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
    </mc:Choice>
  </mc:AlternateContent>
  <bookViews>
    <workbookView xWindow="10515" yWindow="1380" windowWidth="11625" windowHeight="8790" tabRatio="764"/>
  </bookViews>
  <sheets>
    <sheet name="1. PRODUCCIÓN METÁLICA" sheetId="97" r:id="rId1"/>
    <sheet name="2. PRODUCCIÓN EMPRESAS" sheetId="98" r:id="rId2"/>
    <sheet name="3. PRODUCCIÓN REGIONES" sheetId="99" r:id="rId3"/>
    <sheet name="4. NO METÁLICA" sheetId="102" r:id="rId4"/>
    <sheet name="4.1. NO METÁLICA REGIONES" sheetId="103" r:id="rId5"/>
    <sheet name="4.2. CARBONÍFERA" sheetId="104" r:id="rId6"/>
    <sheet name="5. MACROECONÓMICAS" sheetId="90" r:id="rId7"/>
    <sheet name="6. EXPORTACIONES" sheetId="84" r:id="rId8"/>
    <sheet name="6.1 EXPORTACIONES PART" sheetId="85" r:id="rId9"/>
    <sheet name="6.2 EXPORT PRODUCTOS" sheetId="86" r:id="rId10"/>
    <sheet name="7. INVERSIONES" sheetId="92" r:id="rId11"/>
    <sheet name="8. INVERSIONES TIPO" sheetId="93" r:id="rId12"/>
    <sheet name="9. INVERSIONES RUBRO" sheetId="94" r:id="rId13"/>
    <sheet name="10. EMPLEO" sheetId="89" r:id="rId14"/>
    <sheet name="11. TRANSFERENCIAS" sheetId="95" r:id="rId15"/>
    <sheet name="12. TRANSFERENCIAS 2" sheetId="96" r:id="rId16"/>
    <sheet name="13. CATASTRO ACTIVIDAD" sheetId="100" r:id="rId17"/>
    <sheet name="13.1 ACTIVIDAD MINERA" sheetId="88" r:id="rId18"/>
    <sheet name="13.2 ÁREAS RESTRINGIDAS" sheetId="101" r:id="rId19"/>
    <sheet name="14. RECAUDACIÓN " sheetId="91" r:id="rId20"/>
  </sheets>
  <definedNames>
    <definedName name="_xlnm._FilterDatabase" localSheetId="14" hidden="1">'11. TRANSFERENCIAS'!$A$4:$L$4</definedName>
    <definedName name="_xlnm._FilterDatabase" localSheetId="15" hidden="1">'12. TRANSFERENCIAS 2'!$A$5:$K$30</definedName>
    <definedName name="_xlnm._FilterDatabase" localSheetId="11" hidden="1">'8. INVERSIONES TIPO'!#REF!</definedName>
    <definedName name="_xlnm.Print_Area" localSheetId="0">'1. PRODUCCIÓN METÁLICA'!#REF!</definedName>
    <definedName name="_xlnm.Print_Area" localSheetId="13">'10. EMPLEO'!$A$1:$I$37</definedName>
    <definedName name="_xlnm.Print_Area" localSheetId="14">'11. TRANSFERENCIAS'!$A$1:$L$33</definedName>
    <definedName name="_xlnm.Print_Area" localSheetId="15">'12. TRANSFERENCIAS 2'!$A$1:$L$86</definedName>
    <definedName name="_xlnm.Print_Area" localSheetId="16">'13. CATASTRO ACTIVIDAD'!#REF!</definedName>
    <definedName name="_xlnm.Print_Area" localSheetId="1">'2. PRODUCCIÓN EMPRESAS'!#REF!</definedName>
    <definedName name="_xlnm.Print_Area" localSheetId="2">'3. PRODUCCIÓN REGIONES'!#REF!</definedName>
    <definedName name="_xlnm.Print_Area" localSheetId="6">'5. MACROECONÓMICAS'!$A$1:$I$45</definedName>
    <definedName name="_xlnm.Print_Area" localSheetId="7">'6. EXPORTACIONES'!$A$1:$L$106</definedName>
    <definedName name="_xlnm.Print_Area" localSheetId="8">'6.1 EXPORTACIONES PART'!$A$1:$Q$25</definedName>
    <definedName name="_xlnm.Print_Area" localSheetId="9">'6.2 EXPORT PRODUCTOS'!$A$1:$C$42</definedName>
    <definedName name="_xlnm.Print_Area" localSheetId="11">'8. INVERSIONES TIPO'!#REF!</definedName>
    <definedName name="_xlnm.Print_Area" localSheetId="12">'9. INVERSIONES RUBRO'!#REF!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04" l="1"/>
  <c r="C6" i="104"/>
  <c r="D6" i="104" s="1"/>
  <c r="F6" i="104"/>
  <c r="G6" i="104"/>
  <c r="H6" i="104" s="1"/>
  <c r="H7" i="104"/>
  <c r="D8" i="104"/>
  <c r="H8" i="104"/>
  <c r="H9" i="104"/>
  <c r="D10" i="104"/>
  <c r="H10" i="104"/>
  <c r="B11" i="104"/>
  <c r="C11" i="104"/>
  <c r="F11" i="104"/>
  <c r="G11" i="104"/>
  <c r="H11" i="104" s="1"/>
  <c r="H12" i="104"/>
  <c r="I13" i="104"/>
  <c r="B14" i="104"/>
  <c r="C14" i="104"/>
  <c r="F14" i="104"/>
  <c r="G14" i="104"/>
  <c r="I15" i="104" s="1"/>
  <c r="I14" i="104" s="1"/>
  <c r="B6" i="103"/>
  <c r="C6" i="103"/>
  <c r="E6" i="103"/>
  <c r="F6" i="103"/>
  <c r="G7" i="103"/>
  <c r="H7" i="103"/>
  <c r="G8" i="103"/>
  <c r="G9" i="103"/>
  <c r="H9" i="103"/>
  <c r="D10" i="103"/>
  <c r="G10" i="103"/>
  <c r="G11" i="103"/>
  <c r="B12" i="103"/>
  <c r="C12" i="103"/>
  <c r="D12" i="103"/>
  <c r="E12" i="103"/>
  <c r="F12" i="103"/>
  <c r="G12" i="103" s="1"/>
  <c r="H12" i="103"/>
  <c r="D13" i="103"/>
  <c r="G13" i="103"/>
  <c r="H13" i="103"/>
  <c r="B14" i="103"/>
  <c r="C14" i="103"/>
  <c r="E14" i="103"/>
  <c r="F14" i="103"/>
  <c r="H15" i="103" s="1"/>
  <c r="G14" i="103"/>
  <c r="G15" i="103"/>
  <c r="G16" i="103"/>
  <c r="H16" i="103"/>
  <c r="G17" i="103"/>
  <c r="G18" i="103"/>
  <c r="H18" i="103"/>
  <c r="G19" i="103"/>
  <c r="B20" i="103"/>
  <c r="C20" i="103"/>
  <c r="E20" i="103"/>
  <c r="G20" i="103" s="1"/>
  <c r="F20" i="103"/>
  <c r="G21" i="103"/>
  <c r="H21" i="103"/>
  <c r="G22" i="103"/>
  <c r="H22" i="103"/>
  <c r="D23" i="103"/>
  <c r="G23" i="103"/>
  <c r="H23" i="103"/>
  <c r="D24" i="103"/>
  <c r="G24" i="103"/>
  <c r="H24" i="103"/>
  <c r="G25" i="103"/>
  <c r="H25" i="103"/>
  <c r="G26" i="103"/>
  <c r="H26" i="103"/>
  <c r="B27" i="103"/>
  <c r="C27" i="103"/>
  <c r="E27" i="103"/>
  <c r="F27" i="103"/>
  <c r="G27" i="103" s="1"/>
  <c r="G28" i="103"/>
  <c r="H29" i="103"/>
  <c r="G30" i="103"/>
  <c r="G31" i="103"/>
  <c r="H31" i="103"/>
  <c r="G32" i="103"/>
  <c r="G33" i="103"/>
  <c r="H33" i="103"/>
  <c r="B34" i="103"/>
  <c r="C34" i="103"/>
  <c r="E34" i="103"/>
  <c r="F34" i="103"/>
  <c r="G34" i="103" s="1"/>
  <c r="G35" i="103"/>
  <c r="G36" i="103"/>
  <c r="D37" i="103"/>
  <c r="G37" i="103"/>
  <c r="G38" i="103"/>
  <c r="G39" i="103"/>
  <c r="G40" i="103"/>
  <c r="G41" i="103"/>
  <c r="B42" i="103"/>
  <c r="C42" i="103"/>
  <c r="E42" i="103"/>
  <c r="F42" i="103"/>
  <c r="H44" i="103" s="1"/>
  <c r="G43" i="103"/>
  <c r="D44" i="103"/>
  <c r="G44" i="103"/>
  <c r="B45" i="103"/>
  <c r="C45" i="103"/>
  <c r="D45" i="103" s="1"/>
  <c r="E45" i="103"/>
  <c r="G45" i="103" s="1"/>
  <c r="F45" i="103"/>
  <c r="D46" i="103"/>
  <c r="G46" i="103"/>
  <c r="H46" i="103"/>
  <c r="H45" i="103" s="1"/>
  <c r="D47" i="103"/>
  <c r="G47" i="103"/>
  <c r="H47" i="103"/>
  <c r="D48" i="103"/>
  <c r="G48" i="103"/>
  <c r="H48" i="103"/>
  <c r="D49" i="103"/>
  <c r="G49" i="103"/>
  <c r="H49" i="103"/>
  <c r="B50" i="103"/>
  <c r="C50" i="103"/>
  <c r="E50" i="103"/>
  <c r="F50" i="103"/>
  <c r="D51" i="103"/>
  <c r="G51" i="103"/>
  <c r="G52" i="103"/>
  <c r="H53" i="103"/>
  <c r="G54" i="103"/>
  <c r="B55" i="103"/>
  <c r="C55" i="103"/>
  <c r="D55" i="103" s="1"/>
  <c r="E55" i="103"/>
  <c r="F55" i="103"/>
  <c r="G55" i="103"/>
  <c r="D56" i="103"/>
  <c r="G56" i="103"/>
  <c r="H56" i="103"/>
  <c r="H55" i="103" s="1"/>
  <c r="B57" i="103"/>
  <c r="C57" i="103"/>
  <c r="E57" i="103"/>
  <c r="F57" i="103"/>
  <c r="H58" i="103" s="1"/>
  <c r="G59" i="103"/>
  <c r="G60" i="103"/>
  <c r="G61" i="103"/>
  <c r="H61" i="103"/>
  <c r="B62" i="103"/>
  <c r="C62" i="103"/>
  <c r="D62" i="103" s="1"/>
  <c r="E62" i="103"/>
  <c r="F62" i="103"/>
  <c r="H63" i="103" s="1"/>
  <c r="H62" i="103" s="1"/>
  <c r="D63" i="103"/>
  <c r="G63" i="103"/>
  <c r="D64" i="103"/>
  <c r="G64" i="103"/>
  <c r="H64" i="103"/>
  <c r="D65" i="103"/>
  <c r="G65" i="103"/>
  <c r="H65" i="103"/>
  <c r="B66" i="103"/>
  <c r="C66" i="103"/>
  <c r="E66" i="103"/>
  <c r="F66" i="103"/>
  <c r="H68" i="103" s="1"/>
  <c r="D67" i="103"/>
  <c r="G67" i="103"/>
  <c r="D68" i="103"/>
  <c r="G68" i="103"/>
  <c r="D69" i="103"/>
  <c r="G69" i="103"/>
  <c r="H69" i="103"/>
  <c r="B70" i="103"/>
  <c r="C70" i="103"/>
  <c r="E70" i="103"/>
  <c r="F70" i="103"/>
  <c r="G70" i="103" s="1"/>
  <c r="G71" i="103"/>
  <c r="G72" i="103"/>
  <c r="G73" i="103"/>
  <c r="G74" i="103"/>
  <c r="G75" i="103"/>
  <c r="H75" i="103"/>
  <c r="D76" i="103"/>
  <c r="G76" i="103"/>
  <c r="B77" i="103"/>
  <c r="C77" i="103"/>
  <c r="E77" i="103"/>
  <c r="F77" i="103"/>
  <c r="H79" i="103" s="1"/>
  <c r="H78" i="103"/>
  <c r="H77" i="103" s="1"/>
  <c r="B80" i="103"/>
  <c r="C80" i="103"/>
  <c r="E80" i="103"/>
  <c r="F80" i="103"/>
  <c r="H85" i="103" s="1"/>
  <c r="G81" i="103"/>
  <c r="H81" i="103"/>
  <c r="G82" i="103"/>
  <c r="H82" i="103"/>
  <c r="G83" i="103"/>
  <c r="H83" i="103"/>
  <c r="G85" i="103"/>
  <c r="B86" i="103"/>
  <c r="C86" i="103"/>
  <c r="D86" i="103"/>
  <c r="E86" i="103"/>
  <c r="F86" i="103"/>
  <c r="H88" i="103" s="1"/>
  <c r="D87" i="103"/>
  <c r="G87" i="103"/>
  <c r="G88" i="103"/>
  <c r="G89" i="103"/>
  <c r="H90" i="103"/>
  <c r="B91" i="103"/>
  <c r="C91" i="103"/>
  <c r="D91" i="103" s="1"/>
  <c r="E91" i="103"/>
  <c r="F91" i="103"/>
  <c r="H92" i="103" s="1"/>
  <c r="H91" i="103" s="1"/>
  <c r="D92" i="103"/>
  <c r="G92" i="103"/>
  <c r="H93" i="103"/>
  <c r="B94" i="103"/>
  <c r="C94" i="103"/>
  <c r="E94" i="103"/>
  <c r="F94" i="103"/>
  <c r="H95" i="103"/>
  <c r="H94" i="103" s="1"/>
  <c r="B96" i="103"/>
  <c r="C96" i="103"/>
  <c r="E96" i="103"/>
  <c r="F96" i="103"/>
  <c r="H97" i="103" s="1"/>
  <c r="H96" i="103" s="1"/>
  <c r="G97" i="103"/>
  <c r="B98" i="103"/>
  <c r="C98" i="103"/>
  <c r="D98" i="103" s="1"/>
  <c r="E98" i="103"/>
  <c r="F98" i="103"/>
  <c r="H100" i="103" s="1"/>
  <c r="G99" i="103"/>
  <c r="D100" i="103"/>
  <c r="G100" i="103"/>
  <c r="B102" i="103"/>
  <c r="C102" i="103"/>
  <c r="E102" i="103"/>
  <c r="F102" i="103"/>
  <c r="G102" i="103" s="1"/>
  <c r="G103" i="103"/>
  <c r="H103" i="103"/>
  <c r="G104" i="103"/>
  <c r="H104" i="103"/>
  <c r="B105" i="103"/>
  <c r="C105" i="103"/>
  <c r="D105" i="103" s="1"/>
  <c r="E105" i="103"/>
  <c r="F105" i="103"/>
  <c r="H106" i="103" s="1"/>
  <c r="H105" i="103" s="1"/>
  <c r="D106" i="103"/>
  <c r="G106" i="103"/>
  <c r="B107" i="103"/>
  <c r="C107" i="103"/>
  <c r="E107" i="103"/>
  <c r="F107" i="103"/>
  <c r="H109" i="103" s="1"/>
  <c r="H108" i="103"/>
  <c r="G109" i="103"/>
  <c r="B110" i="103"/>
  <c r="C110" i="103"/>
  <c r="E110" i="103"/>
  <c r="F110" i="103"/>
  <c r="H113" i="103" s="1"/>
  <c r="G110" i="103"/>
  <c r="D111" i="103"/>
  <c r="G111" i="103"/>
  <c r="H111" i="103"/>
  <c r="H112" i="103"/>
  <c r="H114" i="103"/>
  <c r="B115" i="103"/>
  <c r="C115" i="103"/>
  <c r="E115" i="103"/>
  <c r="F115" i="103"/>
  <c r="G115" i="103"/>
  <c r="G116" i="103"/>
  <c r="H116" i="103"/>
  <c r="H115" i="103" s="1"/>
  <c r="B117" i="103"/>
  <c r="C117" i="103"/>
  <c r="E117" i="103"/>
  <c r="F117" i="103"/>
  <c r="G117" i="103" s="1"/>
  <c r="G118" i="103"/>
  <c r="H118" i="103"/>
  <c r="G119" i="103"/>
  <c r="H120" i="103"/>
  <c r="H121" i="103"/>
  <c r="B122" i="103"/>
  <c r="C122" i="103"/>
  <c r="E122" i="103"/>
  <c r="F122" i="103"/>
  <c r="G122" i="103" s="1"/>
  <c r="G124" i="103"/>
  <c r="H124" i="103"/>
  <c r="B125" i="103"/>
  <c r="C125" i="103"/>
  <c r="E125" i="103"/>
  <c r="F125" i="103"/>
  <c r="G125" i="103" s="1"/>
  <c r="G126" i="103"/>
  <c r="B127" i="103"/>
  <c r="C127" i="103"/>
  <c r="E127" i="103"/>
  <c r="F127" i="103"/>
  <c r="G128" i="103"/>
  <c r="B129" i="103"/>
  <c r="C129" i="103"/>
  <c r="E129" i="103"/>
  <c r="F129" i="103"/>
  <c r="G129" i="103" s="1"/>
  <c r="G130" i="103"/>
  <c r="B132" i="103"/>
  <c r="C132" i="103"/>
  <c r="E132" i="103"/>
  <c r="F132" i="103"/>
  <c r="H132" i="103"/>
  <c r="B6" i="102"/>
  <c r="C6" i="102"/>
  <c r="D6" i="102" s="1"/>
  <c r="F6" i="102"/>
  <c r="H6" i="102" s="1"/>
  <c r="G6" i="102"/>
  <c r="H7" i="102"/>
  <c r="I7" i="102"/>
  <c r="D8" i="102"/>
  <c r="H8" i="102"/>
  <c r="I8" i="102"/>
  <c r="H9" i="102"/>
  <c r="I9" i="102"/>
  <c r="H10" i="102"/>
  <c r="I10" i="102"/>
  <c r="H11" i="102"/>
  <c r="I11" i="102"/>
  <c r="H12" i="102"/>
  <c r="I12" i="102"/>
  <c r="H13" i="102"/>
  <c r="I13" i="102"/>
  <c r="D14" i="102"/>
  <c r="H14" i="102"/>
  <c r="I14" i="102"/>
  <c r="D15" i="102"/>
  <c r="H15" i="102"/>
  <c r="I15" i="102"/>
  <c r="D16" i="102"/>
  <c r="H16" i="102"/>
  <c r="I16" i="102"/>
  <c r="I17" i="102"/>
  <c r="D18" i="102"/>
  <c r="H18" i="102"/>
  <c r="I18" i="102"/>
  <c r="D19" i="102"/>
  <c r="H19" i="102"/>
  <c r="I19" i="102"/>
  <c r="H20" i="102"/>
  <c r="I20" i="102"/>
  <c r="I21" i="102"/>
  <c r="H22" i="102"/>
  <c r="I22" i="102"/>
  <c r="D23" i="102"/>
  <c r="H23" i="102"/>
  <c r="I23" i="102"/>
  <c r="D24" i="102"/>
  <c r="H24" i="102"/>
  <c r="I24" i="102"/>
  <c r="I25" i="102"/>
  <c r="H26" i="102"/>
  <c r="I26" i="102"/>
  <c r="D27" i="102"/>
  <c r="H27" i="102"/>
  <c r="I27" i="102"/>
  <c r="H28" i="102"/>
  <c r="I28" i="102"/>
  <c r="D29" i="102"/>
  <c r="H29" i="102"/>
  <c r="I29" i="102"/>
  <c r="I30" i="102"/>
  <c r="D31" i="102"/>
  <c r="H31" i="102"/>
  <c r="I31" i="102"/>
  <c r="H32" i="102"/>
  <c r="I32" i="102"/>
  <c r="H33" i="102"/>
  <c r="I33" i="102"/>
  <c r="H34" i="102"/>
  <c r="I34" i="102"/>
  <c r="H35" i="102"/>
  <c r="I35" i="102"/>
  <c r="H36" i="102"/>
  <c r="I36" i="102"/>
  <c r="H37" i="102"/>
  <c r="I37" i="102"/>
  <c r="I38" i="102"/>
  <c r="B39" i="102"/>
  <c r="C39" i="102"/>
  <c r="F39" i="102"/>
  <c r="G39" i="102"/>
  <c r="I42" i="102" s="1"/>
  <c r="D40" i="102"/>
  <c r="H40" i="102"/>
  <c r="H41" i="102"/>
  <c r="I41" i="102"/>
  <c r="H20" i="103" l="1"/>
  <c r="I40" i="102"/>
  <c r="I39" i="102" s="1"/>
  <c r="H39" i="102"/>
  <c r="I6" i="102"/>
  <c r="H110" i="103"/>
  <c r="G96" i="103"/>
  <c r="G42" i="103"/>
  <c r="H28" i="103"/>
  <c r="H27" i="103" s="1"/>
  <c r="G127" i="103"/>
  <c r="H126" i="103"/>
  <c r="H125" i="103" s="1"/>
  <c r="H123" i="103"/>
  <c r="H122" i="103" s="1"/>
  <c r="H119" i="103"/>
  <c r="H117" i="103" s="1"/>
  <c r="H102" i="103"/>
  <c r="H71" i="103"/>
  <c r="H67" i="103"/>
  <c r="H66" i="103" s="1"/>
  <c r="G66" i="103"/>
  <c r="D50" i="103"/>
  <c r="H43" i="103"/>
  <c r="H42" i="103" s="1"/>
  <c r="H32" i="103"/>
  <c r="H30" i="103"/>
  <c r="J6" i="103"/>
  <c r="H130" i="103"/>
  <c r="D110" i="103"/>
  <c r="G105" i="103"/>
  <c r="G91" i="103"/>
  <c r="H73" i="103"/>
  <c r="D66" i="103"/>
  <c r="G62" i="103"/>
  <c r="G50" i="103"/>
  <c r="H19" i="103"/>
  <c r="H17" i="103"/>
  <c r="H14" i="103" s="1"/>
  <c r="M6" i="103"/>
  <c r="G6" i="103"/>
  <c r="I9" i="104"/>
  <c r="I10" i="104"/>
  <c r="I7" i="104"/>
  <c r="I6" i="104" s="1"/>
  <c r="I12" i="104"/>
  <c r="I11" i="104" s="1"/>
  <c r="I8" i="104"/>
  <c r="H107" i="103"/>
  <c r="H35" i="103"/>
  <c r="K6" i="103"/>
  <c r="G98" i="103"/>
  <c r="H89" i="103"/>
  <c r="H87" i="103"/>
  <c r="H86" i="103" s="1"/>
  <c r="G86" i="103"/>
  <c r="H84" i="103"/>
  <c r="H80" i="103" s="1"/>
  <c r="G80" i="103"/>
  <c r="H76" i="103"/>
  <c r="H52" i="103"/>
  <c r="H40" i="103"/>
  <c r="H38" i="103"/>
  <c r="H10" i="103"/>
  <c r="H59" i="103"/>
  <c r="H74" i="103"/>
  <c r="H72" i="103"/>
  <c r="H60" i="103"/>
  <c r="H54" i="103"/>
  <c r="H36" i="103"/>
  <c r="H8" i="103"/>
  <c r="N6" i="103"/>
  <c r="H128" i="103"/>
  <c r="H127" i="103" s="1"/>
  <c r="H101" i="103"/>
  <c r="H99" i="103"/>
  <c r="H98" i="103" s="1"/>
  <c r="H131" i="103"/>
  <c r="H129" i="103" s="1"/>
  <c r="H51" i="103"/>
  <c r="H50" i="103" s="1"/>
  <c r="H41" i="103"/>
  <c r="H39" i="103"/>
  <c r="H37" i="103"/>
  <c r="H11" i="103"/>
  <c r="H70" i="103" l="1"/>
  <c r="H6" i="103"/>
  <c r="H57" i="103"/>
  <c r="H34" i="103"/>
  <c r="E5" i="101" l="1"/>
  <c r="E6" i="101"/>
  <c r="E7" i="101"/>
  <c r="E8" i="101"/>
  <c r="E9" i="101"/>
  <c r="E10" i="101"/>
  <c r="E11" i="101"/>
  <c r="E12" i="101"/>
  <c r="E13" i="101"/>
  <c r="E14" i="101"/>
  <c r="E15" i="101"/>
  <c r="E16" i="101"/>
  <c r="E17" i="101"/>
  <c r="E18" i="101"/>
  <c r="E19" i="101"/>
  <c r="C20" i="101"/>
  <c r="N6" i="100"/>
  <c r="N7" i="100"/>
  <c r="N8" i="100"/>
  <c r="N9" i="100"/>
  <c r="N10" i="100"/>
  <c r="N11" i="100"/>
  <c r="N12" i="100"/>
  <c r="N13" i="100"/>
  <c r="N14" i="100"/>
  <c r="N15" i="100"/>
  <c r="N16" i="100"/>
  <c r="N17" i="100"/>
  <c r="N18" i="100"/>
  <c r="N20" i="100"/>
  <c r="N21" i="100"/>
  <c r="N22" i="100"/>
  <c r="N23" i="100"/>
  <c r="N24" i="100"/>
  <c r="N25" i="100"/>
  <c r="N26" i="100"/>
  <c r="N27" i="100"/>
  <c r="N28" i="100"/>
  <c r="N29" i="100"/>
  <c r="N30" i="100"/>
  <c r="N31" i="100"/>
  <c r="N32" i="100"/>
  <c r="N34" i="100"/>
  <c r="N35" i="100"/>
  <c r="N36" i="100"/>
  <c r="N37" i="100"/>
  <c r="N38" i="100"/>
  <c r="N39" i="100"/>
  <c r="N40" i="100"/>
  <c r="N41" i="100"/>
  <c r="N42" i="100"/>
  <c r="N43" i="100"/>
  <c r="N44" i="100"/>
  <c r="N45" i="100"/>
  <c r="N46" i="100"/>
  <c r="B6" i="99" l="1"/>
  <c r="C6" i="99"/>
  <c r="D6" i="99" s="1"/>
  <c r="E6" i="99"/>
  <c r="F6" i="99"/>
  <c r="H8" i="99" s="1"/>
  <c r="G7" i="99"/>
  <c r="D8" i="99"/>
  <c r="G8" i="99"/>
  <c r="D9" i="99"/>
  <c r="G9" i="99"/>
  <c r="H9" i="99"/>
  <c r="D10" i="99"/>
  <c r="G10" i="99"/>
  <c r="D11" i="99"/>
  <c r="G11" i="99"/>
  <c r="D12" i="99"/>
  <c r="G12" i="99"/>
  <c r="D13" i="99"/>
  <c r="G13" i="99"/>
  <c r="H13" i="99"/>
  <c r="D14" i="99"/>
  <c r="G14" i="99"/>
  <c r="G15" i="99"/>
  <c r="D16" i="99"/>
  <c r="G16" i="99"/>
  <c r="H16" i="99"/>
  <c r="D17" i="99"/>
  <c r="G17" i="99"/>
  <c r="D18" i="99"/>
  <c r="G18" i="99"/>
  <c r="D19" i="99"/>
  <c r="G19" i="99"/>
  <c r="D20" i="99"/>
  <c r="G20" i="99"/>
  <c r="H20" i="99"/>
  <c r="B23" i="99"/>
  <c r="C23" i="99"/>
  <c r="D23" i="99" s="1"/>
  <c r="E23" i="99"/>
  <c r="F23" i="99"/>
  <c r="G23" i="99" s="1"/>
  <c r="D24" i="99"/>
  <c r="G24" i="99"/>
  <c r="D25" i="99"/>
  <c r="G25" i="99"/>
  <c r="D26" i="99"/>
  <c r="G26" i="99"/>
  <c r="D27" i="99"/>
  <c r="G27" i="99"/>
  <c r="H27" i="99"/>
  <c r="D28" i="99"/>
  <c r="G28" i="99"/>
  <c r="H28" i="99"/>
  <c r="D29" i="99"/>
  <c r="G29" i="99"/>
  <c r="H29" i="99"/>
  <c r="D30" i="99"/>
  <c r="G30" i="99"/>
  <c r="G31" i="99"/>
  <c r="H31" i="99"/>
  <c r="D32" i="99"/>
  <c r="G32" i="99"/>
  <c r="H32" i="99"/>
  <c r="D33" i="99"/>
  <c r="G33" i="99"/>
  <c r="D34" i="99"/>
  <c r="G34" i="99"/>
  <c r="H34" i="99"/>
  <c r="G35" i="99"/>
  <c r="H35" i="99"/>
  <c r="D36" i="99"/>
  <c r="G36" i="99"/>
  <c r="H36" i="99"/>
  <c r="D37" i="99"/>
  <c r="G37" i="99"/>
  <c r="H37" i="99"/>
  <c r="D38" i="99"/>
  <c r="G38" i="99"/>
  <c r="H38" i="99"/>
  <c r="G39" i="99"/>
  <c r="H39" i="99"/>
  <c r="B40" i="99"/>
  <c r="C40" i="99"/>
  <c r="D40" i="99" s="1"/>
  <c r="E40" i="99"/>
  <c r="F40" i="99"/>
  <c r="H42" i="99" s="1"/>
  <c r="G41" i="99"/>
  <c r="D42" i="99"/>
  <c r="G42" i="99"/>
  <c r="D43" i="99"/>
  <c r="G43" i="99"/>
  <c r="H43" i="99"/>
  <c r="D44" i="99"/>
  <c r="G44" i="99"/>
  <c r="H44" i="99"/>
  <c r="D45" i="99"/>
  <c r="G45" i="99"/>
  <c r="H45" i="99"/>
  <c r="D46" i="99"/>
  <c r="G46" i="99"/>
  <c r="H46" i="99"/>
  <c r="D47" i="99"/>
  <c r="G47" i="99"/>
  <c r="H47" i="99"/>
  <c r="D48" i="99"/>
  <c r="G48" i="99"/>
  <c r="H48" i="99"/>
  <c r="D49" i="99"/>
  <c r="G49" i="99"/>
  <c r="H49" i="99"/>
  <c r="G50" i="99"/>
  <c r="H50" i="99"/>
  <c r="H51" i="99"/>
  <c r="B52" i="99"/>
  <c r="C52" i="99"/>
  <c r="D52" i="99"/>
  <c r="E52" i="99"/>
  <c r="G52" i="99" s="1"/>
  <c r="F52" i="99"/>
  <c r="D53" i="99"/>
  <c r="G53" i="99"/>
  <c r="H53" i="99"/>
  <c r="D54" i="99"/>
  <c r="G54" i="99"/>
  <c r="H54" i="99"/>
  <c r="D55" i="99"/>
  <c r="G55" i="99"/>
  <c r="H55" i="99"/>
  <c r="D56" i="99"/>
  <c r="G56" i="99"/>
  <c r="H56" i="99"/>
  <c r="D57" i="99"/>
  <c r="G57" i="99"/>
  <c r="H57" i="99"/>
  <c r="D58" i="99"/>
  <c r="G58" i="99"/>
  <c r="H58" i="99"/>
  <c r="D59" i="99"/>
  <c r="G59" i="99"/>
  <c r="H59" i="99"/>
  <c r="D60" i="99"/>
  <c r="G60" i="99"/>
  <c r="H60" i="99"/>
  <c r="D61" i="99"/>
  <c r="G61" i="99"/>
  <c r="H61" i="99"/>
  <c r="G62" i="99"/>
  <c r="H62" i="99"/>
  <c r="B64" i="99"/>
  <c r="D64" i="99" s="1"/>
  <c r="C64" i="99"/>
  <c r="E64" i="99"/>
  <c r="F64" i="99"/>
  <c r="G64" i="99" s="1"/>
  <c r="G65" i="99"/>
  <c r="D66" i="99"/>
  <c r="G66" i="99"/>
  <c r="D67" i="99"/>
  <c r="G67" i="99"/>
  <c r="H67" i="99"/>
  <c r="D68" i="99"/>
  <c r="G68" i="99"/>
  <c r="D69" i="99"/>
  <c r="G69" i="99"/>
  <c r="D70" i="99"/>
  <c r="G70" i="99"/>
  <c r="D71" i="99"/>
  <c r="G71" i="99"/>
  <c r="H71" i="99"/>
  <c r="G72" i="99"/>
  <c r="D73" i="99"/>
  <c r="G73" i="99"/>
  <c r="D74" i="99"/>
  <c r="G74" i="99"/>
  <c r="H74" i="99"/>
  <c r="D75" i="99"/>
  <c r="G75" i="99"/>
  <c r="D76" i="99"/>
  <c r="G76" i="99"/>
  <c r="D77" i="99"/>
  <c r="G77" i="99"/>
  <c r="D78" i="99"/>
  <c r="G78" i="99"/>
  <c r="H78" i="99"/>
  <c r="G79" i="99"/>
  <c r="H81" i="99"/>
  <c r="B82" i="99"/>
  <c r="C82" i="99"/>
  <c r="E82" i="99"/>
  <c r="F82" i="99"/>
  <c r="G82" i="99" s="1"/>
  <c r="G83" i="99"/>
  <c r="B84" i="99"/>
  <c r="C84" i="99"/>
  <c r="D84" i="99" s="1"/>
  <c r="E84" i="99"/>
  <c r="F84" i="99"/>
  <c r="D85" i="99"/>
  <c r="G85" i="99"/>
  <c r="B86" i="99"/>
  <c r="C86" i="99"/>
  <c r="E86" i="99"/>
  <c r="F86" i="99"/>
  <c r="H90" i="99" s="1"/>
  <c r="D87" i="99"/>
  <c r="G87" i="99"/>
  <c r="H87" i="99"/>
  <c r="D88" i="99"/>
  <c r="G88" i="99"/>
  <c r="D89" i="99"/>
  <c r="G89" i="99"/>
  <c r="D90" i="99"/>
  <c r="G90" i="99"/>
  <c r="D91" i="99"/>
  <c r="G91" i="99"/>
  <c r="G92" i="99"/>
  <c r="D93" i="99"/>
  <c r="G93" i="99"/>
  <c r="B6" i="98"/>
  <c r="C6" i="98"/>
  <c r="D6" i="98"/>
  <c r="E6" i="98"/>
  <c r="G6" i="98" s="1"/>
  <c r="F6" i="98"/>
  <c r="G7" i="98"/>
  <c r="H7" i="98"/>
  <c r="D8" i="98"/>
  <c r="G8" i="98"/>
  <c r="H8" i="98"/>
  <c r="D9" i="98"/>
  <c r="G9" i="98"/>
  <c r="H9" i="98"/>
  <c r="D10" i="98"/>
  <c r="G10" i="98"/>
  <c r="H10" i="98"/>
  <c r="D11" i="98"/>
  <c r="G11" i="98"/>
  <c r="H11" i="98"/>
  <c r="D12" i="98"/>
  <c r="G12" i="98"/>
  <c r="H12" i="98"/>
  <c r="D13" i="98"/>
  <c r="G13" i="98"/>
  <c r="H13" i="98"/>
  <c r="G14" i="98"/>
  <c r="H14" i="98"/>
  <c r="D15" i="98"/>
  <c r="G15" i="98"/>
  <c r="H15" i="98"/>
  <c r="D16" i="98"/>
  <c r="G16" i="98"/>
  <c r="H16" i="98"/>
  <c r="D17" i="98"/>
  <c r="G17" i="98"/>
  <c r="H17" i="98"/>
  <c r="B18" i="98"/>
  <c r="C18" i="98"/>
  <c r="D18" i="98" s="1"/>
  <c r="E18" i="98"/>
  <c r="F18" i="98"/>
  <c r="H22" i="98" s="1"/>
  <c r="D19" i="98"/>
  <c r="G19" i="98"/>
  <c r="H19" i="98"/>
  <c r="D20" i="98"/>
  <c r="G20" i="98"/>
  <c r="H20" i="98"/>
  <c r="D21" i="98"/>
  <c r="G21" i="98"/>
  <c r="D22" i="98"/>
  <c r="G22" i="98"/>
  <c r="G23" i="98"/>
  <c r="H23" i="98"/>
  <c r="D24" i="98"/>
  <c r="G24" i="98"/>
  <c r="D25" i="98"/>
  <c r="G25" i="98"/>
  <c r="D26" i="98"/>
  <c r="G26" i="98"/>
  <c r="H26" i="98"/>
  <c r="D27" i="98"/>
  <c r="G27" i="98"/>
  <c r="H27" i="98"/>
  <c r="G28" i="98"/>
  <c r="D29" i="98"/>
  <c r="G29" i="98"/>
  <c r="H29" i="98"/>
  <c r="B30" i="98"/>
  <c r="C30" i="98"/>
  <c r="D30" i="98"/>
  <c r="E30" i="98"/>
  <c r="F30" i="98"/>
  <c r="H32" i="98" s="1"/>
  <c r="H30" i="98" s="1"/>
  <c r="G31" i="98"/>
  <c r="H31" i="98"/>
  <c r="D32" i="98"/>
  <c r="G32" i="98"/>
  <c r="D33" i="98"/>
  <c r="G33" i="98"/>
  <c r="H33" i="98"/>
  <c r="D34" i="98"/>
  <c r="G34" i="98"/>
  <c r="H34" i="98"/>
  <c r="D35" i="98"/>
  <c r="G35" i="98"/>
  <c r="H35" i="98"/>
  <c r="G36" i="98"/>
  <c r="H36" i="98"/>
  <c r="D37" i="98"/>
  <c r="G37" i="98"/>
  <c r="H37" i="98"/>
  <c r="D38" i="98"/>
  <c r="G38" i="98"/>
  <c r="H38" i="98"/>
  <c r="D39" i="98"/>
  <c r="G39" i="98"/>
  <c r="H39" i="98"/>
  <c r="D40" i="98"/>
  <c r="G40" i="98"/>
  <c r="H40" i="98"/>
  <c r="D41" i="98"/>
  <c r="G41" i="98"/>
  <c r="H41" i="98"/>
  <c r="B42" i="98"/>
  <c r="C42" i="98"/>
  <c r="E42" i="98"/>
  <c r="F42" i="98"/>
  <c r="H46" i="98" s="1"/>
  <c r="D43" i="98"/>
  <c r="G43" i="98"/>
  <c r="H43" i="98"/>
  <c r="D44" i="98"/>
  <c r="G44" i="98"/>
  <c r="D45" i="98"/>
  <c r="G45" i="98"/>
  <c r="D46" i="98"/>
  <c r="G46" i="98"/>
  <c r="D47" i="98"/>
  <c r="G47" i="98"/>
  <c r="D48" i="98"/>
  <c r="G48" i="98"/>
  <c r="D49" i="98"/>
  <c r="G49" i="98"/>
  <c r="D50" i="98"/>
  <c r="G50" i="98"/>
  <c r="G51" i="98"/>
  <c r="H51" i="98"/>
  <c r="D52" i="98"/>
  <c r="G52" i="98"/>
  <c r="D53" i="98"/>
  <c r="G53" i="98"/>
  <c r="B54" i="98"/>
  <c r="C54" i="98"/>
  <c r="D54" i="98" s="1"/>
  <c r="E54" i="98"/>
  <c r="F54" i="98"/>
  <c r="G54" i="98" s="1"/>
  <c r="D55" i="98"/>
  <c r="G55" i="98"/>
  <c r="H55" i="98"/>
  <c r="G56" i="98"/>
  <c r="D57" i="98"/>
  <c r="G57" i="98"/>
  <c r="D58" i="98"/>
  <c r="G58" i="98"/>
  <c r="H58" i="98"/>
  <c r="G59" i="98"/>
  <c r="D60" i="98"/>
  <c r="G60" i="98"/>
  <c r="D61" i="98"/>
  <c r="G61" i="98"/>
  <c r="H61" i="98"/>
  <c r="D62" i="98"/>
  <c r="G62" i="98"/>
  <c r="H62" i="98"/>
  <c r="D63" i="98"/>
  <c r="G63" i="98"/>
  <c r="D64" i="98"/>
  <c r="G64" i="98"/>
  <c r="D65" i="98"/>
  <c r="G65" i="98"/>
  <c r="H65" i="98"/>
  <c r="B66" i="98"/>
  <c r="C66" i="98"/>
  <c r="E66" i="98"/>
  <c r="F66" i="98"/>
  <c r="H68" i="98" s="1"/>
  <c r="G67" i="98"/>
  <c r="G68" i="98"/>
  <c r="B69" i="98"/>
  <c r="C69" i="98"/>
  <c r="D69" i="98" s="1"/>
  <c r="E69" i="98"/>
  <c r="F69" i="98"/>
  <c r="G69" i="98" s="1"/>
  <c r="D70" i="98"/>
  <c r="G70" i="98"/>
  <c r="B71" i="98"/>
  <c r="C71" i="98"/>
  <c r="E71" i="98"/>
  <c r="F71" i="98"/>
  <c r="D72" i="98"/>
  <c r="G72" i="98"/>
  <c r="D73" i="98"/>
  <c r="G73" i="98"/>
  <c r="H73" i="98"/>
  <c r="D74" i="98"/>
  <c r="G74" i="98"/>
  <c r="D75" i="98"/>
  <c r="G75" i="98"/>
  <c r="G76" i="98"/>
  <c r="H76" i="98"/>
  <c r="D77" i="98"/>
  <c r="G77" i="98"/>
  <c r="B16" i="97"/>
  <c r="B30" i="97" s="1"/>
  <c r="B31" i="97" s="1"/>
  <c r="C16" i="97"/>
  <c r="C30" i="97" s="1"/>
  <c r="C31" i="97" s="1"/>
  <c r="D16" i="97"/>
  <c r="E16" i="97"/>
  <c r="F16" i="97"/>
  <c r="G16" i="97"/>
  <c r="G30" i="97" s="1"/>
  <c r="G31" i="97" s="1"/>
  <c r="H16" i="97"/>
  <c r="I16" i="97"/>
  <c r="B25" i="97"/>
  <c r="C25" i="97"/>
  <c r="D25" i="97"/>
  <c r="E25" i="97"/>
  <c r="F25" i="97"/>
  <c r="G25" i="97"/>
  <c r="H25" i="97"/>
  <c r="I25" i="97"/>
  <c r="I26" i="97" s="1"/>
  <c r="B26" i="97"/>
  <c r="C26" i="97"/>
  <c r="D26" i="97"/>
  <c r="E26" i="97"/>
  <c r="F26" i="97"/>
  <c r="H26" i="97"/>
  <c r="D30" i="97"/>
  <c r="E30" i="97"/>
  <c r="E31" i="97" s="1"/>
  <c r="F30" i="97"/>
  <c r="F31" i="97" s="1"/>
  <c r="H30" i="97"/>
  <c r="I30" i="97"/>
  <c r="I31" i="97" s="1"/>
  <c r="D31" i="97"/>
  <c r="H31" i="97"/>
  <c r="B34" i="97"/>
  <c r="C34" i="97"/>
  <c r="C36" i="97" s="1"/>
  <c r="D34" i="97"/>
  <c r="E34" i="97"/>
  <c r="F34" i="97"/>
  <c r="G34" i="97"/>
  <c r="H34" i="97"/>
  <c r="I34" i="97"/>
  <c r="A35" i="97"/>
  <c r="B35" i="97"/>
  <c r="C35" i="97"/>
  <c r="D35" i="97"/>
  <c r="E35" i="97"/>
  <c r="E36" i="97" s="1"/>
  <c r="F35" i="97"/>
  <c r="F36" i="97" s="1"/>
  <c r="G35" i="97"/>
  <c r="H35" i="97"/>
  <c r="I35" i="97"/>
  <c r="I36" i="97" s="1"/>
  <c r="B36" i="97"/>
  <c r="D36" i="97"/>
  <c r="G36" i="97"/>
  <c r="H36" i="97"/>
  <c r="K18" i="84"/>
  <c r="K19" i="84"/>
  <c r="K20" i="84"/>
  <c r="K7" i="84"/>
  <c r="K8" i="84"/>
  <c r="K9" i="84"/>
  <c r="K10" i="84"/>
  <c r="K11" i="84"/>
  <c r="K12" i="84"/>
  <c r="K13" i="84"/>
  <c r="K14" i="84"/>
  <c r="K15" i="84"/>
  <c r="B5" i="96"/>
  <c r="C5" i="96"/>
  <c r="D5" i="96"/>
  <c r="E5" i="96"/>
  <c r="F5" i="96"/>
  <c r="G5" i="96"/>
  <c r="H5" i="96"/>
  <c r="I5" i="96"/>
  <c r="J5" i="96"/>
  <c r="K5" i="96"/>
  <c r="L5" i="96"/>
  <c r="B31" i="96"/>
  <c r="C31" i="96"/>
  <c r="D31" i="96"/>
  <c r="E31" i="96"/>
  <c r="F31" i="96"/>
  <c r="G31" i="96"/>
  <c r="H31" i="96"/>
  <c r="I31" i="96"/>
  <c r="J31" i="96"/>
  <c r="K31" i="96"/>
  <c r="L31" i="96"/>
  <c r="B57" i="96"/>
  <c r="C57" i="96"/>
  <c r="D57" i="96"/>
  <c r="E57" i="96"/>
  <c r="F57" i="96"/>
  <c r="G57" i="96"/>
  <c r="H57" i="96"/>
  <c r="I57" i="96"/>
  <c r="J57" i="96"/>
  <c r="K57" i="96"/>
  <c r="L57" i="96"/>
  <c r="B5" i="95"/>
  <c r="C5" i="95"/>
  <c r="D5" i="95"/>
  <c r="E5" i="95"/>
  <c r="F5" i="95"/>
  <c r="G5" i="95"/>
  <c r="H5" i="95"/>
  <c r="I5" i="95"/>
  <c r="J5" i="95"/>
  <c r="K5" i="95"/>
  <c r="L5" i="95"/>
  <c r="B6" i="95"/>
  <c r="C6" i="95"/>
  <c r="D6" i="95"/>
  <c r="E6" i="95"/>
  <c r="F6" i="95"/>
  <c r="G6" i="95"/>
  <c r="H6" i="95"/>
  <c r="I6" i="95"/>
  <c r="J6" i="95"/>
  <c r="K6" i="95"/>
  <c r="L6" i="95"/>
  <c r="B7" i="95"/>
  <c r="C7" i="95"/>
  <c r="D7" i="95"/>
  <c r="E7" i="95"/>
  <c r="F7" i="95"/>
  <c r="G7" i="95"/>
  <c r="H7" i="95"/>
  <c r="I7" i="95"/>
  <c r="J7" i="95"/>
  <c r="K7" i="95"/>
  <c r="L7" i="95"/>
  <c r="B8" i="95"/>
  <c r="C8" i="95"/>
  <c r="D8" i="95"/>
  <c r="E8" i="95"/>
  <c r="F8" i="95"/>
  <c r="G8" i="95"/>
  <c r="H8" i="95"/>
  <c r="I8" i="95"/>
  <c r="J8" i="95"/>
  <c r="K8" i="95"/>
  <c r="L8" i="95"/>
  <c r="B9" i="95"/>
  <c r="C9" i="95"/>
  <c r="D9" i="95"/>
  <c r="E9" i="95"/>
  <c r="F9" i="95"/>
  <c r="G9" i="95"/>
  <c r="H9" i="95"/>
  <c r="I9" i="95"/>
  <c r="J9" i="95"/>
  <c r="K9" i="95"/>
  <c r="L9" i="95"/>
  <c r="B10" i="95"/>
  <c r="C10" i="95"/>
  <c r="D10" i="95"/>
  <c r="E10" i="95"/>
  <c r="F10" i="95"/>
  <c r="G10" i="95"/>
  <c r="H10" i="95"/>
  <c r="I10" i="95"/>
  <c r="J10" i="95"/>
  <c r="K10" i="95"/>
  <c r="L10" i="95"/>
  <c r="B11" i="95"/>
  <c r="C11" i="95"/>
  <c r="D11" i="95"/>
  <c r="E11" i="95"/>
  <c r="F11" i="95"/>
  <c r="G11" i="95"/>
  <c r="H11" i="95"/>
  <c r="I11" i="95"/>
  <c r="J11" i="95"/>
  <c r="K11" i="95"/>
  <c r="L11" i="95"/>
  <c r="B12" i="95"/>
  <c r="C12" i="95"/>
  <c r="D12" i="95"/>
  <c r="E12" i="95"/>
  <c r="F12" i="95"/>
  <c r="G12" i="95"/>
  <c r="H12" i="95"/>
  <c r="I12" i="95"/>
  <c r="J12" i="95"/>
  <c r="K12" i="95"/>
  <c r="L12" i="95"/>
  <c r="B13" i="95"/>
  <c r="C13" i="95"/>
  <c r="D13" i="95"/>
  <c r="E13" i="95"/>
  <c r="F13" i="95"/>
  <c r="G13" i="95"/>
  <c r="H13" i="95"/>
  <c r="I13" i="95"/>
  <c r="J13" i="95"/>
  <c r="K13" i="95"/>
  <c r="L13" i="95"/>
  <c r="B14" i="95"/>
  <c r="C14" i="95"/>
  <c r="D14" i="95"/>
  <c r="E14" i="95"/>
  <c r="F14" i="95"/>
  <c r="G14" i="95"/>
  <c r="H14" i="95"/>
  <c r="I14" i="95"/>
  <c r="J14" i="95"/>
  <c r="K14" i="95"/>
  <c r="L14" i="95"/>
  <c r="B15" i="95"/>
  <c r="C15" i="95"/>
  <c r="D15" i="95"/>
  <c r="E15" i="95"/>
  <c r="F15" i="95"/>
  <c r="G15" i="95"/>
  <c r="H15" i="95"/>
  <c r="I15" i="95"/>
  <c r="J15" i="95"/>
  <c r="K15" i="95"/>
  <c r="L15" i="95"/>
  <c r="B16" i="95"/>
  <c r="C16" i="95"/>
  <c r="D16" i="95"/>
  <c r="E16" i="95"/>
  <c r="F16" i="95"/>
  <c r="G16" i="95"/>
  <c r="H16" i="95"/>
  <c r="I16" i="95"/>
  <c r="J16" i="95"/>
  <c r="K16" i="95"/>
  <c r="L16" i="95"/>
  <c r="B17" i="95"/>
  <c r="C17" i="95"/>
  <c r="D17" i="95"/>
  <c r="E17" i="95"/>
  <c r="F17" i="95"/>
  <c r="G17" i="95"/>
  <c r="H17" i="95"/>
  <c r="I17" i="95"/>
  <c r="J17" i="95"/>
  <c r="K17" i="95"/>
  <c r="L17" i="95"/>
  <c r="B18" i="95"/>
  <c r="C18" i="95"/>
  <c r="D18" i="95"/>
  <c r="E18" i="95"/>
  <c r="F18" i="95"/>
  <c r="G18" i="95"/>
  <c r="H18" i="95"/>
  <c r="I18" i="95"/>
  <c r="J18" i="95"/>
  <c r="K18" i="95"/>
  <c r="L18" i="95"/>
  <c r="B19" i="95"/>
  <c r="C19" i="95"/>
  <c r="D19" i="95"/>
  <c r="E19" i="95"/>
  <c r="F19" i="95"/>
  <c r="G19" i="95"/>
  <c r="H19" i="95"/>
  <c r="I19" i="95"/>
  <c r="J19" i="95"/>
  <c r="K19" i="95"/>
  <c r="L19" i="95"/>
  <c r="B20" i="95"/>
  <c r="C20" i="95"/>
  <c r="D20" i="95"/>
  <c r="E20" i="95"/>
  <c r="F20" i="95"/>
  <c r="G20" i="95"/>
  <c r="H20" i="95"/>
  <c r="I20" i="95"/>
  <c r="J20" i="95"/>
  <c r="K20" i="95"/>
  <c r="L20" i="95"/>
  <c r="B21" i="95"/>
  <c r="C21" i="95"/>
  <c r="D21" i="95"/>
  <c r="E21" i="95"/>
  <c r="F21" i="95"/>
  <c r="G21" i="95"/>
  <c r="H21" i="95"/>
  <c r="I21" i="95"/>
  <c r="J21" i="95"/>
  <c r="K21" i="95"/>
  <c r="L21" i="95"/>
  <c r="B22" i="95"/>
  <c r="C22" i="95"/>
  <c r="D22" i="95"/>
  <c r="E22" i="95"/>
  <c r="F22" i="95"/>
  <c r="G22" i="95"/>
  <c r="G31" i="95" s="1"/>
  <c r="H22" i="95"/>
  <c r="I22" i="95"/>
  <c r="J22" i="95"/>
  <c r="K22" i="95"/>
  <c r="L22" i="95"/>
  <c r="B23" i="95"/>
  <c r="C23" i="95"/>
  <c r="D23" i="95"/>
  <c r="E23" i="95"/>
  <c r="F23" i="95"/>
  <c r="G23" i="95"/>
  <c r="H23" i="95"/>
  <c r="I23" i="95"/>
  <c r="J23" i="95"/>
  <c r="K23" i="95"/>
  <c r="L23" i="95"/>
  <c r="B24" i="95"/>
  <c r="C24" i="95"/>
  <c r="D24" i="95"/>
  <c r="E24" i="95"/>
  <c r="F24" i="95"/>
  <c r="G24" i="95"/>
  <c r="H24" i="95"/>
  <c r="I24" i="95"/>
  <c r="J24" i="95"/>
  <c r="K24" i="95"/>
  <c r="L24" i="95"/>
  <c r="B25" i="95"/>
  <c r="C25" i="95"/>
  <c r="D25" i="95"/>
  <c r="E25" i="95"/>
  <c r="F25" i="95"/>
  <c r="G25" i="95"/>
  <c r="H25" i="95"/>
  <c r="I25" i="95"/>
  <c r="J25" i="95"/>
  <c r="K25" i="95"/>
  <c r="L25" i="95"/>
  <c r="B26" i="95"/>
  <c r="C26" i="95"/>
  <c r="D26" i="95"/>
  <c r="E26" i="95"/>
  <c r="F26" i="95"/>
  <c r="G26" i="95"/>
  <c r="H26" i="95"/>
  <c r="I26" i="95"/>
  <c r="J26" i="95"/>
  <c r="K26" i="95"/>
  <c r="L26" i="95"/>
  <c r="B27" i="95"/>
  <c r="C27" i="95"/>
  <c r="D27" i="95"/>
  <c r="E27" i="95"/>
  <c r="F27" i="95"/>
  <c r="G27" i="95"/>
  <c r="H27" i="95"/>
  <c r="I27" i="95"/>
  <c r="J27" i="95"/>
  <c r="K27" i="95"/>
  <c r="L27" i="95"/>
  <c r="B28" i="95"/>
  <c r="C28" i="95"/>
  <c r="D28" i="95"/>
  <c r="E28" i="95"/>
  <c r="F28" i="95"/>
  <c r="G28" i="95"/>
  <c r="H28" i="95"/>
  <c r="I28" i="95"/>
  <c r="J28" i="95"/>
  <c r="K28" i="95"/>
  <c r="L28" i="95"/>
  <c r="B29" i="95"/>
  <c r="C29" i="95"/>
  <c r="D29" i="95"/>
  <c r="E29" i="95"/>
  <c r="F29" i="95"/>
  <c r="G29" i="95"/>
  <c r="H29" i="95"/>
  <c r="I29" i="95"/>
  <c r="J29" i="95"/>
  <c r="K29" i="95"/>
  <c r="L29" i="95"/>
  <c r="H44" i="98" l="1"/>
  <c r="H6" i="98"/>
  <c r="H88" i="99"/>
  <c r="H80" i="99"/>
  <c r="H75" i="99"/>
  <c r="H68" i="99"/>
  <c r="H17" i="99"/>
  <c r="H14" i="99"/>
  <c r="H10" i="99"/>
  <c r="C31" i="95"/>
  <c r="K31" i="95"/>
  <c r="J31" i="95"/>
  <c r="F31" i="95"/>
  <c r="B31" i="95"/>
  <c r="D71" i="98"/>
  <c r="H63" i="98"/>
  <c r="H59" i="98"/>
  <c r="H56" i="98"/>
  <c r="H47" i="98"/>
  <c r="D42" i="98"/>
  <c r="G18" i="98"/>
  <c r="H91" i="99"/>
  <c r="H83" i="99"/>
  <c r="H82" i="99" s="1"/>
  <c r="H79" i="99"/>
  <c r="H76" i="99"/>
  <c r="H72" i="99"/>
  <c r="H69" i="99"/>
  <c r="H65" i="99"/>
  <c r="H64" i="99" s="1"/>
  <c r="H22" i="99"/>
  <c r="H18" i="99"/>
  <c r="H11" i="99"/>
  <c r="H7" i="99"/>
  <c r="G71" i="98"/>
  <c r="H70" i="98"/>
  <c r="H69" i="98" s="1"/>
  <c r="G66" i="98"/>
  <c r="H64" i="98"/>
  <c r="H60" i="98"/>
  <c r="H57" i="98"/>
  <c r="H48" i="98"/>
  <c r="G42" i="98"/>
  <c r="G30" i="98"/>
  <c r="G86" i="99"/>
  <c r="H77" i="99"/>
  <c r="H73" i="99"/>
  <c r="H70" i="99"/>
  <c r="H66" i="99"/>
  <c r="H33" i="99"/>
  <c r="H30" i="99"/>
  <c r="H24" i="99"/>
  <c r="H21" i="99"/>
  <c r="H19" i="99"/>
  <c r="H15" i="99"/>
  <c r="H12" i="99"/>
  <c r="G40" i="99"/>
  <c r="H52" i="99"/>
  <c r="H25" i="99"/>
  <c r="H23" i="99" s="1"/>
  <c r="H41" i="99"/>
  <c r="H40" i="99" s="1"/>
  <c r="H26" i="99"/>
  <c r="H6" i="99"/>
  <c r="D86" i="99"/>
  <c r="G84" i="99"/>
  <c r="G6" i="99"/>
  <c r="H92" i="99"/>
  <c r="H89" i="99"/>
  <c r="H85" i="99"/>
  <c r="H84" i="99" s="1"/>
  <c r="H93" i="99"/>
  <c r="H52" i="98"/>
  <c r="H49" i="98"/>
  <c r="H45" i="98"/>
  <c r="H24" i="98"/>
  <c r="H21" i="98"/>
  <c r="H77" i="98"/>
  <c r="H74" i="98"/>
  <c r="H67" i="98"/>
  <c r="H66" i="98" s="1"/>
  <c r="H75" i="98"/>
  <c r="H72" i="98"/>
  <c r="H53" i="98"/>
  <c r="H50" i="98"/>
  <c r="H28" i="98"/>
  <c r="H25" i="98"/>
  <c r="L31" i="95"/>
  <c r="H31" i="95"/>
  <c r="D31" i="95"/>
  <c r="I31" i="95"/>
  <c r="E31" i="95"/>
  <c r="H42" i="98" l="1"/>
  <c r="H86" i="99"/>
  <c r="H71" i="98"/>
  <c r="H18" i="98"/>
  <c r="H54" i="98"/>
  <c r="B7" i="94"/>
  <c r="C7" i="94"/>
  <c r="D7" i="94" s="1"/>
  <c r="E7" i="94"/>
  <c r="F7" i="94"/>
  <c r="H11" i="94" s="1"/>
  <c r="D8" i="94"/>
  <c r="G8" i="94"/>
  <c r="D9" i="94"/>
  <c r="G9" i="94"/>
  <c r="D10" i="94"/>
  <c r="G10" i="94"/>
  <c r="D11" i="94"/>
  <c r="G11" i="94"/>
  <c r="D12" i="94"/>
  <c r="G12" i="94"/>
  <c r="G13" i="94"/>
  <c r="D14" i="94"/>
  <c r="G14" i="94"/>
  <c r="H14" i="94"/>
  <c r="D15" i="94"/>
  <c r="G15" i="94"/>
  <c r="G16" i="94"/>
  <c r="D18" i="94"/>
  <c r="G18" i="94"/>
  <c r="B19" i="94"/>
  <c r="C19" i="94"/>
  <c r="D19" i="94" s="1"/>
  <c r="E19" i="94"/>
  <c r="G19" i="94" s="1"/>
  <c r="F19" i="94"/>
  <c r="H22" i="94" s="1"/>
  <c r="D20" i="94"/>
  <c r="G20" i="94"/>
  <c r="H20" i="94"/>
  <c r="D21" i="94"/>
  <c r="G21" i="94"/>
  <c r="H21" i="94"/>
  <c r="D22" i="94"/>
  <c r="G22" i="94"/>
  <c r="D23" i="94"/>
  <c r="G23" i="94"/>
  <c r="H23" i="94"/>
  <c r="D24" i="94"/>
  <c r="G24" i="94"/>
  <c r="H24" i="94"/>
  <c r="D25" i="94"/>
  <c r="G25" i="94"/>
  <c r="H25" i="94"/>
  <c r="D26" i="94"/>
  <c r="G26" i="94"/>
  <c r="D27" i="94"/>
  <c r="G27" i="94"/>
  <c r="H27" i="94"/>
  <c r="D29" i="94"/>
  <c r="G29" i="94"/>
  <c r="H29" i="94"/>
  <c r="D30" i="94"/>
  <c r="G30" i="94"/>
  <c r="H30" i="94"/>
  <c r="B31" i="94"/>
  <c r="C31" i="94"/>
  <c r="E31" i="94"/>
  <c r="F31" i="94"/>
  <c r="G31" i="94" s="1"/>
  <c r="D32" i="94"/>
  <c r="G32" i="94"/>
  <c r="D33" i="94"/>
  <c r="G33" i="94"/>
  <c r="G34" i="94"/>
  <c r="D35" i="94"/>
  <c r="G35" i="94"/>
  <c r="D36" i="94"/>
  <c r="G36" i="94"/>
  <c r="G37" i="94"/>
  <c r="G38" i="94"/>
  <c r="D40" i="94"/>
  <c r="G40" i="94"/>
  <c r="D41" i="94"/>
  <c r="G41" i="94"/>
  <c r="D42" i="94"/>
  <c r="G42" i="94"/>
  <c r="B43" i="94"/>
  <c r="C43" i="94"/>
  <c r="D43" i="94"/>
  <c r="E43" i="94"/>
  <c r="F43" i="94"/>
  <c r="H50" i="94" s="1"/>
  <c r="D44" i="94"/>
  <c r="G44" i="94"/>
  <c r="D45" i="94"/>
  <c r="G45" i="94"/>
  <c r="D46" i="94"/>
  <c r="H46" i="94"/>
  <c r="D47" i="94"/>
  <c r="G47" i="94"/>
  <c r="H48" i="94"/>
  <c r="G49" i="94"/>
  <c r="H49" i="94"/>
  <c r="D50" i="94"/>
  <c r="G50" i="94"/>
  <c r="D51" i="94"/>
  <c r="G51" i="94"/>
  <c r="D52" i="94"/>
  <c r="G52" i="94"/>
  <c r="H52" i="94"/>
  <c r="D53" i="94"/>
  <c r="G53" i="94"/>
  <c r="H53" i="94"/>
  <c r="D54" i="94"/>
  <c r="G54" i="94"/>
  <c r="H54" i="94"/>
  <c r="B55" i="94"/>
  <c r="C55" i="94"/>
  <c r="D55" i="94" s="1"/>
  <c r="E55" i="94"/>
  <c r="E79" i="94" s="1"/>
  <c r="F55" i="94"/>
  <c r="H57" i="94" s="1"/>
  <c r="G56" i="94"/>
  <c r="D57" i="94"/>
  <c r="G57" i="94"/>
  <c r="G58" i="94"/>
  <c r="D59" i="94"/>
  <c r="G59" i="94"/>
  <c r="H59" i="94"/>
  <c r="G60" i="94"/>
  <c r="G61" i="94"/>
  <c r="H61" i="94"/>
  <c r="G62" i="94"/>
  <c r="D63" i="94"/>
  <c r="G63" i="94"/>
  <c r="D64" i="94"/>
  <c r="G64" i="94"/>
  <c r="H64" i="94"/>
  <c r="D65" i="94"/>
  <c r="G65" i="94"/>
  <c r="D66" i="94"/>
  <c r="G66" i="94"/>
  <c r="B67" i="94"/>
  <c r="C67" i="94"/>
  <c r="D67" i="94" s="1"/>
  <c r="E67" i="94"/>
  <c r="F67" i="94"/>
  <c r="H70" i="94" s="1"/>
  <c r="D68" i="94"/>
  <c r="G68" i="94"/>
  <c r="D69" i="94"/>
  <c r="G69" i="94"/>
  <c r="D70" i="94"/>
  <c r="G70" i="94"/>
  <c r="D71" i="94"/>
  <c r="G71" i="94"/>
  <c r="H71" i="94"/>
  <c r="D73" i="94"/>
  <c r="G73" i="94"/>
  <c r="H73" i="94"/>
  <c r="G74" i="94"/>
  <c r="H74" i="94"/>
  <c r="D75" i="94"/>
  <c r="G75" i="94"/>
  <c r="H75" i="94"/>
  <c r="G76" i="94"/>
  <c r="H76" i="94"/>
  <c r="D77" i="94"/>
  <c r="G77" i="94"/>
  <c r="H77" i="94"/>
  <c r="D78" i="94"/>
  <c r="G78" i="94"/>
  <c r="H78" i="94"/>
  <c r="B79" i="94"/>
  <c r="D7" i="93"/>
  <c r="G7" i="93"/>
  <c r="D8" i="93"/>
  <c r="G8" i="93"/>
  <c r="D9" i="93"/>
  <c r="G9" i="93"/>
  <c r="D10" i="93"/>
  <c r="G10" i="93"/>
  <c r="D11" i="93"/>
  <c r="G11" i="93"/>
  <c r="D12" i="93"/>
  <c r="G12" i="93"/>
  <c r="D13" i="93"/>
  <c r="G13" i="93"/>
  <c r="D14" i="93"/>
  <c r="G14" i="93"/>
  <c r="H14" i="93"/>
  <c r="D15" i="93"/>
  <c r="G15" i="93"/>
  <c r="D16" i="93"/>
  <c r="G16" i="93"/>
  <c r="D17" i="93"/>
  <c r="G17" i="93"/>
  <c r="D18" i="93"/>
  <c r="G18" i="93"/>
  <c r="D19" i="93"/>
  <c r="G19" i="93"/>
  <c r="G20" i="93"/>
  <c r="D21" i="93"/>
  <c r="G21" i="93"/>
  <c r="D22" i="93"/>
  <c r="G22" i="93"/>
  <c r="D23" i="93"/>
  <c r="G23" i="93"/>
  <c r="D24" i="93"/>
  <c r="G24" i="93"/>
  <c r="D26" i="93"/>
  <c r="G26" i="93"/>
  <c r="B28" i="93"/>
  <c r="C28" i="93"/>
  <c r="E28" i="93"/>
  <c r="F28" i="93"/>
  <c r="H9" i="93" s="1"/>
  <c r="G28" i="93"/>
  <c r="D33" i="93"/>
  <c r="G33" i="93"/>
  <c r="D34" i="93"/>
  <c r="G34" i="93"/>
  <c r="D35" i="93"/>
  <c r="G35" i="93"/>
  <c r="D36" i="93"/>
  <c r="G36" i="93"/>
  <c r="D37" i="93"/>
  <c r="G37" i="93"/>
  <c r="D38" i="93"/>
  <c r="G38" i="93"/>
  <c r="G39" i="93"/>
  <c r="D40" i="93"/>
  <c r="G40" i="93"/>
  <c r="D41" i="93"/>
  <c r="G41" i="93"/>
  <c r="D42" i="93"/>
  <c r="G42" i="93"/>
  <c r="D43" i="93"/>
  <c r="G43" i="93"/>
  <c r="D44" i="93"/>
  <c r="G44" i="93"/>
  <c r="G45" i="93"/>
  <c r="G46" i="93"/>
  <c r="D47" i="93"/>
  <c r="G47" i="93"/>
  <c r="D48" i="93"/>
  <c r="G48" i="93"/>
  <c r="D49" i="93"/>
  <c r="G49" i="93"/>
  <c r="D50" i="93"/>
  <c r="G50" i="93"/>
  <c r="G51" i="93"/>
  <c r="D52" i="93"/>
  <c r="G52" i="93"/>
  <c r="G53" i="93"/>
  <c r="D54" i="93"/>
  <c r="G54" i="93"/>
  <c r="D55" i="93"/>
  <c r="G55" i="93"/>
  <c r="D57" i="93"/>
  <c r="G57" i="93"/>
  <c r="D58" i="93"/>
  <c r="G58" i="93"/>
  <c r="G59" i="93"/>
  <c r="D60" i="93"/>
  <c r="G60" i="93"/>
  <c r="D61" i="93"/>
  <c r="G61" i="93"/>
  <c r="D62" i="93"/>
  <c r="G62" i="93"/>
  <c r="D63" i="93"/>
  <c r="G63" i="93"/>
  <c r="G64" i="93"/>
  <c r="D65" i="93"/>
  <c r="G65" i="93"/>
  <c r="D66" i="93"/>
  <c r="G66" i="93"/>
  <c r="D67" i="93"/>
  <c r="G67" i="93"/>
  <c r="D68" i="93"/>
  <c r="G68" i="93"/>
  <c r="D69" i="93"/>
  <c r="G69" i="93"/>
  <c r="D70" i="93"/>
  <c r="G70" i="93"/>
  <c r="G71" i="93"/>
  <c r="D72" i="93"/>
  <c r="G72" i="93"/>
  <c r="D74" i="93"/>
  <c r="G74" i="93"/>
  <c r="G75" i="93"/>
  <c r="D76" i="93"/>
  <c r="G76" i="93"/>
  <c r="D78" i="93"/>
  <c r="G78" i="93"/>
  <c r="D80" i="93"/>
  <c r="G80" i="93"/>
  <c r="D81" i="93"/>
  <c r="G81" i="93"/>
  <c r="G82" i="93"/>
  <c r="D83" i="93"/>
  <c r="G83" i="93"/>
  <c r="B84" i="93"/>
  <c r="C84" i="93"/>
  <c r="D84" i="93" s="1"/>
  <c r="E84" i="93"/>
  <c r="F84" i="93"/>
  <c r="H36" i="93" s="1"/>
  <c r="H5" i="92"/>
  <c r="I5" i="92" s="1"/>
  <c r="H6" i="92"/>
  <c r="I6" i="92"/>
  <c r="H7" i="92"/>
  <c r="I7" i="92" s="1"/>
  <c r="H8" i="92"/>
  <c r="I8" i="92"/>
  <c r="H9" i="92"/>
  <c r="I9" i="92" s="1"/>
  <c r="H10" i="92"/>
  <c r="I10" i="92"/>
  <c r="H11" i="92"/>
  <c r="I11" i="92" s="1"/>
  <c r="H12" i="92"/>
  <c r="I12" i="92"/>
  <c r="H13" i="92"/>
  <c r="I13" i="92" s="1"/>
  <c r="H14" i="92"/>
  <c r="I14" i="92"/>
  <c r="B15" i="92"/>
  <c r="C15" i="92"/>
  <c r="D15" i="92"/>
  <c r="E15" i="92"/>
  <c r="E23" i="92" s="1"/>
  <c r="E24" i="92" s="1"/>
  <c r="F15" i="92"/>
  <c r="G15" i="92"/>
  <c r="H16" i="92"/>
  <c r="H17" i="92"/>
  <c r="H18" i="92"/>
  <c r="H19" i="92"/>
  <c r="H20" i="92"/>
  <c r="H22" i="92"/>
  <c r="B23" i="92"/>
  <c r="C23" i="92"/>
  <c r="C24" i="92" s="1"/>
  <c r="D23" i="92"/>
  <c r="F23" i="92"/>
  <c r="F24" i="92" s="1"/>
  <c r="G23" i="92"/>
  <c r="G24" i="92" s="1"/>
  <c r="B24" i="92"/>
  <c r="D24" i="92"/>
  <c r="H27" i="92"/>
  <c r="B28" i="92"/>
  <c r="B29" i="92" s="1"/>
  <c r="C28" i="92"/>
  <c r="D28" i="92"/>
  <c r="D29" i="92" s="1"/>
  <c r="E28" i="92"/>
  <c r="F28" i="92"/>
  <c r="F29" i="92" s="1"/>
  <c r="G28" i="92"/>
  <c r="H28" i="92"/>
  <c r="H29" i="92" s="1"/>
  <c r="C29" i="92"/>
  <c r="E29" i="92"/>
  <c r="G29" i="92"/>
  <c r="B32" i="92"/>
  <c r="H32" i="92" s="1"/>
  <c r="C32" i="92"/>
  <c r="D32" i="92"/>
  <c r="E32" i="92"/>
  <c r="F32" i="92"/>
  <c r="F34" i="92" s="1"/>
  <c r="G32" i="92"/>
  <c r="B33" i="92"/>
  <c r="C33" i="92"/>
  <c r="D33" i="92"/>
  <c r="E33" i="92"/>
  <c r="E34" i="92" s="1"/>
  <c r="F33" i="92"/>
  <c r="G33" i="92"/>
  <c r="G34" i="92" s="1"/>
  <c r="D34" i="92"/>
  <c r="H33" i="92" l="1"/>
  <c r="H15" i="92"/>
  <c r="I15" i="92" s="1"/>
  <c r="H78" i="93"/>
  <c r="H71" i="93"/>
  <c r="H50" i="93"/>
  <c r="H44" i="93"/>
  <c r="H33" i="93"/>
  <c r="H21" i="93"/>
  <c r="H10" i="93"/>
  <c r="H65" i="94"/>
  <c r="H32" i="94"/>
  <c r="H83" i="93"/>
  <c r="H37" i="93"/>
  <c r="H80" i="93"/>
  <c r="H73" i="93"/>
  <c r="H61" i="93"/>
  <c r="H46" i="93"/>
  <c r="H40" i="93"/>
  <c r="F79" i="94"/>
  <c r="H79" i="94" s="1"/>
  <c r="H66" i="94"/>
  <c r="H62" i="94"/>
  <c r="H60" i="94"/>
  <c r="H56" i="94"/>
  <c r="H51" i="94"/>
  <c r="H47" i="94"/>
  <c r="H39" i="94"/>
  <c r="D31" i="94"/>
  <c r="H28" i="94"/>
  <c r="H19" i="94" s="1"/>
  <c r="H26" i="94"/>
  <c r="H76" i="93"/>
  <c r="H64" i="93"/>
  <c r="H58" i="93"/>
  <c r="H68" i="93"/>
  <c r="D28" i="93"/>
  <c r="H18" i="93"/>
  <c r="H63" i="94"/>
  <c r="H35" i="94"/>
  <c r="G7" i="94"/>
  <c r="G79" i="94"/>
  <c r="H68" i="94"/>
  <c r="G67" i="94"/>
  <c r="H45" i="94"/>
  <c r="H40" i="94"/>
  <c r="H38" i="94"/>
  <c r="H36" i="94"/>
  <c r="H33" i="94"/>
  <c r="H15" i="94"/>
  <c r="H12" i="94"/>
  <c r="H8" i="94"/>
  <c r="H69" i="94"/>
  <c r="H41" i="94"/>
  <c r="H17" i="94"/>
  <c r="H9" i="94"/>
  <c r="H72" i="94"/>
  <c r="H42" i="94"/>
  <c r="H37" i="94"/>
  <c r="H34" i="94"/>
  <c r="H18" i="94"/>
  <c r="H16" i="94"/>
  <c r="H13" i="94"/>
  <c r="H10" i="94"/>
  <c r="H58" i="94"/>
  <c r="G55" i="94"/>
  <c r="H44" i="94"/>
  <c r="G43" i="94"/>
  <c r="C79" i="94"/>
  <c r="D79" i="94" s="1"/>
  <c r="H81" i="93"/>
  <c r="H74" i="93"/>
  <c r="H72" i="93"/>
  <c r="H69" i="93"/>
  <c r="H65" i="93"/>
  <c r="H62" i="93"/>
  <c r="H53" i="93"/>
  <c r="H47" i="93"/>
  <c r="H41" i="93"/>
  <c r="H38" i="93"/>
  <c r="H34" i="93"/>
  <c r="H22" i="93"/>
  <c r="H19" i="93"/>
  <c r="H15" i="93"/>
  <c r="H11" i="93"/>
  <c r="H7" i="93"/>
  <c r="G84" i="93"/>
  <c r="H70" i="93"/>
  <c r="H66" i="93"/>
  <c r="H63" i="93"/>
  <c r="H59" i="93"/>
  <c r="H56" i="93"/>
  <c r="H54" i="93"/>
  <c r="H51" i="93"/>
  <c r="H48" i="93"/>
  <c r="H45" i="93"/>
  <c r="H42" i="93"/>
  <c r="H35" i="93"/>
  <c r="H27" i="93"/>
  <c r="H25" i="93"/>
  <c r="H23" i="93"/>
  <c r="H16" i="93"/>
  <c r="H12" i="93"/>
  <c r="H8" i="93"/>
  <c r="H82" i="93"/>
  <c r="H79" i="93"/>
  <c r="H77" i="93"/>
  <c r="H75" i="93"/>
  <c r="H67" i="93"/>
  <c r="H60" i="93"/>
  <c r="H57" i="93"/>
  <c r="H55" i="93"/>
  <c r="H52" i="93"/>
  <c r="H49" i="93"/>
  <c r="H43" i="93"/>
  <c r="H39" i="93"/>
  <c r="H26" i="93"/>
  <c r="H24" i="93"/>
  <c r="H20" i="93"/>
  <c r="H17" i="93"/>
  <c r="H13" i="93"/>
  <c r="H34" i="92"/>
  <c r="H23" i="92"/>
  <c r="H24" i="92" s="1"/>
  <c r="C34" i="92"/>
  <c r="B34" i="92"/>
  <c r="H55" i="94" l="1"/>
  <c r="H84" i="93"/>
  <c r="H31" i="94"/>
  <c r="H43" i="94"/>
  <c r="H67" i="94"/>
  <c r="H7" i="94"/>
  <c r="H28" i="93"/>
  <c r="F6" i="91" l="1"/>
  <c r="F7" i="91"/>
  <c r="F8" i="91"/>
  <c r="F9" i="91"/>
  <c r="F10" i="91"/>
  <c r="F11" i="91"/>
  <c r="F12" i="91"/>
  <c r="F13" i="91"/>
  <c r="F14" i="91"/>
  <c r="F15" i="91"/>
  <c r="B16" i="91"/>
  <c r="B22" i="91" s="1"/>
  <c r="C16" i="91"/>
  <c r="C22" i="91" s="1"/>
  <c r="D16" i="91"/>
  <c r="E16" i="91"/>
  <c r="E22" i="91" s="1"/>
  <c r="F17" i="91"/>
  <c r="F18" i="91"/>
  <c r="F19" i="91"/>
  <c r="F20" i="91"/>
  <c r="F21" i="91"/>
  <c r="D22" i="91"/>
  <c r="F16" i="91" l="1"/>
  <c r="F22" i="91"/>
  <c r="C13" i="88" l="1"/>
  <c r="H14" i="89" l="1"/>
  <c r="B16" i="89"/>
  <c r="C16" i="89"/>
  <c r="D17" i="89"/>
  <c r="D16" i="89" s="1"/>
  <c r="D18" i="89"/>
  <c r="D19" i="89"/>
  <c r="H19" i="89"/>
  <c r="D20" i="89"/>
  <c r="D21" i="89"/>
  <c r="H21" i="89"/>
  <c r="H22" i="89"/>
  <c r="D24" i="89"/>
  <c r="D25" i="89"/>
  <c r="D26" i="89" s="1"/>
  <c r="B26" i="89"/>
  <c r="C26" i="89"/>
  <c r="H27" i="89"/>
  <c r="H28" i="89"/>
  <c r="G31" i="89"/>
  <c r="H6" i="89" s="1"/>
  <c r="N39" i="89"/>
  <c r="N40" i="89"/>
  <c r="N41" i="89"/>
  <c r="N42" i="89"/>
  <c r="N43" i="89"/>
  <c r="N44" i="89"/>
  <c r="N45" i="89"/>
  <c r="N46" i="89"/>
  <c r="N47" i="89"/>
  <c r="N48" i="89"/>
  <c r="N49" i="89"/>
  <c r="N50" i="89"/>
  <c r="N51" i="89"/>
  <c r="N52" i="89"/>
  <c r="N53" i="89"/>
  <c r="N54" i="89"/>
  <c r="N55" i="89"/>
  <c r="N56" i="89"/>
  <c r="N57" i="89"/>
  <c r="N58" i="89"/>
  <c r="N59" i="89"/>
  <c r="N60" i="89"/>
  <c r="H13" i="89" l="1"/>
  <c r="H24" i="89"/>
  <c r="H12" i="89"/>
  <c r="H29" i="89"/>
  <c r="H17" i="89"/>
  <c r="H10" i="89"/>
  <c r="H9" i="89"/>
  <c r="H8" i="89"/>
  <c r="H26" i="89"/>
  <c r="H25" i="89"/>
  <c r="H23" i="89"/>
  <c r="H20" i="89"/>
  <c r="H18" i="89"/>
  <c r="H16" i="89"/>
  <c r="H15" i="89"/>
  <c r="H11" i="89"/>
  <c r="H7" i="89"/>
  <c r="H31" i="89" l="1"/>
  <c r="D5" i="88"/>
  <c r="D6" i="88"/>
  <c r="D7" i="88"/>
  <c r="D8" i="88"/>
  <c r="D9" i="88"/>
  <c r="D10" i="88"/>
  <c r="D11" i="88"/>
  <c r="D12" i="88"/>
  <c r="A13" i="88"/>
  <c r="D13" i="88"/>
  <c r="B6" i="86" l="1"/>
  <c r="B21" i="86"/>
  <c r="C10" i="86" s="1"/>
  <c r="B27" i="86"/>
  <c r="C27" i="86" s="1"/>
  <c r="B28" i="86"/>
  <c r="C28" i="86"/>
  <c r="B29" i="86"/>
  <c r="C29" i="86" s="1"/>
  <c r="B30" i="86"/>
  <c r="C30" i="86" s="1"/>
  <c r="B31" i="86"/>
  <c r="C31" i="86" s="1"/>
  <c r="B32" i="86"/>
  <c r="C32" i="86" s="1"/>
  <c r="B33" i="86"/>
  <c r="C33" i="86"/>
  <c r="B34" i="86"/>
  <c r="C34" i="86" s="1"/>
  <c r="B35" i="86"/>
  <c r="C35" i="86"/>
  <c r="B36" i="86"/>
  <c r="C36" i="86" s="1"/>
  <c r="P6" i="85"/>
  <c r="P7" i="85"/>
  <c r="P8" i="85"/>
  <c r="P9" i="85"/>
  <c r="P10" i="85"/>
  <c r="P11" i="85"/>
  <c r="P12" i="85"/>
  <c r="P13" i="85"/>
  <c r="P14" i="85"/>
  <c r="P15" i="85"/>
  <c r="P16" i="85"/>
  <c r="P17" i="85"/>
  <c r="P18" i="85"/>
  <c r="B21" i="85"/>
  <c r="C21" i="85"/>
  <c r="D21" i="85"/>
  <c r="E21" i="85"/>
  <c r="F21" i="85"/>
  <c r="G21" i="85"/>
  <c r="H21" i="85"/>
  <c r="I21" i="85"/>
  <c r="J21" i="85"/>
  <c r="K21" i="85"/>
  <c r="L21" i="85"/>
  <c r="M21" i="85"/>
  <c r="N21" i="85"/>
  <c r="O21" i="85"/>
  <c r="B23" i="85"/>
  <c r="C23" i="85"/>
  <c r="D23" i="85"/>
  <c r="E23" i="85"/>
  <c r="F23" i="85"/>
  <c r="G23" i="85"/>
  <c r="H23" i="85"/>
  <c r="I23" i="85"/>
  <c r="J23" i="85"/>
  <c r="K23" i="85"/>
  <c r="L23" i="85"/>
  <c r="M23" i="85"/>
  <c r="N23" i="85"/>
  <c r="O23" i="85"/>
  <c r="P23" i="85"/>
  <c r="K6" i="84"/>
  <c r="B16" i="84"/>
  <c r="C16" i="84"/>
  <c r="D16" i="84"/>
  <c r="E16" i="84"/>
  <c r="F16" i="84"/>
  <c r="G16" i="84"/>
  <c r="H16" i="84"/>
  <c r="I16" i="84"/>
  <c r="J16" i="84"/>
  <c r="K17" i="84"/>
  <c r="K16" i="84"/>
  <c r="K23" i="84"/>
  <c r="K25" i="84" s="1"/>
  <c r="K24" i="84"/>
  <c r="B25" i="84"/>
  <c r="C25" i="84"/>
  <c r="D25" i="84"/>
  <c r="E25" i="84"/>
  <c r="F25" i="84"/>
  <c r="H25" i="84"/>
  <c r="I25" i="84"/>
  <c r="K28" i="84"/>
  <c r="K29" i="84"/>
  <c r="K30" i="84" s="1"/>
  <c r="B30" i="84"/>
  <c r="C30" i="84"/>
  <c r="D30" i="84"/>
  <c r="E30" i="84"/>
  <c r="F30" i="84"/>
  <c r="G30" i="84"/>
  <c r="H30" i="84"/>
  <c r="I30" i="84"/>
  <c r="J30" i="84"/>
  <c r="K33" i="84"/>
  <c r="K34" i="84"/>
  <c r="K35" i="84" s="1"/>
  <c r="B35" i="84"/>
  <c r="C35" i="84"/>
  <c r="D35" i="84"/>
  <c r="E35" i="84"/>
  <c r="F35" i="84"/>
  <c r="G35" i="84"/>
  <c r="H35" i="84"/>
  <c r="I35" i="84"/>
  <c r="J35" i="84"/>
  <c r="B68" i="84"/>
  <c r="C68" i="84"/>
  <c r="D68" i="84"/>
  <c r="E68" i="84"/>
  <c r="F68" i="84"/>
  <c r="G68" i="84"/>
  <c r="H68" i="84"/>
  <c r="I68" i="84"/>
  <c r="B77" i="84"/>
  <c r="C77" i="84"/>
  <c r="D77" i="84"/>
  <c r="E77" i="84"/>
  <c r="F77" i="84"/>
  <c r="H77" i="84"/>
  <c r="I77" i="84"/>
  <c r="B82" i="84"/>
  <c r="C82" i="84"/>
  <c r="D82" i="84"/>
  <c r="E82" i="84"/>
  <c r="F82" i="84"/>
  <c r="G82" i="84"/>
  <c r="H82" i="84"/>
  <c r="I82" i="84"/>
  <c r="B87" i="84"/>
  <c r="C87" i="84"/>
  <c r="D87" i="84"/>
  <c r="E87" i="84"/>
  <c r="F87" i="84"/>
  <c r="G87" i="84"/>
  <c r="H87" i="84"/>
  <c r="I87" i="84"/>
  <c r="P21" i="85" l="1"/>
  <c r="Q12" i="85" s="1"/>
  <c r="C19" i="86"/>
  <c r="C13" i="86"/>
  <c r="C9" i="86"/>
  <c r="C6" i="86"/>
  <c r="C21" i="86" s="1"/>
  <c r="B26" i="86"/>
  <c r="C26" i="86" s="1"/>
  <c r="C16" i="86"/>
  <c r="C12" i="86"/>
  <c r="C8" i="86"/>
  <c r="C15" i="86"/>
  <c r="C11" i="86"/>
  <c r="C14" i="86"/>
  <c r="Q7" i="85"/>
  <c r="Q14" i="85"/>
  <c r="Q15" i="85"/>
  <c r="Q17" i="85" l="1"/>
  <c r="Q18" i="85"/>
  <c r="Q8" i="85"/>
  <c r="Q9" i="85"/>
  <c r="Q23" i="85"/>
  <c r="Q6" i="85"/>
  <c r="Q13" i="85"/>
  <c r="Q10" i="85"/>
  <c r="Q16" i="85"/>
  <c r="Q11" i="85"/>
</calcChain>
</file>

<file path=xl/sharedStrings.xml><?xml version="1.0" encoding="utf-8"?>
<sst xmlns="http://schemas.openxmlformats.org/spreadsheetml/2006/main" count="1318" uniqueCount="471">
  <si>
    <t>Tabla 13</t>
  </si>
  <si>
    <t>UNIDADES</t>
  </si>
  <si>
    <t>SITUACIÓN</t>
  </si>
  <si>
    <t>HECTÁREAS(**)</t>
  </si>
  <si>
    <t>% DEL PERÚ</t>
  </si>
  <si>
    <t>EXPLOTACIÓN</t>
  </si>
  <si>
    <t>EXPLORACIÓN</t>
  </si>
  <si>
    <t>CATEO Y PROSPECCIÓN</t>
  </si>
  <si>
    <t>PREPARACIÓN Y DESARROLLO*</t>
  </si>
  <si>
    <t>CIERRE FINAL*</t>
  </si>
  <si>
    <t>CIERRE POST-CIERRE (DEFINITIVO)</t>
  </si>
  <si>
    <t>CIERRE PROGRESIVO*</t>
  </si>
  <si>
    <t>BENEFICIO</t>
  </si>
  <si>
    <t>UNIDADES MINERAS EN ACTIVIDAD</t>
  </si>
  <si>
    <t xml:space="preserve"> Información disponible a la fecha de elaboración de este boletín.
(*) Mediante R.D. N°0043-2020-MINEM/DGM, se reemplazó la situación "Construcción" al nombre de "Preparación y Desarrollo", asimismo se añadieron las situaciones "Cierre Final" y "Cierre Progresivo". De esta manera, las situaciones reportadas se encuentran alineadas a la Ley General de Minería y los procedimientos de autorizaciones mineras de la Dirección General de Minería.
(**) Hectáreas otorgadas totales destinadas a las unidades mineras que se encuentran en alguna de las situaciones descritas en el presente cuadro.</t>
  </si>
  <si>
    <t>PERIODO</t>
  </si>
  <si>
    <t>TOTAL</t>
  </si>
  <si>
    <t>Ene</t>
  </si>
  <si>
    <t>Var%</t>
  </si>
  <si>
    <t>OCT</t>
  </si>
  <si>
    <t>NOV</t>
  </si>
  <si>
    <t>DIC</t>
  </si>
  <si>
    <t>Ene.</t>
  </si>
  <si>
    <t>COBRE</t>
  </si>
  <si>
    <t>ORO</t>
  </si>
  <si>
    <t>ZINC</t>
  </si>
  <si>
    <t>PLATA</t>
  </si>
  <si>
    <t>PLOMO</t>
  </si>
  <si>
    <t>HIERRO</t>
  </si>
  <si>
    <t>ESTAÑO</t>
  </si>
  <si>
    <t>MOLIBDENO</t>
  </si>
  <si>
    <t>OTROS</t>
  </si>
  <si>
    <t>Tabla 6</t>
  </si>
  <si>
    <t>EXPORTACIONES METÁLICAS</t>
  </si>
  <si>
    <t>VALOR DE LAS EXPORTACIONES METÁLICAS (US$ MILLONES)</t>
  </si>
  <si>
    <t>Feb.</t>
  </si>
  <si>
    <t xml:space="preserve">VARIACIÓN RESPECTO AL MES ANTERIOR* EN MILLONES DE US$ </t>
  </si>
  <si>
    <t>EVOLUCIÓN DE LAS EXPORTACIONES MINERAS METÁLICAS / US$ MILLONES</t>
  </si>
  <si>
    <t>VOLUMEN DE LAS EXPORTACIONES METÁLICAS</t>
  </si>
  <si>
    <t>(Miles toneladas)</t>
  </si>
  <si>
    <t>(Miles oz tr)</t>
  </si>
  <si>
    <t>(Millones oz tr)</t>
  </si>
  <si>
    <t>(Millones toneladas)</t>
  </si>
  <si>
    <t xml:space="preserve">VARIACIÓN RESPECTO AL MES ANTERIOR - VOLUMEN* </t>
  </si>
  <si>
    <t>VARIACIÓN % DE LAS EXPORTACIONES MINERAS METÁLICAS (VOLUMEN (*)) / VAR%</t>
  </si>
  <si>
    <t>Tabla 06.1</t>
  </si>
  <si>
    <t>ESTRUCTURA DEL VALOR DE LAS EXPORTACIONES PERUANAS</t>
  </si>
  <si>
    <t>RUBRO</t>
  </si>
  <si>
    <t>Part%</t>
  </si>
  <si>
    <t>Feb</t>
  </si>
  <si>
    <t>Mineros Metálicos</t>
  </si>
  <si>
    <t>Petróleo y gas natural</t>
  </si>
  <si>
    <t>Pesqueros (Export. Trad.)</t>
  </si>
  <si>
    <t>Agrícolas</t>
  </si>
  <si>
    <t>Agropecuarios</t>
  </si>
  <si>
    <t>Pesqueros (Export. No Trad.)</t>
  </si>
  <si>
    <t>Textiles</t>
  </si>
  <si>
    <t>Maderas y papeles</t>
  </si>
  <si>
    <t>Químicos</t>
  </si>
  <si>
    <t>Minerales no metálicos</t>
  </si>
  <si>
    <t>Sidero-metalúrgicos y joyería</t>
  </si>
  <si>
    <t>Metal-mecánicos</t>
  </si>
  <si>
    <t>Otros</t>
  </si>
  <si>
    <t>TOTAL EXPORTACIONES</t>
  </si>
  <si>
    <t>TOTAL EXPORTACIONES MINERAS</t>
  </si>
  <si>
    <t>Tabla 6.2</t>
  </si>
  <si>
    <t>VALOR DE EXPORTACIONES DE PRINCIPALES PRODUCTOS MINEROS (Millones de US$)</t>
  </si>
  <si>
    <t>Productos Metálicos</t>
  </si>
  <si>
    <t>Cobre</t>
  </si>
  <si>
    <t>Oro</t>
  </si>
  <si>
    <t>Zinc</t>
  </si>
  <si>
    <t>Plata</t>
  </si>
  <si>
    <t>Plomo</t>
  </si>
  <si>
    <t>Estaño</t>
  </si>
  <si>
    <t>Hierro</t>
  </si>
  <si>
    <t>Molibdeno</t>
  </si>
  <si>
    <t>PARTICIPACIÓN DE PRODUCTOS MINEROS EN EL VALOR DE EXPORTACIONES NACIONALES (Millones de US$)</t>
  </si>
  <si>
    <t>TOTAL PROD. MINEROS</t>
  </si>
  <si>
    <t>Minerales No Metálicos</t>
  </si>
  <si>
    <t>TOTAL EXPORTACIONES NACIONALES</t>
  </si>
  <si>
    <t>Mar.</t>
  </si>
  <si>
    <t>Mar</t>
  </si>
  <si>
    <t>Mar. 2021</t>
  </si>
  <si>
    <t>Abr</t>
  </si>
  <si>
    <t>Tabla 10</t>
  </si>
  <si>
    <t>EMPLEO DIRECTO EN MINERÍA</t>
  </si>
  <si>
    <t>SEGÚN TIPO DE EMPLEADOR (PROMEDIO)</t>
  </si>
  <si>
    <t>COMPAÑÍA</t>
  </si>
  <si>
    <t>CONTRATISTAS</t>
  </si>
  <si>
    <t>REGIÓN</t>
  </si>
  <si>
    <t>PERSONAS</t>
  </si>
  <si>
    <t>PART%</t>
  </si>
  <si>
    <t>ÁNCASH</t>
  </si>
  <si>
    <t>AREQUIPA</t>
  </si>
  <si>
    <t>JUNÍN</t>
  </si>
  <si>
    <t>MOQUEGUA</t>
  </si>
  <si>
    <t>LA LIBERTAD</t>
  </si>
  <si>
    <t>LIMA</t>
  </si>
  <si>
    <t>PASCO</t>
  </si>
  <si>
    <t>CAJAMARCA</t>
  </si>
  <si>
    <t>ICA</t>
  </si>
  <si>
    <t>2020*</t>
  </si>
  <si>
    <t>CUSCO</t>
  </si>
  <si>
    <t>2021*</t>
  </si>
  <si>
    <t>APURÍMAC</t>
  </si>
  <si>
    <t>AYACUCHO</t>
  </si>
  <si>
    <t>TACNA</t>
  </si>
  <si>
    <t>PUNO</t>
  </si>
  <si>
    <t>HUANCAVELICA</t>
  </si>
  <si>
    <t>PIURA</t>
  </si>
  <si>
    <t>MADRE DE DIOS</t>
  </si>
  <si>
    <t>CALLAO</t>
  </si>
  <si>
    <t>HUÁNUCO</t>
  </si>
  <si>
    <t>LAMBAYEQUE</t>
  </si>
  <si>
    <t>AMAZONAS</t>
  </si>
  <si>
    <t>SAN MARTÍN</t>
  </si>
  <si>
    <t>LORETO</t>
  </si>
  <si>
    <t>TUMBES</t>
  </si>
  <si>
    <t xml:space="preserve">ACCIDENTES MORTALES EN EL SECTOR MINERO
</t>
  </si>
  <si>
    <t xml:space="preserve">AÑO
              </t>
  </si>
  <si>
    <t>ENE.</t>
  </si>
  <si>
    <t>FEB.</t>
  </si>
  <si>
    <t>MAR.</t>
  </si>
  <si>
    <t>ABR.</t>
  </si>
  <si>
    <t>MAY.</t>
  </si>
  <si>
    <t>JUN.</t>
  </si>
  <si>
    <t>JUL.</t>
  </si>
  <si>
    <t>AGO.</t>
  </si>
  <si>
    <t>SEP</t>
  </si>
  <si>
    <t>Abr.</t>
  </si>
  <si>
    <t>Ene-Abr 2021</t>
  </si>
  <si>
    <t>Ene-Abr 2020</t>
  </si>
  <si>
    <t>+</t>
  </si>
  <si>
    <t>Abr. 2021</t>
  </si>
  <si>
    <t>Abr. 2020</t>
  </si>
  <si>
    <t xml:space="preserve">Fuente: BCRP, Cuadros Estadísticos Mensuales. Elaborado por el Ministerio de Energía y Minas
Fecha de consulta: 14 de junio de 2021
* El cuadro contiene datos publicados por el Banco Central de Reserva del Perú. Los volúmenes para cada mineral se especifican a continuación:
. COBRE: Se considera las partidas arancelarias que corresponden a “Minerales de cobre y sus concentrados” y “Cátodos y secciones de cátodos de cobre refinado”.
. ORO: Se considera “Minerales de oro y sus concentrados”, así como “Refinados de oro”. Incluye estimación de exportaciones de oro no registradas por Aduanas.
. ZINC: Se considera “Minerales de zinc y sus concentrados” y “Zinc refinado”.
. HIERRO: Se considera “Hierro pellets” y “Hierro lodos y tortas”.
. PLATA: Se considera plata refinada y la partida “plata y sus concentrados”.
El volumen es calculado en base a la información que envía Aduanas en kg y se transforman a la unidades de referencia (es decir, de kilos a onzas troy, o de kilos a toneladas). En el caso del cobre y otros metales, en los que se considera concentrados, los volúmenes se ajustan por una ley promedio. Información disponible a la fecha de elaboración de este boletín.
</t>
  </si>
  <si>
    <t>VARIACIÓN INTERANUAL ACUMULADA - VOLUMEN* / ENERO-ABRIL</t>
  </si>
  <si>
    <t>VARIACIÓN INTERANUAL VOLUMEN * / ABRIL</t>
  </si>
  <si>
    <t>VARIACIÓN INTERANUAL ACUMULADA* EN MILLONES DE US$ / ENERO-ABRIL</t>
  </si>
  <si>
    <t>Abr. 21</t>
  </si>
  <si>
    <t>Abr. 20</t>
  </si>
  <si>
    <t>VARIACIÓN INTERANUAL * EN MILLONES DE US$ /ABRIL</t>
  </si>
  <si>
    <t>2021 (ene-abr)</t>
  </si>
  <si>
    <t>Fuente: BCRP, Cuadros Estadísticos Mensuales. Elaborado por el Ministerio de Energía y Minas.
Fecha de consulta: 14 de junio de 2021</t>
  </si>
  <si>
    <t>Fuente: BCRP, Cuadros Estadísticos Mensuales. Elaborado por el Ministerio de Energía y Minas
Fecha de consulta: 14 de junio de 2021</t>
  </si>
  <si>
    <t>Fuente:  Declaración Estadítica Mensual (ESTAMIN) - Ministerio de Energía y Minas.   /    Fecha de consulta: 18 de junio de 2021.</t>
  </si>
  <si>
    <r>
      <t>UNIDADES MINERAS EN ACTIVIDAD - MAYO</t>
    </r>
    <r>
      <rPr>
        <b/>
        <sz val="12"/>
        <rFont val="Calibri"/>
        <family val="2"/>
      </rPr>
      <t xml:space="preserve"> 2021</t>
    </r>
  </si>
  <si>
    <t>Fuente: Declaración Estadística Mensual - Ministerio de Energía y Minas.
- Las cifras han sido ajustadas a lo reportado por los Titulares Mineros al 18 de junio de 2021.</t>
  </si>
  <si>
    <t>Fuente: Dirección de Promoción Minera - Ministerio de Energía y Minas.
- 2011-2019:  Información proporcionada por los Titulares Mineros a través de la Declaración Anual Consolidada (DAC).
- 2020-2021:  Información proporcionada por los Titulares Mineros a través del Declaración Estadística Mensual (ESTAMIN).
- Las cifras han sido ajustadas a lo reportado por los Titulares Mineros al 18 de junio de 2021.</t>
  </si>
  <si>
    <t>Variación Interanual - Mayo</t>
  </si>
  <si>
    <t>May</t>
  </si>
  <si>
    <t>SEGÚN REGIÓN - MAYO 2021</t>
  </si>
  <si>
    <t>* Promedio del cambio interbancario. 
** Incluye valor de exportaciones metálicas y no metálicas.
Nd: No disponible a la fecha.
Fuente: BCRP, Cuadros Estadísticos Mensuales. Elaborado por el Ministerio de Energía y Minas. 
Información disponible a la fecha de elaboración de este boletín.</t>
  </si>
  <si>
    <t>May.</t>
  </si>
  <si>
    <t>LME</t>
  </si>
  <si>
    <t>TSI</t>
  </si>
  <si>
    <t>London Fix</t>
  </si>
  <si>
    <t>LBMA</t>
  </si>
  <si>
    <t>US$/lb</t>
  </si>
  <si>
    <t>US$/TM</t>
  </si>
  <si>
    <t>Ctvs.US$/lb</t>
  </si>
  <si>
    <t>US$/oz tr</t>
  </si>
  <si>
    <t xml:space="preserve">MOLIBDENO </t>
  </si>
  <si>
    <t xml:space="preserve">ESTAÑO </t>
  </si>
  <si>
    <t xml:space="preserve">PLOMO </t>
  </si>
  <si>
    <t xml:space="preserve">PLATA </t>
  </si>
  <si>
    <t xml:space="preserve">ZINC </t>
  </si>
  <si>
    <t xml:space="preserve">ORO </t>
  </si>
  <si>
    <t xml:space="preserve">COBRE </t>
  </si>
  <si>
    <t>COTIZACIONES DE LOS PRINCIPALES METALES</t>
  </si>
  <si>
    <t>Nd</t>
  </si>
  <si>
    <t>Millones US$</t>
  </si>
  <si>
    <t>Soles por U.S.$</t>
  </si>
  <si>
    <t>Var.% anual</t>
  </si>
  <si>
    <t>BALANZA COMERCIAL</t>
  </si>
  <si>
    <t>IMPORTACIONES</t>
  </si>
  <si>
    <t>EXPORT. MIN.**</t>
  </si>
  <si>
    <t>EXPORTACIONES</t>
  </si>
  <si>
    <t>TIPO DE CAMBIO *</t>
  </si>
  <si>
    <t>INFLACIÓN</t>
  </si>
  <si>
    <t>PBI MINERO</t>
  </si>
  <si>
    <t xml:space="preserve">PBI   </t>
  </si>
  <si>
    <t>PRINCIPALES INDICADORES MACROECONÓMICOS</t>
  </si>
  <si>
    <t>Tabla 05</t>
  </si>
  <si>
    <t>Fuente: SUNAT, Nota Tributaria. Elaborado por Ministerio de Energía y Minas.
Fecha de consulta: 15 de junio de 2021</t>
  </si>
  <si>
    <t xml:space="preserve">TOTAL </t>
  </si>
  <si>
    <t>RECAUDADO</t>
  </si>
  <si>
    <t>a la Minería</t>
  </si>
  <si>
    <t>Ley Nº 29789</t>
  </si>
  <si>
    <t xml:space="preserve">Gravamen Especial </t>
  </si>
  <si>
    <t xml:space="preserve">Regalías Mineras </t>
  </si>
  <si>
    <t>Regalías Mineras</t>
  </si>
  <si>
    <t xml:space="preserve">Impuesto Especial </t>
  </si>
  <si>
    <t>RECAUDACIÓN DEL RÉGIMEN TRIBUTARIO MINERO* (Millones de soles)</t>
  </si>
  <si>
    <t>Tabla 14</t>
  </si>
  <si>
    <t>Fuente: Dirección de Promoción Minera - Ministerio de Energía y Minas.
- Información proporcionada por los Titulares Mineros a través del ESTAMIN.
- Las cifras han sido ajustadas a lo reportado por los Titulares Mineros al 22 de junio de 2021.</t>
  </si>
  <si>
    <t>EVOLUCIÓN ANUAL DE LAS INVERSIONES MINERAS
(US$ MILLONES)</t>
  </si>
  <si>
    <t>Var. %</t>
  </si>
  <si>
    <t>May. 2021</t>
  </si>
  <si>
    <t>VARIACIÓN RESPECTO AL MES ANTERIOR</t>
  </si>
  <si>
    <t>May. 2020</t>
  </si>
  <si>
    <t>VARIACIÓN INTERANUAL / MAYO</t>
  </si>
  <si>
    <t>Ene-May 2021</t>
  </si>
  <si>
    <t>Ene-May 2020</t>
  </si>
  <si>
    <t>VARIACIÓN ACUMULADA / ENERO - MAYO</t>
  </si>
  <si>
    <t>Mayo</t>
  </si>
  <si>
    <t>Abril</t>
  </si>
  <si>
    <t>Marzo</t>
  </si>
  <si>
    <t>Febrero</t>
  </si>
  <si>
    <t>Enero</t>
  </si>
  <si>
    <t>DESARROLLO Y PREPARACIÓN</t>
  </si>
  <si>
    <t>INFRAESTRUCTURA</t>
  </si>
  <si>
    <t>EQUIPAMIENTO MINERO</t>
  </si>
  <si>
    <t>PLANTA BENEFICIO</t>
  </si>
  <si>
    <t>INVERSIONES MINERAS (US$)</t>
  </si>
  <si>
    <t>Tabla 7</t>
  </si>
  <si>
    <t>1/ Marcobre S.A.C. considera adelantos otorgados a proveedores por adquisición de equipos, el cual se reversa cada mes y se vuelve a colocar los nuevos anticipos otorgados. En mayo de 2020, el monto reversado fue mayor al nuevo monto de adelantos otorgados, motivo por el cual la inversión registrada en el rubro Equipamiento Minero resultó negativa.
2/ En marzo de 2021, KA ORO S.A.C. cambió de razón social y empezó a declarar bajo el nombre de C3 METALS PERU S.A.C.                                               
Fuente: Dirección de Promoción Minera - Ministerio de Energía y Minas.
- Información proporcionada por los Titulares Mineros a través del ESTAMIN.
- Las cifras han sido ajustadas a lo reportado por los Titulares Mineros al 22 de junio de 2021.</t>
  </si>
  <si>
    <t>Total</t>
  </si>
  <si>
    <t>OTROS (2020: 238 titulares mineros, 2021: 238 titulares mineros)</t>
  </si>
  <si>
    <t>CATALINA HUANCA SOCIEDAD MINERA S.A.C.</t>
  </si>
  <si>
    <t>COMPAÑIA MINERA MISKI MAYO S.R.L.</t>
  </si>
  <si>
    <t>MINERA COLQUISIRI S.A.</t>
  </si>
  <si>
    <t>MINERA SOTRAMI S.A.</t>
  </si>
  <si>
    <t>MINERA BARRICK MISQUICHILCA S.A.</t>
  </si>
  <si>
    <t>EL MOLLE VERDE S.A.C.</t>
  </si>
  <si>
    <t>COMPAÑIA MINERA ARGENTUM S.A.</t>
  </si>
  <si>
    <t>COMPAÑIA MINERA SAN IGNACIO DE MOROCOCHA S.A.A.</t>
  </si>
  <si>
    <t>MINERA CORIWAYRA S.A.C.</t>
  </si>
  <si>
    <r>
      <t>C3 METALS PERU S.A.C.</t>
    </r>
    <r>
      <rPr>
        <vertAlign val="superscript"/>
        <sz val="10"/>
        <color theme="1"/>
        <rFont val="Calibri"/>
        <family val="2"/>
        <scheme val="minor"/>
      </rPr>
      <t>2</t>
    </r>
  </si>
  <si>
    <t>S.M.R.L. SANTA BARBARA DE TRUJILLO</t>
  </si>
  <si>
    <t>NEXA RESOURCES ATACOCHA S.A.A.</t>
  </si>
  <si>
    <t>SUMMA GOLD CORPORATION S.A.C.</t>
  </si>
  <si>
    <t>MINERA BATEAS S.A.C.</t>
  </si>
  <si>
    <t>BEAR CREEK MINING S.A.C.</t>
  </si>
  <si>
    <t>CORI PUNO S.A.C.</t>
  </si>
  <si>
    <t>COMPAÑIA MINERA LINCUNA S.A.</t>
  </si>
  <si>
    <t>LA ARENA S.A.</t>
  </si>
  <si>
    <t>COMPAÑIA MINERA COIMOLACHE S.A.</t>
  </si>
  <si>
    <t>SOCIEDAD MINERA EL BROCAL S.A.A.</t>
  </si>
  <si>
    <t>EMPRESA MINERA LOS QUENUALES S.A.</t>
  </si>
  <si>
    <t>COMPAÑIA MINERA KOLPA S.A.</t>
  </si>
  <si>
    <t>SOCIEDAD MINERA CORONA S.A.</t>
  </si>
  <si>
    <t>ALPAYANA S.A.</t>
  </si>
  <si>
    <t>MINERA AURIFERA RETAMAS S.A.</t>
  </si>
  <si>
    <t>COMPAÑIA MINERA CONDESTABLE S.A.</t>
  </si>
  <si>
    <t>MINERA SHOUXIN PERU S.A.</t>
  </si>
  <si>
    <t>GOLD FIELDS LA CIMA S.A.</t>
  </si>
  <si>
    <t>TREVALI PERU S.A.C.</t>
  </si>
  <si>
    <t>SHAHUINDO S.A.C.</t>
  </si>
  <si>
    <t>COMPAÑIA MINERA CHUNGAR S.A.C.</t>
  </si>
  <si>
    <t>NEXA RESOURCES EL PORVENIR S.A.C.</t>
  </si>
  <si>
    <t>CONSORCIO MINERO HORIZONTE S.A.</t>
  </si>
  <si>
    <t>NEXA RESOURCES PERU S.A.A.</t>
  </si>
  <si>
    <t>COMPAÑIA MINERA ANTAPACCAY S.A.</t>
  </si>
  <si>
    <t>COMPAÑÍA DE MINAS BUENAVENTURA S.A.A.</t>
  </si>
  <si>
    <t>COMPAÑIA MINERA ARES S.A.C.</t>
  </si>
  <si>
    <t>VOLCAN COMPAÑÍA MINERA S.A.A.</t>
  </si>
  <si>
    <t>MINERA YANACOCHA S.R.L.</t>
  </si>
  <si>
    <t>COMPAÑIA MINERA PODEROSA S.A.</t>
  </si>
  <si>
    <t>SOCIEDAD MINERA CERRO VERDE S.A.A.</t>
  </si>
  <si>
    <t>HUDBAY PERU S.A.C.</t>
  </si>
  <si>
    <t>MINSUR S.A.</t>
  </si>
  <si>
    <t>SHOUGANG HIERRO PERU S.A.A.</t>
  </si>
  <si>
    <t>MINERA CHINALCO PERU S.A.</t>
  </si>
  <si>
    <t>MINERA LAS BAMBAS S.A.</t>
  </si>
  <si>
    <r>
      <t>MARCOBRE S.A.C.</t>
    </r>
    <r>
      <rPr>
        <vertAlign val="superscript"/>
        <sz val="10"/>
        <color theme="1"/>
        <rFont val="Calibri"/>
        <family val="2"/>
        <scheme val="minor"/>
      </rPr>
      <t>1</t>
    </r>
  </si>
  <si>
    <t>SOUTHERN PERU COPPER CORPORATION SUCURSAL DEL PERU</t>
  </si>
  <si>
    <t>COMPAÑIA MINERA ANTAMINA S.A.</t>
  </si>
  <si>
    <t>ANGLO AMERICAN QUELLAVECO S.A.</t>
  </si>
  <si>
    <t>Part. %</t>
  </si>
  <si>
    <t>Enero-Mayo</t>
  </si>
  <si>
    <t>SEGÚN EMPRESA</t>
  </si>
  <si>
    <t>-</t>
  </si>
  <si>
    <t>SEGÚN REGIÓN</t>
  </si>
  <si>
    <t>Tabla 8</t>
  </si>
  <si>
    <t xml:space="preserve">
1/ Marcobre S.A.C. considera adelantos otorgados a proveedores por adquisición de equipos, el cual se reversa cada mes y se vuelve a colocar los nuevos anticipos otorgados. En mayo de 2020, el monto reversado fue mayor al nuevo monto de adelantos otorgados, motivo por el cual la inversión registrada en el rubro Equipamiento Minero resultó negativa. 
2/ En marzo de 2021, KA ORO S.A.C. cambió de razón social y empezó a declarar bajo el nombre de C3 METALS PERU S.A.C.
Fuente: Dirección de Promoción Minera - Ministerio de Energía y Minas.
- Información proporcionada por los Titulares Mineros a través del ESTAMIN.
- Las cifras han sido ajustadas a lo reportado por los Titulares Mineros al 22 de junio de 2021.
</t>
  </si>
  <si>
    <t>OTROS (2020: 116 titulares mineros, 2021: 123 titulares mineros)</t>
  </si>
  <si>
    <t>MARCOBRE S.A.C.</t>
  </si>
  <si>
    <t>OTROS (2020: 117 titulares mineros, 2021: 131 titulares mineros)</t>
  </si>
  <si>
    <t>OTROS (2020: 128 titulares mineros, 2021: 120 titulares mineros)</t>
  </si>
  <si>
    <t>OTROS (2020: 150 titulares mineros, 2021: 156 titulares mineros)</t>
  </si>
  <si>
    <r>
      <t>OTROS</t>
    </r>
    <r>
      <rPr>
        <vertAlign val="superscript"/>
        <sz val="10"/>
        <rFont val="Calibri"/>
        <family val="2"/>
        <scheme val="minor"/>
      </rPr>
      <t>1</t>
    </r>
    <r>
      <rPr>
        <sz val="10"/>
        <rFont val="Calibri"/>
        <family val="2"/>
        <scheme val="minor"/>
      </rPr>
      <t xml:space="preserve"> (2020: 105 titulares mineros, 2021: 121 titulares mineros)</t>
    </r>
  </si>
  <si>
    <t>OTROS (2020: 69 titulares mineros, 2021: 70 titulares mineros)</t>
  </si>
  <si>
    <t>RUBRO / EMPRESA</t>
  </si>
  <si>
    <t>SEGÚN RUBRO DE INVERSIÓN</t>
  </si>
  <si>
    <t>Tabla 9</t>
  </si>
  <si>
    <t>Fuente: MEF, Portal de Transparencia Económica; INGEMMET. Elaborado por Ministerio de Energía y Minas. 
Fecha de consulta:  18 de junio de 2021
   Canon Minero  - Adelanto enero 2021
   Regalías Mineras  - Datos a mayo de 2021
   Derecho de Vigencia - Datos a abril de 2021</t>
  </si>
  <si>
    <t xml:space="preserve">  UCAYALI</t>
  </si>
  <si>
    <t xml:space="preserve">  TUMBES</t>
  </si>
  <si>
    <t xml:space="preserve">  TACNA</t>
  </si>
  <si>
    <t xml:space="preserve">  SAN MARTÍN</t>
  </si>
  <si>
    <t xml:space="preserve">  PUNO</t>
  </si>
  <si>
    <t xml:space="preserve">  PIURA</t>
  </si>
  <si>
    <t xml:space="preserve">  PASCO</t>
  </si>
  <si>
    <t xml:space="preserve">  MOQUEGUA</t>
  </si>
  <si>
    <t xml:space="preserve">  MADRE DE DIOS</t>
  </si>
  <si>
    <t xml:space="preserve">  LORETO</t>
  </si>
  <si>
    <t xml:space="preserve">  LIMA</t>
  </si>
  <si>
    <t xml:space="preserve">  LAMBAYEQUE</t>
  </si>
  <si>
    <t xml:space="preserve">  LA LIBERTAD</t>
  </si>
  <si>
    <t xml:space="preserve">  JUNÍN</t>
  </si>
  <si>
    <t xml:space="preserve">  ICA</t>
  </si>
  <si>
    <t xml:space="preserve">  HUÁNUCO</t>
  </si>
  <si>
    <t xml:space="preserve">  HUANCAVELICA</t>
  </si>
  <si>
    <t xml:space="preserve">  CUSCO</t>
  </si>
  <si>
    <t xml:space="preserve">  CALLAO</t>
  </si>
  <si>
    <t xml:space="preserve">  CAJAMARCA</t>
  </si>
  <si>
    <t xml:space="preserve">  AYACUCHO</t>
  </si>
  <si>
    <t xml:space="preserve">  AREQUIPA</t>
  </si>
  <si>
    <t xml:space="preserve">  APURÍMAC</t>
  </si>
  <si>
    <t xml:space="preserve">  ÁNCASH</t>
  </si>
  <si>
    <t xml:space="preserve">  AMAZONAS</t>
  </si>
  <si>
    <t>REGIONES</t>
  </si>
  <si>
    <t>TRANSFERENCIA DE RECURSOS (CANON MINERO, REGALÍAS MINERAS Y DERECHO DE VIGENCIA Y PENALIDAD) 
GENERADOS POR LA MINERÍA HACIA LAS REGIONES (Soles)</t>
  </si>
  <si>
    <t>Tabla 11</t>
  </si>
  <si>
    <t>*** Incluye Regalías Contractuales Mineras.</t>
  </si>
  <si>
    <t xml:space="preserve">** Incluye Canon Minero y Canon Regional. Mediante Ley N° 31086: Ley de Endeudamiento del Sector Público para el año fiscal 2021, Quinta Disposición Complementaria Final se aprobó el adelanto de Canon Minero a las regiones. </t>
  </si>
  <si>
    <t>Fuente: MEF, Portal de Transparencia Económica. Elaborado por Ministerio de Energía y Minas. 
Instituto Geológico Minero y Metalúrgico (INGEMMET)
Fecha de consulta:  18 de junio de 2021
   Canon Minero - Adelanto enero 2021
   Regalías Mineras - Datos a mayo  2021
   Derecho de Vigencia y Penalidad - Datos a abril 2021</t>
  </si>
  <si>
    <t>DERECHO DE VIGENCIA Y PENALIDAD</t>
  </si>
  <si>
    <t>REGALÍAS MINERAS***</t>
  </si>
  <si>
    <t>CANON MINERO**</t>
  </si>
  <si>
    <t>Tabla 12</t>
  </si>
  <si>
    <t>Fuente:  Dirección de Gestión Minera, DGM/  Fecha de consulta: 23 de junio de 2021.
Elaboración: Dirección de Promoción Minera, DGPSM.
(*) Información preliminar. Incluye producción aurífera estimada de mineros artesanales de Madre de Dios, Puno, Piura y Arequipa.</t>
  </si>
  <si>
    <t>Variación respecto al mes anterior</t>
  </si>
  <si>
    <t>Variación acumulada / Enero - mayo</t>
  </si>
  <si>
    <t>Variación interanual / Mayo</t>
  </si>
  <si>
    <t>2021 (Ene-May)</t>
  </si>
  <si>
    <t>TMF</t>
  </si>
  <si>
    <t>kg finos</t>
  </si>
  <si>
    <t>g finos</t>
  </si>
  <si>
    <t>VOLUMEN DE LA PRODUCCIÓN MINERA METÁLICA*</t>
  </si>
  <si>
    <t>MINERA CHINALCO PERÚ S.A.</t>
  </si>
  <si>
    <t>HUDBAY PERÚ S.A.C.</t>
  </si>
  <si>
    <t>COMPAÑÍA MINERA ANTAMINA S.A.</t>
  </si>
  <si>
    <t>SOUTHERN PERÚ COPPER CORPORATION SUCURSAL DEL PERÚ</t>
  </si>
  <si>
    <t>MOLIBDENO (TMF)</t>
  </si>
  <si>
    <t>ESTAÑO (TMF)</t>
  </si>
  <si>
    <t>MINERA SHOUXIN PERÚ S.A.</t>
  </si>
  <si>
    <t>SHOUGANG HIERRO PERÚ S.A.A.</t>
  </si>
  <si>
    <t>HIERRO (TMF)</t>
  </si>
  <si>
    <t>COMPAÑÍA MINERA CHUNGAR S.A.C.</t>
  </si>
  <si>
    <t>NEXA RESOURCES PERÚ S.A.A.</t>
  </si>
  <si>
    <t>COMPAÑÍA MINERA ARES S.A.C.</t>
  </si>
  <si>
    <t>PLATA (kg finos)</t>
  </si>
  <si>
    <t>COMPAÑÍA MINERA KOLPA S.A.</t>
  </si>
  <si>
    <t>PLOMO (TMF)</t>
  </si>
  <si>
    <t>ZINC (TMF)</t>
  </si>
  <si>
    <t>MINERA VETA DORADA S.A.C.</t>
  </si>
  <si>
    <t>COMPAÑÍA MINERA ANTAPACCAY S.A.</t>
  </si>
  <si>
    <t>COMPAÑÍA MINERA COIMOLACHE S.A.</t>
  </si>
  <si>
    <t>COMPAÑÍA MINERA PODEROSA S.A.</t>
  </si>
  <si>
    <t>ORO (g finos)</t>
  </si>
  <si>
    <t>COBRE (TMF)</t>
  </si>
  <si>
    <t>PRODUCTO / EMPRESA</t>
  </si>
  <si>
    <t>ENERO-MAYO</t>
  </si>
  <si>
    <t>MAYO</t>
  </si>
  <si>
    <t>PRODUCCIÓN MINERA METÁLICA SEGÚN EMPRESA*</t>
  </si>
  <si>
    <t>Tabla 2</t>
  </si>
  <si>
    <t xml:space="preserve"> </t>
  </si>
  <si>
    <t>MOLIBDENO / TMF</t>
  </si>
  <si>
    <t>ESTAÑO / TMF</t>
  </si>
  <si>
    <t>HIERRO / TMF</t>
  </si>
  <si>
    <t>PLATA / KG FINOS</t>
  </si>
  <si>
    <t>PLOMO / TMF</t>
  </si>
  <si>
    <t>ZINC / TMF</t>
  </si>
  <si>
    <t>ORO / G FINOS</t>
  </si>
  <si>
    <t>COBRE / TMF</t>
  </si>
  <si>
    <t>PRODUCTO / REGIÓN</t>
  </si>
  <si>
    <t>ENERO - MAYO</t>
  </si>
  <si>
    <t>PRODUCCIÓN MINERA METÁLICA SEGÚN REGIÓN*</t>
  </si>
  <si>
    <t>Tabla 3</t>
  </si>
  <si>
    <t>(*) Información disponible a la fecha de elaboración de este boletín. N.d: Información no disponible en la fecha de elaboración del presente boletín.</t>
  </si>
  <si>
    <t>Fuente: INGEMMET y Ministerio de Energía y Minas.   /    Fecha de consulta: 28 de junio de 2021</t>
  </si>
  <si>
    <t>TÍTULOS DE CONCESIONES OTORGADAS POR INGEMMET (HECTÁREAS)*</t>
  </si>
  <si>
    <t>TÍTULOS DE CONCESIONES OTORGADAS POR INGEMMET *</t>
  </si>
  <si>
    <t>SOLICITUDES DE PETITORIOS MINEROS A NIVEL NACIONAL *</t>
  </si>
  <si>
    <t>SET</t>
  </si>
  <si>
    <t>AGO</t>
  </si>
  <si>
    <t>JUL</t>
  </si>
  <si>
    <t>JUN</t>
  </si>
  <si>
    <t>MAY</t>
  </si>
  <si>
    <t>ABR</t>
  </si>
  <si>
    <t>MAR</t>
  </si>
  <si>
    <t>FEB</t>
  </si>
  <si>
    <t>ENE</t>
  </si>
  <si>
    <t>Año</t>
  </si>
  <si>
    <t>CANTIDAD DE SOLICITUDES DE PETITORIOS MINEROS A NIVEL NACIONAL*</t>
  </si>
  <si>
    <t>PETITORIOS, CATASTRO Y ACTIVIDAD MINERA</t>
  </si>
  <si>
    <t>(*) Información disponible a la fecha de elaboración de este boletín</t>
  </si>
  <si>
    <t>Fuente: INGEMMET y Ministerio de Energía y Minas</t>
  </si>
  <si>
    <t>Territorio Perú (Has según IGN)</t>
  </si>
  <si>
    <t>****</t>
  </si>
  <si>
    <t>ZONA DE RIESGO NO MITIGABLE (alto riesgo de habitabilidad - ley 30556)</t>
  </si>
  <si>
    <t>SITIO HISTORICO DE BATALLA</t>
  </si>
  <si>
    <t>PAISAJE CULTURAL</t>
  </si>
  <si>
    <t>RED VIAL NACIONAL</t>
  </si>
  <si>
    <t>PUERTO Y/O AEROPUERTO</t>
  </si>
  <si>
    <t>ZONA URBANA</t>
  </si>
  <si>
    <t>AREA DE NO ADMISION DE PETITORIOS INGEMMET</t>
  </si>
  <si>
    <t xml:space="preserve">AREA DE NO ADMISION DE PETITORIOS </t>
  </si>
  <si>
    <t>ZONA ARQUEOLOGICA</t>
  </si>
  <si>
    <t>ECOSISTEMAS FRAGILES</t>
  </si>
  <si>
    <t>PROYECTO ESPECIAL - HIDRAULICOS</t>
  </si>
  <si>
    <t>SITIO RAMSAR (humedales de importancia internacional)</t>
  </si>
  <si>
    <t>%DEL PERU</t>
  </si>
  <si>
    <t>HECTAREAS</t>
  </si>
  <si>
    <t>TIPO DE AREA RESTRINGIDA</t>
  </si>
  <si>
    <t>N°</t>
  </si>
  <si>
    <r>
      <t>ÁREAS RESTRINGIDAS A LA MINERÍA - MAYO</t>
    </r>
    <r>
      <rPr>
        <b/>
        <sz val="10"/>
        <rFont val="Calibri"/>
        <family val="2"/>
      </rPr>
      <t xml:space="preserve"> 2021</t>
    </r>
  </si>
  <si>
    <t>Fuente:  Dirección de Gestión Minera, DGM /    Fecha de consulta: 23 de junio de 2021.
Elaboración: Dirección de Promoción Minera, DGPSM.
(*) Información preliminar
(**) Recursos Extraídos</t>
  </si>
  <si>
    <t>CARBON GRAFITO</t>
  </si>
  <si>
    <t>CARBÓN BITUMINOSO</t>
  </si>
  <si>
    <t>CARBÓN ANTRACITA</t>
  </si>
  <si>
    <t>CARBONÍFERA  (TM)</t>
  </si>
  <si>
    <t>MARMOL</t>
  </si>
  <si>
    <t>ONIX</t>
  </si>
  <si>
    <t>SULFATOS</t>
  </si>
  <si>
    <t>MICA</t>
  </si>
  <si>
    <t>GRANODIORITA ORNAMENTAL</t>
  </si>
  <si>
    <t>PIEDRA LAJA</t>
  </si>
  <si>
    <t>DIATOMITAS</t>
  </si>
  <si>
    <t>DOLOMITA</t>
  </si>
  <si>
    <t>BENTONITA</t>
  </si>
  <si>
    <t>BARITINA</t>
  </si>
  <si>
    <t>FELDESPATOS</t>
  </si>
  <si>
    <t>CAOLÍN</t>
  </si>
  <si>
    <t>TALCO</t>
  </si>
  <si>
    <t>GRANITO</t>
  </si>
  <si>
    <t>PIROFILITA</t>
  </si>
  <si>
    <t>ARENISCA / CUARCITA</t>
  </si>
  <si>
    <t>ANDESITA</t>
  </si>
  <si>
    <t>PIZARRA</t>
  </si>
  <si>
    <t>YESO</t>
  </si>
  <si>
    <t>TRAVERTINO</t>
  </si>
  <si>
    <t>SÍLICE</t>
  </si>
  <si>
    <t>CALCITA</t>
  </si>
  <si>
    <t>ANDALUCITA</t>
  </si>
  <si>
    <t>PUZOLANA</t>
  </si>
  <si>
    <t>SAL</t>
  </si>
  <si>
    <t>CONCHUELAS</t>
  </si>
  <si>
    <t>ARENA (GRUESA/FINA)</t>
  </si>
  <si>
    <t>ARCILLAS</t>
  </si>
  <si>
    <t>PIEDRA (CONSTRUCCION)</t>
  </si>
  <si>
    <t>HORMIGÓN</t>
  </si>
  <si>
    <t>FOSFATOS</t>
  </si>
  <si>
    <t>CALIZA / DOLOMITA</t>
  </si>
  <si>
    <t>NO METÁLICO (TM)</t>
  </si>
  <si>
    <t>PART. %</t>
  </si>
  <si>
    <t>VAR. %</t>
  </si>
  <si>
    <t>PRODUCTO**</t>
  </si>
  <si>
    <t>PRODUCCIÓN MINERA NO METÁLICA Y CARBONÍFERA*</t>
  </si>
  <si>
    <t>Tabla 4</t>
  </si>
  <si>
    <t>Fuente:  Dirección de Gestión Minera, DGM /    Fecha de consulta: 23 de junio de 2021.
Elaboración: Dirección de Promoción Minera, DGPSM.                                                                                                                                 
 (*) Información preliminar
(**) Recursos Extraídos</t>
  </si>
  <si>
    <t>JUNIN</t>
  </si>
  <si>
    <t>CAOLIN</t>
  </si>
  <si>
    <t>SAN MARTIN</t>
  </si>
  <si>
    <t>SILICE</t>
  </si>
  <si>
    <t>HORMIGON</t>
  </si>
  <si>
    <t>VAR %</t>
  </si>
  <si>
    <t xml:space="preserve">PRODUCTO** / REGIÓN </t>
  </si>
  <si>
    <t>PRODUCCIÓN MINERA NO METÁLICA SEGÚN REGIÓN*</t>
  </si>
  <si>
    <t>Tabla 4.1</t>
  </si>
  <si>
    <t>(*) Información preliminar</t>
  </si>
  <si>
    <t>Fuente:  Dirección de Gestión Minera, DGM /    Fecha de consulta: 23 de junio de 2021.
Elaboración: Dirección de Promoción Minera, DGPSM.</t>
  </si>
  <si>
    <t>CARBÓN GRAFITO</t>
  </si>
  <si>
    <t>PRODUCCIÓN MINERA CARBON SEGÚN REGIÓN*</t>
  </si>
  <si>
    <t>Tabla 4.2</t>
  </si>
  <si>
    <t>ÁREA NATURAL - USO INDIRECTO</t>
  </si>
  <si>
    <t>CLASIFICACIÓN DIVERSA (gasoductos, oleoductos,  otros)</t>
  </si>
  <si>
    <t>ÁREA DE DEFENSA NACIONAL</t>
  </si>
  <si>
    <t xml:space="preserve">Tabla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</si>
</sst>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3" formatCode="_-* #,##0.00_-;\-* #,##0.00_-;_-* &quot;-&quot;??_-;_-@_-"/>
    <numFmt numFmtId="164" formatCode="_(* #,##0.00_);_(* \(#,##0.00\);_(* &quot;-&quot;??_);_(@_)"/>
    <numFmt numFmtId="165" formatCode="_ * #,##0.00_ ;_ * \-#,##0.00_ ;_ * &quot;-&quot;??_ ;_ @_ "/>
    <numFmt numFmtId="166" formatCode="_ * #,##0_ ;_ * \-#,##0_ ;_ * &quot;-&quot;??_ ;_ @_ "/>
    <numFmt numFmtId="167" formatCode="0.000%"/>
    <numFmt numFmtId="168" formatCode="_-* #,##0_-;\-* #,##0_-;_-* &quot;-&quot;??_-;_-@_-"/>
    <numFmt numFmtId="169" formatCode="0.0%"/>
    <numFmt numFmtId="170" formatCode="#,##0;[Red]#,##0"/>
    <numFmt numFmtId="171" formatCode="[$-1010409]###,##0"/>
    <numFmt numFmtId="172" formatCode="_-* #,##0.0_-;\-* #,##0.0_-;_-* &quot;-&quot;??_-;_-@_-"/>
    <numFmt numFmtId="173" formatCode="0.0"/>
    <numFmt numFmtId="174" formatCode="#,##0.0"/>
    <numFmt numFmtId="175" formatCode="#,##0_ ;\-#,##0\ "/>
    <numFmt numFmtId="176" formatCode="_-* #,##0.00\ _€_-;\-* #,##0.00\ _€_-;_-* &quot;-&quot;??\ _€_-;_-@_-"/>
    <numFmt numFmtId="177" formatCode="#,##0.00_ ;\-#,##0.00\ "/>
    <numFmt numFmtId="178" formatCode="#,##0.0_ ;\-#,##0.0\ "/>
    <numFmt numFmtId="179" formatCode="_ * #,##0.0_ ;_ * \-#,##0.0_ ;_ * &quot;-&quot;??_ ;_ @_ "/>
    <numFmt numFmtId="180" formatCode="0.000"/>
    <numFmt numFmtId="181" formatCode="0.0000%"/>
    <numFmt numFmtId="182" formatCode="0.00000%"/>
    <numFmt numFmtId="183" formatCode="#,##0.0,,"/>
    <numFmt numFmtId="184" formatCode="_-* #,##0.00_-;\-* #,##0.00_-;_-* &quot;-&quot;??_-;_-@"/>
    <numFmt numFmtId="185" formatCode="_ * #,##0.000_ ;_ * \-#,##0.000_ ;_ * &quot;-&quot;??_ ;_ @_ "/>
  </numFmts>
  <fonts count="50" x14ac:knownFonts="1">
    <font>
      <sz val="11"/>
      <color theme="1"/>
      <name val="Calibri"/>
      <family val="2"/>
      <scheme val="minor"/>
    </font>
    <font>
      <sz val="11"/>
      <color theme="1"/>
      <name val="Calibri"/>
      <family val="2"/>
      <scheme val="minor"/>
    </font>
    <font>
      <sz val="11"/>
      <color rgb="FF000000"/>
      <name val="Calibri"/>
      <family val="2"/>
    </font>
    <font>
      <b/>
      <sz val="10"/>
      <name val="Calibri"/>
      <family val="2"/>
    </font>
    <font>
      <sz val="10"/>
      <name val="Calibri"/>
      <family val="2"/>
    </font>
    <font>
      <sz val="10"/>
      <color rgb="FF000000"/>
      <name val="Calibri"/>
      <family val="2"/>
    </font>
    <font>
      <b/>
      <sz val="12"/>
      <color rgb="FF000000"/>
      <name val="Calibri"/>
      <family val="2"/>
    </font>
    <font>
      <b/>
      <sz val="12"/>
      <name val="Calibri"/>
      <family val="2"/>
    </font>
    <font>
      <sz val="10"/>
      <color rgb="FFFF0000"/>
      <name val="Calibri"/>
      <family val="2"/>
    </font>
    <font>
      <b/>
      <sz val="10"/>
      <color rgb="FFFFFFFF"/>
      <name val="Calibri"/>
      <family val="2"/>
    </font>
    <font>
      <b/>
      <sz val="10"/>
      <color rgb="FF000000"/>
      <name val="Calibri"/>
      <family val="2"/>
    </font>
    <font>
      <sz val="8"/>
      <color rgb="FF4D5156"/>
      <name val="Arial"/>
      <family val="2"/>
    </font>
    <font>
      <i/>
      <sz val="10"/>
      <name val="Calibri"/>
      <family val="2"/>
    </font>
    <font>
      <sz val="11"/>
      <name val="Calibri"/>
      <family val="2"/>
    </font>
    <font>
      <i/>
      <sz val="10"/>
      <color rgb="FF000000"/>
      <name val="Calibri"/>
      <family val="2"/>
    </font>
    <font>
      <sz val="10"/>
      <name val="Calibri"/>
      <family val="2"/>
      <scheme val="minor"/>
    </font>
    <font>
      <b/>
      <sz val="10"/>
      <name val="Calibri"/>
      <family val="2"/>
      <scheme val="minor"/>
    </font>
    <font>
      <sz val="10"/>
      <color theme="0" tint="-0.499984740745262"/>
      <name val="Calibri"/>
      <family val="2"/>
      <scheme val="minor"/>
    </font>
    <font>
      <sz val="10"/>
      <color theme="1"/>
      <name val="Calibri"/>
      <family val="2"/>
      <scheme val="minor"/>
    </font>
    <font>
      <b/>
      <sz val="12"/>
      <name val="Calibri"/>
      <family val="2"/>
      <scheme val="minor"/>
    </font>
    <font>
      <b/>
      <sz val="10"/>
      <color theme="1"/>
      <name val="Calibri"/>
      <family val="2"/>
      <scheme val="minor"/>
    </font>
    <font>
      <b/>
      <sz val="10"/>
      <color theme="0"/>
      <name val="Calibri"/>
      <family val="2"/>
      <scheme val="minor"/>
    </font>
    <font>
      <sz val="10"/>
      <name val="Arial"/>
      <family val="2"/>
    </font>
    <font>
      <sz val="9"/>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2"/>
      <color theme="1"/>
      <name val="Calibri"/>
      <family val="2"/>
      <scheme val="minor"/>
    </font>
    <font>
      <sz val="11"/>
      <name val="Calibri"/>
      <family val="2"/>
      <scheme val="minor"/>
    </font>
    <font>
      <i/>
      <sz val="10"/>
      <color theme="1"/>
      <name val="Calibri"/>
      <family val="2"/>
      <scheme val="minor"/>
    </font>
    <font>
      <b/>
      <sz val="9"/>
      <color theme="0"/>
      <name val="Calibri"/>
      <family val="2"/>
      <scheme val="minor"/>
    </font>
    <font>
      <i/>
      <sz val="9"/>
      <color theme="0"/>
      <name val="Calibri"/>
      <family val="2"/>
      <scheme val="minor"/>
    </font>
    <font>
      <b/>
      <sz val="9"/>
      <color theme="1"/>
      <name val="Calibri"/>
      <family val="2"/>
      <scheme val="minor"/>
    </font>
    <font>
      <b/>
      <i/>
      <sz val="9"/>
      <color theme="0" tint="-0.499984740745262"/>
      <name val="Calibri"/>
      <family val="2"/>
      <scheme val="minor"/>
    </font>
    <font>
      <b/>
      <sz val="9"/>
      <name val="Calibri"/>
      <family val="2"/>
      <scheme val="minor"/>
    </font>
    <font>
      <b/>
      <i/>
      <sz val="10"/>
      <color theme="0" tint="-0.499984740745262"/>
      <name val="Calibri"/>
      <family val="2"/>
      <scheme val="minor"/>
    </font>
    <font>
      <i/>
      <sz val="10"/>
      <name val="Calibri"/>
      <family val="2"/>
      <scheme val="minor"/>
    </font>
    <font>
      <sz val="10"/>
      <color rgb="FFFFFFFF"/>
      <name val="Calibri"/>
      <family val="2"/>
    </font>
    <font>
      <b/>
      <sz val="10"/>
      <color theme="1"/>
      <name val="Arial Narrow"/>
      <family val="2"/>
    </font>
    <font>
      <b/>
      <sz val="10"/>
      <name val="Arial Narrow"/>
      <family val="2"/>
    </font>
    <font>
      <sz val="10"/>
      <name val="Arial Narrow"/>
      <family val="2"/>
    </font>
    <font>
      <sz val="10"/>
      <color theme="0"/>
      <name val="Calibri"/>
      <family val="2"/>
      <scheme val="minor"/>
    </font>
    <font>
      <b/>
      <sz val="10"/>
      <color indexed="8"/>
      <name val="Calibri"/>
      <family val="2"/>
    </font>
    <font>
      <b/>
      <sz val="10"/>
      <color theme="0" tint="-4.9989318521683403E-2"/>
      <name val="Calibri"/>
      <family val="2"/>
      <scheme val="minor"/>
    </font>
    <font>
      <sz val="8"/>
      <color rgb="FF000000"/>
      <name val="Arial"/>
      <family val="2"/>
    </font>
    <font>
      <b/>
      <sz val="14"/>
      <color theme="1"/>
      <name val="Calibri"/>
      <family val="2"/>
      <scheme val="minor"/>
    </font>
    <font>
      <sz val="7"/>
      <color theme="1"/>
      <name val="Arial"/>
      <family val="2"/>
    </font>
    <font>
      <vertAlign val="superscript"/>
      <sz val="10"/>
      <color theme="1"/>
      <name val="Calibri"/>
      <family val="2"/>
      <scheme val="minor"/>
    </font>
    <font>
      <vertAlign val="superscript"/>
      <sz val="10"/>
      <name val="Calibri"/>
      <family val="2"/>
      <scheme val="minor"/>
    </font>
  </fonts>
  <fills count="1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rgb="FF7F7F7F"/>
        <bgColor rgb="FF7F7F7F"/>
      </patternFill>
    </fill>
    <fill>
      <patternFill patternType="solid">
        <fgColor rgb="FFD8D8D8"/>
        <bgColor rgb="FFD8D8D8"/>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indexed="65"/>
        <bgColor indexed="64"/>
      </patternFill>
    </fill>
    <fill>
      <patternFill patternType="solid">
        <fgColor theme="0" tint="-0.34998626667073579"/>
        <bgColor indexed="64"/>
      </patternFill>
    </fill>
    <fill>
      <patternFill patternType="solid">
        <fgColor theme="0" tint="-0.499984740745262"/>
        <bgColor theme="4" tint="0.79998168889431442"/>
      </patternFill>
    </fill>
  </fills>
  <borders count="52">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2" fillId="0" borderId="0"/>
    <xf numFmtId="0" fontId="23" fillId="4" borderId="0">
      <alignment horizontal="left"/>
    </xf>
    <xf numFmtId="164" fontId="1" fillId="0" borderId="0" applyFont="0" applyFill="0" applyBorder="0" applyAlignment="0" applyProtection="0"/>
    <xf numFmtId="9" fontId="2" fillId="0" borderId="0" applyFont="0" applyFill="0" applyBorder="0" applyAlignment="0" applyProtection="0"/>
    <xf numFmtId="0" fontId="2" fillId="0" borderId="0"/>
    <xf numFmtId="43" fontId="22" fillId="0" borderId="0" applyFont="0" applyFill="0" applyBorder="0" applyAlignment="0" applyProtection="0"/>
    <xf numFmtId="0" fontId="2" fillId="0" borderId="0"/>
    <xf numFmtId="0" fontId="2" fillId="0" borderId="0"/>
    <xf numFmtId="176" fontId="1" fillId="0" borderId="0" applyFont="0" applyFill="0" applyBorder="0" applyAlignment="0" applyProtection="0"/>
    <xf numFmtId="0" fontId="2" fillId="0" borderId="0"/>
    <xf numFmtId="164" fontId="1" fillId="0" borderId="0" applyFont="0" applyFill="0" applyBorder="0" applyAlignment="0" applyProtection="0"/>
  </cellStyleXfs>
  <cellXfs count="786">
    <xf numFmtId="0" fontId="0" fillId="0" borderId="0" xfId="0"/>
    <xf numFmtId="0" fontId="3" fillId="2" borderId="0" xfId="3" applyFont="1" applyFill="1"/>
    <xf numFmtId="0" fontId="4" fillId="2" borderId="0" xfId="3" applyFont="1" applyFill="1" applyAlignment="1">
      <alignment horizontal="right"/>
    </xf>
    <xf numFmtId="0" fontId="5" fillId="3" borderId="0" xfId="3" applyFont="1" applyFill="1"/>
    <xf numFmtId="0" fontId="2" fillId="4" borderId="0" xfId="3" applyFill="1"/>
    <xf numFmtId="0" fontId="6" fillId="2" borderId="0" xfId="3" applyFont="1" applyFill="1" applyAlignment="1">
      <alignment horizontal="left"/>
    </xf>
    <xf numFmtId="0" fontId="8" fillId="2" borderId="0" xfId="3" applyFont="1" applyFill="1"/>
    <xf numFmtId="3" fontId="5" fillId="2" borderId="0" xfId="3" applyNumberFormat="1" applyFont="1" applyFill="1"/>
    <xf numFmtId="0" fontId="9" fillId="5" borderId="0" xfId="3" applyFont="1" applyFill="1" applyAlignment="1">
      <alignment horizontal="center" wrapText="1"/>
    </xf>
    <xf numFmtId="3" fontId="9" fillId="5" borderId="0" xfId="3" applyNumberFormat="1" applyFont="1" applyFill="1" applyAlignment="1">
      <alignment horizontal="center" wrapText="1"/>
    </xf>
    <xf numFmtId="0" fontId="10" fillId="6" borderId="0" xfId="3" applyFont="1" applyFill="1" applyAlignment="1">
      <alignment horizontal="center" wrapText="1"/>
    </xf>
    <xf numFmtId="3" fontId="10" fillId="6" borderId="0" xfId="3" applyNumberFormat="1" applyFont="1" applyFill="1" applyAlignment="1">
      <alignment horizontal="center" wrapText="1"/>
    </xf>
    <xf numFmtId="10" fontId="10" fillId="6" borderId="0" xfId="3" applyNumberFormat="1" applyFont="1" applyFill="1" applyAlignment="1">
      <alignment horizontal="center" wrapText="1"/>
    </xf>
    <xf numFmtId="0" fontId="11" fillId="0" borderId="0" xfId="0" applyFont="1"/>
    <xf numFmtId="0" fontId="2" fillId="4" borderId="0" xfId="3" applyFill="1" applyAlignment="1">
      <alignment horizontal="left"/>
    </xf>
    <xf numFmtId="166" fontId="2" fillId="4" borderId="0" xfId="3" applyNumberFormat="1" applyFill="1"/>
    <xf numFmtId="3" fontId="5" fillId="4" borderId="0" xfId="3" applyNumberFormat="1" applyFont="1" applyFill="1" applyAlignment="1">
      <alignment horizontal="center" wrapText="1"/>
    </xf>
    <xf numFmtId="166" fontId="2" fillId="4" borderId="0" xfId="3" applyNumberFormat="1" applyFill="1" applyAlignment="1">
      <alignment horizontal="left"/>
    </xf>
    <xf numFmtId="3" fontId="2" fillId="4" borderId="0" xfId="3" applyNumberFormat="1" applyFill="1" applyAlignment="1">
      <alignment horizontal="left"/>
    </xf>
    <xf numFmtId="3" fontId="10" fillId="2" borderId="1" xfId="3" applyNumberFormat="1" applyFont="1" applyFill="1" applyBorder="1" applyAlignment="1">
      <alignment horizontal="center" wrapText="1"/>
    </xf>
    <xf numFmtId="0" fontId="10" fillId="2" borderId="1" xfId="3" applyFont="1" applyFill="1" applyBorder="1" applyAlignment="1">
      <alignment horizontal="center" wrapText="1"/>
    </xf>
    <xf numFmtId="10" fontId="10" fillId="2" borderId="1" xfId="3" applyNumberFormat="1" applyFont="1" applyFill="1" applyBorder="1" applyAlignment="1">
      <alignment horizontal="center" wrapText="1"/>
    </xf>
    <xf numFmtId="0" fontId="2" fillId="4" borderId="0" xfId="3" applyFill="1" applyAlignment="1">
      <alignment wrapText="1"/>
    </xf>
    <xf numFmtId="0" fontId="5" fillId="2" borderId="0" xfId="3" applyFont="1" applyFill="1" applyAlignment="1">
      <alignment horizontal="center"/>
    </xf>
    <xf numFmtId="0" fontId="5" fillId="2" borderId="0" xfId="3" applyFont="1" applyFill="1"/>
    <xf numFmtId="0" fontId="5" fillId="2" borderId="0" xfId="3" applyFont="1" applyFill="1" applyAlignment="1">
      <alignment horizontal="left" vertical="top"/>
    </xf>
    <xf numFmtId="167" fontId="5" fillId="2" borderId="0" xfId="2" applyNumberFormat="1" applyFont="1" applyFill="1"/>
    <xf numFmtId="168" fontId="5" fillId="2" borderId="0" xfId="4" applyNumberFormat="1" applyFont="1" applyFill="1"/>
    <xf numFmtId="169" fontId="5" fillId="2" borderId="0" xfId="3" applyNumberFormat="1" applyFont="1" applyFill="1"/>
    <xf numFmtId="0" fontId="5" fillId="2" borderId="0" xfId="3" applyFont="1" applyFill="1" applyAlignment="1">
      <alignment horizontal="left"/>
    </xf>
    <xf numFmtId="0" fontId="10" fillId="2" borderId="0" xfId="3" applyFont="1" applyFill="1" applyAlignment="1">
      <alignment horizontal="center"/>
    </xf>
    <xf numFmtId="0" fontId="10" fillId="2" borderId="0" xfId="3" applyFont="1" applyFill="1"/>
    <xf numFmtId="3" fontId="10" fillId="2" borderId="0" xfId="3" applyNumberFormat="1" applyFont="1" applyFill="1"/>
    <xf numFmtId="0" fontId="14" fillId="0" borderId="0" xfId="3" applyFont="1" applyAlignment="1">
      <alignment horizontal="left"/>
    </xf>
    <xf numFmtId="0" fontId="2" fillId="0" borderId="0" xfId="3"/>
    <xf numFmtId="166" fontId="18" fillId="4" borderId="0" xfId="5" applyNumberFormat="1" applyFont="1" applyFill="1" applyBorder="1" applyAlignment="1">
      <alignment vertical="center" wrapText="1"/>
    </xf>
    <xf numFmtId="169" fontId="18" fillId="4" borderId="0" xfId="2" applyNumberFormat="1" applyFont="1" applyFill="1" applyBorder="1" applyAlignment="1">
      <alignment horizontal="right"/>
    </xf>
    <xf numFmtId="166" fontId="18" fillId="4" borderId="0" xfId="5" applyNumberFormat="1" applyFont="1" applyFill="1" applyBorder="1"/>
    <xf numFmtId="169" fontId="18" fillId="4" borderId="0" xfId="2" applyNumberFormat="1" applyFont="1" applyFill="1" applyBorder="1"/>
    <xf numFmtId="9" fontId="18" fillId="4" borderId="0" xfId="2" applyFont="1" applyFill="1" applyBorder="1"/>
    <xf numFmtId="10" fontId="18" fillId="4" borderId="0" xfId="2" applyNumberFormat="1" applyFont="1" applyFill="1" applyBorder="1"/>
    <xf numFmtId="0" fontId="27" fillId="4" borderId="0" xfId="0" applyFont="1" applyFill="1" applyAlignment="1">
      <alignment horizontal="left"/>
    </xf>
    <xf numFmtId="0" fontId="0" fillId="4" borderId="0" xfId="0" applyFill="1" applyAlignment="1">
      <alignment horizontal="center"/>
    </xf>
    <xf numFmtId="0" fontId="0" fillId="4" borderId="0" xfId="0" applyFill="1"/>
    <xf numFmtId="0" fontId="28" fillId="4" borderId="0" xfId="0" applyFont="1" applyFill="1" applyAlignment="1">
      <alignment horizontal="left"/>
    </xf>
    <xf numFmtId="0" fontId="25" fillId="4" borderId="0" xfId="0" applyFont="1" applyFill="1" applyAlignment="1">
      <alignment horizontal="left"/>
    </xf>
    <xf numFmtId="0" fontId="24" fillId="7" borderId="0" xfId="0" applyFont="1" applyFill="1" applyAlignment="1">
      <alignment horizontal="left" vertical="center"/>
    </xf>
    <xf numFmtId="0" fontId="0" fillId="4" borderId="0" xfId="0" applyFill="1" applyAlignment="1">
      <alignment vertical="center"/>
    </xf>
    <xf numFmtId="0" fontId="0" fillId="4" borderId="0" xfId="0" applyFill="1" applyAlignment="1">
      <alignment horizontal="left"/>
    </xf>
    <xf numFmtId="168" fontId="0" fillId="4" borderId="0" xfId="1" applyNumberFormat="1" applyFont="1" applyFill="1" applyAlignment="1">
      <alignment horizontal="center" vertical="center"/>
    </xf>
    <xf numFmtId="3" fontId="0" fillId="4" borderId="0" xfId="0" applyNumberFormat="1" applyFill="1"/>
    <xf numFmtId="3" fontId="0" fillId="0" borderId="0" xfId="0" applyNumberFormat="1"/>
    <xf numFmtId="0" fontId="26" fillId="7" borderId="0" xfId="0" applyFont="1" applyFill="1" applyAlignment="1">
      <alignment horizontal="left"/>
    </xf>
    <xf numFmtId="0" fontId="0" fillId="4" borderId="0" xfId="0" applyFill="1" applyAlignment="1">
      <alignment horizontal="left" indent="1"/>
    </xf>
    <xf numFmtId="172" fontId="0" fillId="4" borderId="0" xfId="1" applyNumberFormat="1" applyFont="1" applyFill="1" applyAlignment="1">
      <alignment horizontal="center"/>
    </xf>
    <xf numFmtId="172" fontId="2" fillId="4" borderId="0" xfId="1" applyNumberFormat="1" applyFont="1" applyFill="1" applyAlignment="1">
      <alignment horizontal="center"/>
    </xf>
    <xf numFmtId="3" fontId="0" fillId="4" borderId="0" xfId="0" applyNumberFormat="1" applyFill="1" applyAlignment="1">
      <alignment horizontal="center"/>
    </xf>
    <xf numFmtId="1" fontId="0" fillId="4" borderId="0" xfId="0" applyNumberFormat="1" applyFill="1" applyAlignment="1">
      <alignment horizontal="center"/>
    </xf>
    <xf numFmtId="173" fontId="2" fillId="0" borderId="0" xfId="15" applyNumberFormat="1" applyAlignment="1">
      <alignment horizontal="center"/>
    </xf>
    <xf numFmtId="0" fontId="28" fillId="0" borderId="0" xfId="0" applyFont="1" applyAlignment="1">
      <alignment vertical="center"/>
    </xf>
    <xf numFmtId="0" fontId="25" fillId="4" borderId="4" xfId="0" applyFont="1" applyFill="1" applyBorder="1" applyAlignment="1">
      <alignment horizontal="left"/>
    </xf>
    <xf numFmtId="169" fontId="25" fillId="0" borderId="4" xfId="0" applyNumberFormat="1" applyFont="1" applyBorder="1" applyAlignment="1">
      <alignment horizontal="right" vertical="center"/>
    </xf>
    <xf numFmtId="169" fontId="25" fillId="4" borderId="4" xfId="0" applyNumberFormat="1" applyFont="1" applyFill="1" applyBorder="1" applyAlignment="1">
      <alignment horizontal="right" vertical="center"/>
    </xf>
    <xf numFmtId="10" fontId="25" fillId="4" borderId="0" xfId="0" applyNumberFormat="1" applyFont="1" applyFill="1" applyAlignment="1">
      <alignment horizontal="center"/>
    </xf>
    <xf numFmtId="43" fontId="25" fillId="4" borderId="0" xfId="1" applyFont="1" applyFill="1" applyAlignment="1">
      <alignment horizontal="center"/>
    </xf>
    <xf numFmtId="168" fontId="0" fillId="4" borderId="0" xfId="1" applyNumberFormat="1" applyFont="1" applyFill="1" applyAlignment="1">
      <alignment horizontal="center"/>
    </xf>
    <xf numFmtId="0" fontId="26" fillId="7" borderId="0" xfId="0" applyFont="1" applyFill="1" applyAlignment="1">
      <alignment horizontal="center" vertical="center"/>
    </xf>
    <xf numFmtId="0" fontId="0" fillId="4" borderId="0" xfId="0" applyFill="1" applyAlignment="1">
      <alignment horizontal="right" vertical="center"/>
    </xf>
    <xf numFmtId="174" fontId="0" fillId="4" borderId="0" xfId="0" applyNumberFormat="1" applyFill="1" applyAlignment="1">
      <alignment horizontal="center"/>
    </xf>
    <xf numFmtId="0" fontId="24" fillId="7" borderId="0" xfId="0" applyFont="1" applyFill="1" applyAlignment="1">
      <alignment horizontal="left"/>
    </xf>
    <xf numFmtId="172" fontId="24" fillId="7" borderId="0" xfId="1" applyNumberFormat="1" applyFont="1" applyFill="1" applyAlignment="1">
      <alignment horizontal="center" vertical="center"/>
    </xf>
    <xf numFmtId="172" fontId="0" fillId="4" borderId="0" xfId="1" applyNumberFormat="1" applyFont="1" applyFill="1" applyAlignment="1">
      <alignment horizontal="center" vertical="center"/>
    </xf>
    <xf numFmtId="0" fontId="0" fillId="4" borderId="4" xfId="0" applyFill="1" applyBorder="1" applyAlignment="1">
      <alignment horizontal="center"/>
    </xf>
    <xf numFmtId="0" fontId="27" fillId="4" borderId="0" xfId="0" applyFont="1" applyFill="1"/>
    <xf numFmtId="0" fontId="23" fillId="4" borderId="0" xfId="10" applyAlignment="1">
      <alignment horizontal="center"/>
    </xf>
    <xf numFmtId="0" fontId="23" fillId="4" borderId="0" xfId="10">
      <alignment horizontal="left"/>
    </xf>
    <xf numFmtId="0" fontId="31" fillId="9" borderId="0" xfId="10" applyFont="1" applyFill="1" applyAlignment="1">
      <alignment horizontal="left" vertical="center"/>
    </xf>
    <xf numFmtId="0" fontId="31" fillId="9" borderId="0" xfId="10" applyFont="1" applyFill="1" applyAlignment="1">
      <alignment horizontal="center" vertical="center"/>
    </xf>
    <xf numFmtId="0" fontId="23" fillId="4" borderId="0" xfId="10" applyAlignment="1">
      <alignment horizontal="left" vertical="center"/>
    </xf>
    <xf numFmtId="0" fontId="32" fillId="9" borderId="0" xfId="10" applyFont="1" applyFill="1">
      <alignment horizontal="left"/>
    </xf>
    <xf numFmtId="0" fontId="32" fillId="9" borderId="0" xfId="10" applyFont="1" applyFill="1" applyAlignment="1">
      <alignment horizontal="center"/>
    </xf>
    <xf numFmtId="3" fontId="23" fillId="8" borderId="0" xfId="10" applyNumberFormat="1" applyFill="1">
      <alignment horizontal="left"/>
    </xf>
    <xf numFmtId="3" fontId="23" fillId="8" borderId="0" xfId="10" applyNumberFormat="1" applyFill="1" applyAlignment="1">
      <alignment horizontal="center"/>
    </xf>
    <xf numFmtId="175" fontId="23" fillId="8" borderId="0" xfId="5" applyNumberFormat="1" applyFont="1" applyFill="1" applyBorder="1" applyAlignment="1">
      <alignment horizontal="center"/>
    </xf>
    <xf numFmtId="3" fontId="23" fillId="4" borderId="0" xfId="10" applyNumberFormat="1">
      <alignment horizontal="left"/>
    </xf>
    <xf numFmtId="3" fontId="23" fillId="4" borderId="0" xfId="10" applyNumberFormat="1" applyAlignment="1">
      <alignment horizontal="center"/>
    </xf>
    <xf numFmtId="175" fontId="23" fillId="4" borderId="0" xfId="5" applyNumberFormat="1" applyFont="1" applyFill="1" applyBorder="1" applyAlignment="1">
      <alignment horizontal="center"/>
    </xf>
    <xf numFmtId="0" fontId="22" fillId="0" borderId="0" xfId="9"/>
    <xf numFmtId="175" fontId="23" fillId="0" borderId="0" xfId="5" applyNumberFormat="1" applyFont="1" applyFill="1" applyBorder="1" applyAlignment="1">
      <alignment horizontal="center"/>
    </xf>
    <xf numFmtId="0" fontId="23" fillId="0" borderId="0" xfId="10" applyFill="1">
      <alignment horizontal="left"/>
    </xf>
    <xf numFmtId="10" fontId="23" fillId="0" borderId="0" xfId="2" applyNumberFormat="1" applyFont="1" applyFill="1" applyBorder="1" applyAlignment="1">
      <alignment horizontal="center"/>
    </xf>
    <xf numFmtId="175" fontId="23" fillId="4" borderId="0" xfId="5" applyNumberFormat="1" applyFont="1" applyFill="1" applyAlignment="1">
      <alignment horizontal="center"/>
    </xf>
    <xf numFmtId="10" fontId="23" fillId="4" borderId="0" xfId="2" applyNumberFormat="1" applyFont="1" applyFill="1" applyAlignment="1">
      <alignment horizontal="center"/>
    </xf>
    <xf numFmtId="3" fontId="33" fillId="4" borderId="4" xfId="10" applyNumberFormat="1" applyFont="1" applyBorder="1">
      <alignment horizontal="left"/>
    </xf>
    <xf numFmtId="3" fontId="33" fillId="4" borderId="4" xfId="10" applyNumberFormat="1" applyFont="1" applyBorder="1" applyAlignment="1">
      <alignment horizontal="center"/>
    </xf>
    <xf numFmtId="3" fontId="34" fillId="4" borderId="0" xfId="10" applyNumberFormat="1" applyFont="1">
      <alignment horizontal="left"/>
    </xf>
    <xf numFmtId="3" fontId="33" fillId="4" borderId="0" xfId="10" applyNumberFormat="1" applyFont="1" applyAlignment="1">
      <alignment horizontal="center"/>
    </xf>
    <xf numFmtId="0" fontId="2" fillId="0" borderId="0" xfId="16"/>
    <xf numFmtId="0" fontId="31" fillId="7" borderId="0" xfId="10" applyFont="1" applyFill="1">
      <alignment horizontal="left"/>
    </xf>
    <xf numFmtId="17" fontId="31" fillId="7" borderId="0" xfId="10" applyNumberFormat="1" applyFont="1" applyFill="1" applyAlignment="1">
      <alignment horizontal="center"/>
    </xf>
    <xf numFmtId="0" fontId="31" fillId="7" borderId="0" xfId="10" applyFont="1" applyFill="1" applyAlignment="1">
      <alignment horizontal="center"/>
    </xf>
    <xf numFmtId="0" fontId="34" fillId="4" borderId="0" xfId="10" applyFont="1">
      <alignment horizontal="left"/>
    </xf>
    <xf numFmtId="0" fontId="31" fillId="4" borderId="0" xfId="10" applyFont="1" applyAlignment="1">
      <alignment horizontal="center"/>
    </xf>
    <xf numFmtId="0" fontId="33" fillId="4" borderId="0" xfId="10" applyFont="1">
      <alignment horizontal="left"/>
    </xf>
    <xf numFmtId="0" fontId="23" fillId="4" borderId="14" xfId="10" applyBorder="1" applyAlignment="1">
      <alignment horizontal="center"/>
    </xf>
    <xf numFmtId="175" fontId="23" fillId="4" borderId="15" xfId="5" applyNumberFormat="1" applyFont="1" applyFill="1" applyBorder="1" applyAlignment="1">
      <alignment horizontal="center"/>
    </xf>
    <xf numFmtId="10" fontId="0" fillId="0" borderId="0" xfId="0" applyNumberFormat="1"/>
    <xf numFmtId="3" fontId="33" fillId="4" borderId="0" xfId="10" applyNumberFormat="1" applyFont="1">
      <alignment horizontal="left"/>
    </xf>
    <xf numFmtId="3" fontId="35" fillId="0" borderId="13" xfId="10" applyNumberFormat="1" applyFont="1" applyFill="1" applyBorder="1" applyAlignment="1">
      <alignment horizontal="center"/>
    </xf>
    <xf numFmtId="9" fontId="33" fillId="4" borderId="0" xfId="2" applyFont="1" applyFill="1" applyBorder="1" applyAlignment="1">
      <alignment horizontal="center"/>
    </xf>
    <xf numFmtId="0" fontId="31" fillId="7" borderId="0" xfId="10" applyFont="1" applyFill="1" applyAlignment="1">
      <alignment horizontal="left" vertical="center"/>
    </xf>
    <xf numFmtId="0" fontId="31" fillId="7" borderId="0" xfId="10" applyFont="1" applyFill="1" applyAlignment="1">
      <alignment horizontal="center" vertical="center"/>
    </xf>
    <xf numFmtId="0" fontId="0" fillId="0" borderId="0" xfId="0" applyAlignment="1">
      <alignment vertical="center"/>
    </xf>
    <xf numFmtId="0" fontId="33" fillId="4" borderId="0" xfId="10" applyFont="1" applyAlignment="1">
      <alignment horizontal="center"/>
    </xf>
    <xf numFmtId="175" fontId="33" fillId="10" borderId="10" xfId="10" applyNumberFormat="1" applyFont="1" applyFill="1" applyBorder="1" applyAlignment="1">
      <alignment horizontal="center"/>
    </xf>
    <xf numFmtId="169" fontId="33" fillId="10" borderId="11" xfId="2" applyNumberFormat="1" applyFont="1" applyFill="1" applyBorder="1" applyAlignment="1">
      <alignment horizontal="center"/>
    </xf>
    <xf numFmtId="175" fontId="23" fillId="4" borderId="8" xfId="5" applyNumberFormat="1" applyFont="1" applyFill="1" applyBorder="1" applyAlignment="1">
      <alignment horizontal="center"/>
    </xf>
    <xf numFmtId="169" fontId="23" fillId="4" borderId="9" xfId="2" applyNumberFormat="1" applyFont="1" applyFill="1" applyBorder="1" applyAlignment="1">
      <alignment horizontal="center"/>
    </xf>
    <xf numFmtId="175" fontId="23" fillId="4" borderId="6" xfId="5" applyNumberFormat="1" applyFont="1" applyFill="1" applyBorder="1" applyAlignment="1">
      <alignment horizontal="center"/>
    </xf>
    <xf numFmtId="169" fontId="23" fillId="4" borderId="7" xfId="2" applyNumberFormat="1" applyFont="1" applyFill="1" applyBorder="1" applyAlignment="1">
      <alignment horizontal="center"/>
    </xf>
    <xf numFmtId="169" fontId="33" fillId="4" borderId="4" xfId="2" applyNumberFormat="1" applyFont="1" applyFill="1" applyBorder="1" applyAlignment="1">
      <alignment horizontal="center"/>
    </xf>
    <xf numFmtId="0" fontId="30" fillId="0" borderId="0" xfId="0" applyFont="1" applyAlignment="1">
      <alignment wrapText="1"/>
    </xf>
    <xf numFmtId="177" fontId="18" fillId="4" borderId="0" xfId="5" applyNumberFormat="1" applyFont="1" applyFill="1" applyBorder="1" applyAlignment="1">
      <alignment horizontal="center"/>
    </xf>
    <xf numFmtId="17" fontId="0" fillId="4" borderId="0" xfId="0" applyNumberFormat="1" applyFill="1" applyAlignment="1">
      <alignment horizontal="left" indent="1"/>
    </xf>
    <xf numFmtId="10" fontId="23" fillId="8" borderId="0" xfId="2" applyNumberFormat="1" applyFont="1" applyFill="1" applyBorder="1" applyAlignment="1">
      <alignment horizontal="center"/>
    </xf>
    <xf numFmtId="10" fontId="23" fillId="4" borderId="0" xfId="2" applyNumberFormat="1" applyFont="1" applyFill="1" applyBorder="1" applyAlignment="1">
      <alignment horizontal="center"/>
    </xf>
    <xf numFmtId="10" fontId="33" fillId="4" borderId="4" xfId="2" applyNumberFormat="1" applyFont="1" applyFill="1" applyBorder="1" applyAlignment="1">
      <alignment horizontal="center"/>
    </xf>
    <xf numFmtId="3" fontId="35" fillId="4" borderId="14" xfId="10" applyNumberFormat="1" applyFont="1" applyBorder="1" applyAlignment="1">
      <alignment horizontal="center"/>
    </xf>
    <xf numFmtId="10" fontId="33" fillId="4" borderId="14" xfId="2" applyNumberFormat="1" applyFont="1" applyFill="1" applyBorder="1" applyAlignment="1">
      <alignment horizontal="center"/>
    </xf>
    <xf numFmtId="0" fontId="23" fillId="4" borderId="5" xfId="10" applyBorder="1" applyAlignment="1">
      <alignment horizontal="center"/>
    </xf>
    <xf numFmtId="10" fontId="23" fillId="4" borderId="9" xfId="2" applyNumberFormat="1" applyFont="1" applyFill="1" applyBorder="1" applyAlignment="1">
      <alignment horizontal="center"/>
    </xf>
    <xf numFmtId="178" fontId="23" fillId="4" borderId="15" xfId="5" applyNumberFormat="1" applyFont="1" applyFill="1" applyBorder="1" applyAlignment="1">
      <alignment horizontal="center"/>
    </xf>
    <xf numFmtId="10" fontId="23" fillId="4" borderId="7" xfId="2" applyNumberFormat="1" applyFont="1" applyFill="1" applyBorder="1" applyAlignment="1">
      <alignment horizontal="center"/>
    </xf>
    <xf numFmtId="10" fontId="33" fillId="4" borderId="13" xfId="2" applyNumberFormat="1" applyFont="1" applyFill="1" applyBorder="1" applyAlignment="1">
      <alignment horizontal="center"/>
    </xf>
    <xf numFmtId="9" fontId="33" fillId="4" borderId="4" xfId="2" applyFont="1" applyFill="1" applyBorder="1" applyAlignment="1">
      <alignment horizontal="center"/>
    </xf>
    <xf numFmtId="0" fontId="2" fillId="0" borderId="0" xfId="6"/>
    <xf numFmtId="169" fontId="25" fillId="4" borderId="0" xfId="0" applyNumberFormat="1" applyFont="1" applyFill="1" applyAlignment="1">
      <alignment horizontal="right" vertical="center"/>
    </xf>
    <xf numFmtId="175" fontId="23" fillId="8" borderId="18" xfId="5" applyNumberFormat="1" applyFont="1" applyFill="1" applyBorder="1" applyAlignment="1">
      <alignment horizontal="center"/>
    </xf>
    <xf numFmtId="3" fontId="23" fillId="4" borderId="18" xfId="10" applyNumberFormat="1" applyBorder="1" applyAlignment="1">
      <alignment horizontal="center"/>
    </xf>
    <xf numFmtId="3" fontId="33" fillId="4" borderId="19" xfId="10" applyNumberFormat="1" applyFont="1" applyBorder="1" applyAlignment="1">
      <alignment horizontal="center"/>
    </xf>
    <xf numFmtId="10" fontId="33" fillId="4" borderId="18" xfId="2" applyNumberFormat="1" applyFont="1" applyFill="1" applyBorder="1" applyAlignment="1">
      <alignment horizontal="center"/>
    </xf>
    <xf numFmtId="175" fontId="23" fillId="4" borderId="16" xfId="5" applyNumberFormat="1" applyFont="1" applyFill="1" applyBorder="1" applyAlignment="1">
      <alignment horizontal="center"/>
    </xf>
    <xf numFmtId="166" fontId="15" fillId="4" borderId="0" xfId="5" applyNumberFormat="1" applyFont="1" applyFill="1" applyBorder="1" applyAlignment="1">
      <alignment horizontal="center" vertical="center"/>
    </xf>
    <xf numFmtId="166" fontId="18" fillId="4" borderId="0" xfId="5" applyNumberFormat="1" applyFont="1" applyFill="1" applyBorder="1" applyAlignment="1">
      <alignment horizontal="center" vertical="center"/>
    </xf>
    <xf numFmtId="166" fontId="18" fillId="4" borderId="0" xfId="5" applyNumberFormat="1" applyFont="1" applyFill="1" applyBorder="1" applyAlignment="1">
      <alignment horizontal="right"/>
    </xf>
    <xf numFmtId="166" fontId="18" fillId="4" borderId="0" xfId="5" applyNumberFormat="1" applyFont="1" applyFill="1" applyBorder="1" applyAlignment="1">
      <alignment horizontal="left" vertical="center"/>
    </xf>
    <xf numFmtId="0" fontId="24" fillId="7" borderId="0" xfId="0" applyFont="1" applyFill="1" applyAlignment="1">
      <alignment horizontal="right" vertical="center"/>
    </xf>
    <xf numFmtId="0" fontId="29" fillId="0" borderId="0" xfId="0" applyFont="1" applyAlignment="1">
      <alignment horizontal="left"/>
    </xf>
    <xf numFmtId="168" fontId="29" fillId="0" borderId="0" xfId="1" applyNumberFormat="1" applyFont="1" applyAlignment="1">
      <alignment horizontal="center" vertical="center"/>
    </xf>
    <xf numFmtId="172" fontId="0" fillId="0" borderId="0" xfId="1" applyNumberFormat="1" applyFont="1" applyFill="1" applyAlignment="1">
      <alignment horizontal="center"/>
    </xf>
    <xf numFmtId="169" fontId="25" fillId="0" borderId="0" xfId="0" applyNumberFormat="1" applyFont="1" applyAlignment="1">
      <alignment horizontal="right" vertical="center"/>
    </xf>
    <xf numFmtId="172" fontId="0" fillId="0" borderId="0" xfId="1" applyNumberFormat="1" applyFont="1" applyAlignment="1">
      <alignment horizontal="center"/>
    </xf>
    <xf numFmtId="172" fontId="29" fillId="0" borderId="0" xfId="1" applyNumberFormat="1" applyFont="1" applyAlignment="1">
      <alignment horizontal="center"/>
    </xf>
    <xf numFmtId="0" fontId="15" fillId="4" borderId="0" xfId="0" applyFont="1" applyFill="1"/>
    <xf numFmtId="0" fontId="16" fillId="4" borderId="0" xfId="0" applyFont="1" applyFill="1" applyAlignment="1">
      <alignment vertical="center" wrapText="1"/>
    </xf>
    <xf numFmtId="0" fontId="16" fillId="4" borderId="0" xfId="0" applyFont="1" applyFill="1" applyAlignment="1">
      <alignment vertical="center"/>
    </xf>
    <xf numFmtId="0" fontId="17" fillId="4" borderId="0" xfId="0" applyFont="1" applyFill="1"/>
    <xf numFmtId="0" fontId="18" fillId="4" borderId="0" xfId="0" applyFont="1" applyFill="1" applyAlignment="1">
      <alignment vertical="center"/>
    </xf>
    <xf numFmtId="0" fontId="18" fillId="4" borderId="0" xfId="0" applyFont="1" applyFill="1"/>
    <xf numFmtId="0" fontId="21" fillId="7" borderId="0" xfId="0" applyFont="1" applyFill="1" applyAlignment="1">
      <alignment horizontal="center" vertical="center" wrapText="1"/>
    </xf>
    <xf numFmtId="0" fontId="21" fillId="7" borderId="0" xfId="0" applyFont="1" applyFill="1" applyAlignment="1">
      <alignment horizontal="left" vertical="center"/>
    </xf>
    <xf numFmtId="0" fontId="21" fillId="7" borderId="0" xfId="0" applyFont="1" applyFill="1" applyAlignment="1">
      <alignment horizontal="right" vertical="center"/>
    </xf>
    <xf numFmtId="166" fontId="18" fillId="4" borderId="0" xfId="0" applyNumberFormat="1" applyFont="1" applyFill="1"/>
    <xf numFmtId="0" fontId="18" fillId="4" borderId="0" xfId="0" applyFont="1" applyFill="1" applyAlignment="1">
      <alignment horizontal="left" vertical="center"/>
    </xf>
    <xf numFmtId="1" fontId="18" fillId="4" borderId="0" xfId="0" applyNumberFormat="1" applyFont="1" applyFill="1"/>
    <xf numFmtId="0" fontId="18" fillId="4" borderId="0" xfId="0" applyFont="1" applyFill="1" applyAlignment="1">
      <alignment horizontal="left"/>
    </xf>
    <xf numFmtId="0" fontId="18" fillId="0" borderId="0" xfId="0" applyFont="1" applyAlignment="1">
      <alignment horizontal="left"/>
    </xf>
    <xf numFmtId="166" fontId="18" fillId="0" borderId="0" xfId="5" applyNumberFormat="1" applyFont="1" applyFill="1" applyBorder="1"/>
    <xf numFmtId="166" fontId="18" fillId="0" borderId="0" xfId="5" applyNumberFormat="1" applyFont="1" applyFill="1" applyBorder="1" applyAlignment="1">
      <alignment vertical="center" wrapText="1"/>
    </xf>
    <xf numFmtId="168" fontId="18" fillId="4" borderId="0" xfId="1" applyNumberFormat="1" applyFont="1" applyFill="1"/>
    <xf numFmtId="0" fontId="20" fillId="8" borderId="4" xfId="0" applyFont="1" applyFill="1" applyBorder="1" applyAlignment="1">
      <alignment horizontal="left"/>
    </xf>
    <xf numFmtId="3" fontId="20" fillId="8" borderId="4" xfId="0" applyNumberFormat="1" applyFont="1" applyFill="1" applyBorder="1" applyAlignment="1">
      <alignment vertical="center" wrapText="1"/>
    </xf>
    <xf numFmtId="0" fontId="18" fillId="4" borderId="0" xfId="0" applyFont="1" applyFill="1" applyAlignment="1">
      <alignment horizontal="left" vertical="center" indent="1"/>
    </xf>
    <xf numFmtId="3" fontId="18" fillId="4" borderId="0" xfId="0" applyNumberFormat="1" applyFont="1" applyFill="1" applyAlignment="1">
      <alignment vertical="center" wrapText="1"/>
    </xf>
    <xf numFmtId="0" fontId="20" fillId="4" borderId="0" xfId="0" applyFont="1" applyFill="1" applyAlignment="1">
      <alignment horizontal="left" vertical="center"/>
    </xf>
    <xf numFmtId="17" fontId="18" fillId="4" borderId="0" xfId="0" applyNumberFormat="1" applyFont="1" applyFill="1" applyAlignment="1">
      <alignment horizontal="left" vertical="center"/>
    </xf>
    <xf numFmtId="0" fontId="20" fillId="4" borderId="4" xfId="0" applyFont="1" applyFill="1" applyBorder="1" applyAlignment="1">
      <alignment horizontal="left" vertical="center"/>
    </xf>
    <xf numFmtId="169" fontId="20" fillId="4" borderId="4" xfId="0" applyNumberFormat="1" applyFont="1" applyFill="1" applyBorder="1" applyAlignment="1">
      <alignment horizontal="right" vertical="center" wrapText="1"/>
    </xf>
    <xf numFmtId="168" fontId="18" fillId="4" borderId="0" xfId="0" applyNumberFormat="1" applyFont="1" applyFill="1"/>
    <xf numFmtId="169" fontId="20" fillId="4" borderId="0" xfId="0" applyNumberFormat="1" applyFont="1" applyFill="1" applyAlignment="1">
      <alignment horizontal="right" vertical="center" wrapText="1"/>
    </xf>
    <xf numFmtId="3" fontId="20" fillId="4" borderId="4" xfId="0" applyNumberFormat="1" applyFont="1" applyFill="1" applyBorder="1"/>
    <xf numFmtId="170" fontId="18" fillId="4" borderId="4" xfId="0" applyNumberFormat="1" applyFont="1" applyFill="1" applyBorder="1"/>
    <xf numFmtId="169" fontId="18" fillId="4" borderId="4" xfId="2" applyNumberFormat="1" applyFont="1" applyFill="1" applyBorder="1" applyAlignment="1">
      <alignment horizontal="right"/>
    </xf>
    <xf numFmtId="0" fontId="21" fillId="7" borderId="0" xfId="0" applyFont="1" applyFill="1" applyAlignment="1">
      <alignment horizontal="center" vertical="top" wrapText="1"/>
    </xf>
    <xf numFmtId="0" fontId="16" fillId="4" borderId="0" xfId="0" applyFont="1" applyFill="1" applyAlignment="1">
      <alignment horizontal="center" vertical="top" wrapText="1"/>
    </xf>
    <xf numFmtId="171" fontId="15" fillId="4" borderId="0" xfId="0" applyNumberFormat="1" applyFont="1" applyFill="1" applyAlignment="1">
      <alignment horizontal="center" vertical="top" wrapText="1"/>
    </xf>
    <xf numFmtId="171" fontId="20" fillId="4" borderId="0" xfId="0" applyNumberFormat="1" applyFont="1" applyFill="1" applyAlignment="1">
      <alignment horizontal="center"/>
    </xf>
    <xf numFmtId="171" fontId="18" fillId="4" borderId="0" xfId="0" applyNumberFormat="1" applyFont="1" applyFill="1"/>
    <xf numFmtId="0" fontId="16" fillId="4" borderId="4" xfId="0" applyFont="1" applyFill="1" applyBorder="1" applyAlignment="1">
      <alignment horizontal="center" vertical="top" wrapText="1"/>
    </xf>
    <xf numFmtId="171" fontId="16" fillId="4" borderId="4" xfId="0" applyNumberFormat="1" applyFont="1" applyFill="1" applyBorder="1" applyAlignment="1">
      <alignment horizontal="center" vertical="top" wrapText="1"/>
    </xf>
    <xf numFmtId="171" fontId="16" fillId="4" borderId="4" xfId="0" applyNumberFormat="1" applyFont="1" applyFill="1" applyBorder="1" applyAlignment="1">
      <alignment horizontal="right" vertical="top" wrapText="1"/>
    </xf>
    <xf numFmtId="169" fontId="18" fillId="4" borderId="0" xfId="2" applyNumberFormat="1" applyFont="1" applyFill="1" applyBorder="1" applyAlignment="1">
      <alignment horizontal="center" vertical="center" wrapText="1"/>
    </xf>
    <xf numFmtId="169" fontId="15" fillId="4" borderId="0" xfId="2" applyNumberFormat="1" applyFont="1" applyFill="1" applyBorder="1" applyAlignment="1">
      <alignment horizontal="center" vertical="center"/>
    </xf>
    <xf numFmtId="0" fontId="23" fillId="4" borderId="4" xfId="10" applyBorder="1">
      <alignment horizontal="left"/>
    </xf>
    <xf numFmtId="3" fontId="18" fillId="4" borderId="0" xfId="5" applyNumberFormat="1" applyFont="1" applyFill="1" applyBorder="1" applyAlignment="1">
      <alignment horizontal="right"/>
    </xf>
    <xf numFmtId="0" fontId="30" fillId="0" borderId="0" xfId="0" applyFont="1" applyAlignment="1">
      <alignment horizontal="left" wrapText="1"/>
    </xf>
    <xf numFmtId="0" fontId="20" fillId="4" borderId="0" xfId="0" applyFont="1" applyFill="1" applyAlignment="1">
      <alignment horizontal="left" vertical="center" wrapText="1"/>
    </xf>
    <xf numFmtId="0" fontId="23" fillId="4" borderId="4" xfId="10" applyBorder="1" applyAlignment="1">
      <alignment horizontal="center"/>
    </xf>
    <xf numFmtId="10" fontId="33" fillId="4" borderId="12" xfId="2" applyNumberFormat="1" applyFont="1" applyFill="1" applyBorder="1" applyAlignment="1">
      <alignment horizontal="center"/>
    </xf>
    <xf numFmtId="3" fontId="33" fillId="4" borderId="20" xfId="10" applyNumberFormat="1" applyFont="1" applyBorder="1" applyAlignment="1">
      <alignment horizontal="center"/>
    </xf>
    <xf numFmtId="3" fontId="33" fillId="4" borderId="12" xfId="10" applyNumberFormat="1" applyFont="1" applyBorder="1" applyAlignment="1">
      <alignment horizontal="center"/>
    </xf>
    <xf numFmtId="43" fontId="23" fillId="4" borderId="0" xfId="1" applyFont="1" applyFill="1" applyAlignment="1">
      <alignment horizontal="left"/>
    </xf>
    <xf numFmtId="10" fontId="5" fillId="2" borderId="0" xfId="2" applyNumberFormat="1" applyFont="1" applyFill="1"/>
    <xf numFmtId="10" fontId="5" fillId="4" borderId="0" xfId="3" applyNumberFormat="1" applyFont="1" applyFill="1" applyAlignment="1">
      <alignment horizontal="center" wrapText="1"/>
    </xf>
    <xf numFmtId="0" fontId="5" fillId="4" borderId="0" xfId="3" applyFont="1" applyFill="1" applyAlignment="1">
      <alignment horizontal="center" wrapText="1"/>
    </xf>
    <xf numFmtId="0" fontId="18" fillId="4" borderId="0" xfId="0" applyFont="1" applyFill="1" applyAlignment="1">
      <alignment horizontal="center"/>
    </xf>
    <xf numFmtId="174" fontId="18" fillId="4" borderId="0" xfId="0" applyNumberFormat="1" applyFont="1" applyFill="1" applyAlignment="1">
      <alignment horizontal="center"/>
    </xf>
    <xf numFmtId="0" fontId="18" fillId="4" borderId="0" xfId="10" applyFont="1" applyAlignment="1">
      <alignment horizontal="left" indent="1"/>
    </xf>
    <xf numFmtId="174" fontId="20" fillId="10" borderId="4" xfId="10" applyNumberFormat="1" applyFont="1" applyFill="1" applyBorder="1" applyAlignment="1">
      <alignment horizontal="center"/>
    </xf>
    <xf numFmtId="0" fontId="20" fillId="10" borderId="4" xfId="10" applyFont="1" applyFill="1" applyBorder="1">
      <alignment horizontal="left"/>
    </xf>
    <xf numFmtId="3" fontId="17" fillId="4" borderId="0" xfId="2" applyNumberFormat="1" applyFont="1" applyFill="1" applyAlignment="1">
      <alignment horizontal="center"/>
    </xf>
    <xf numFmtId="3" fontId="17" fillId="4" borderId="0" xfId="0" applyNumberFormat="1" applyFont="1" applyFill="1" applyAlignment="1">
      <alignment horizontal="center"/>
    </xf>
    <xf numFmtId="10" fontId="17" fillId="4" borderId="0" xfId="0" applyNumberFormat="1" applyFont="1" applyFill="1" applyAlignment="1">
      <alignment horizontal="center"/>
    </xf>
    <xf numFmtId="0" fontId="17" fillId="4" borderId="0" xfId="0" applyFont="1" applyFill="1" applyAlignment="1">
      <alignment horizontal="left"/>
    </xf>
    <xf numFmtId="0" fontId="21" fillId="7" borderId="0" xfId="0" applyFont="1" applyFill="1" applyAlignment="1">
      <alignment horizontal="center"/>
    </xf>
    <xf numFmtId="0" fontId="21" fillId="7" borderId="0" xfId="0" applyFont="1" applyFill="1" applyAlignment="1">
      <alignment horizontal="left"/>
    </xf>
    <xf numFmtId="3" fontId="18" fillId="4" borderId="0" xfId="0" applyNumberFormat="1" applyFont="1" applyFill="1" applyAlignment="1">
      <alignment horizontal="center"/>
    </xf>
    <xf numFmtId="0" fontId="20" fillId="4" borderId="0" xfId="0" applyFont="1" applyFill="1" applyAlignment="1">
      <alignment horizontal="left"/>
    </xf>
    <xf numFmtId="3" fontId="15" fillId="4" borderId="0" xfId="0" applyNumberFormat="1" applyFont="1" applyFill="1" applyAlignment="1">
      <alignment horizontal="center"/>
    </xf>
    <xf numFmtId="1" fontId="18" fillId="4" borderId="0" xfId="0" applyNumberFormat="1" applyFont="1" applyFill="1" applyAlignment="1">
      <alignment horizontal="center" vertical="center"/>
    </xf>
    <xf numFmtId="4" fontId="15" fillId="4" borderId="0" xfId="0" applyNumberFormat="1" applyFont="1" applyFill="1" applyAlignment="1">
      <alignment horizontal="center"/>
    </xf>
    <xf numFmtId="10" fontId="15" fillId="4" borderId="0" xfId="2" applyNumberFormat="1" applyFont="1" applyFill="1" applyAlignment="1">
      <alignment horizontal="center"/>
    </xf>
    <xf numFmtId="10" fontId="18" fillId="4" borderId="0" xfId="0" applyNumberFormat="1" applyFont="1" applyFill="1" applyAlignment="1">
      <alignment horizontal="center"/>
    </xf>
    <xf numFmtId="10" fontId="18" fillId="4" borderId="0" xfId="2" applyNumberFormat="1" applyFont="1" applyFill="1" applyAlignment="1">
      <alignment horizontal="center"/>
    </xf>
    <xf numFmtId="0" fontId="30" fillId="4" borderId="0" xfId="0" applyFont="1" applyFill="1" applyAlignment="1">
      <alignment horizontal="left" indent="1"/>
    </xf>
    <xf numFmtId="4" fontId="18" fillId="4" borderId="0" xfId="0" applyNumberFormat="1" applyFont="1" applyFill="1" applyAlignment="1">
      <alignment horizontal="center"/>
    </xf>
    <xf numFmtId="10" fontId="18" fillId="0" borderId="0" xfId="0" applyNumberFormat="1" applyFont="1" applyAlignment="1">
      <alignment horizontal="center"/>
    </xf>
    <xf numFmtId="2" fontId="18" fillId="4" borderId="0" xfId="0" applyNumberFormat="1" applyFont="1" applyFill="1"/>
    <xf numFmtId="2" fontId="15" fillId="4" borderId="0" xfId="0" applyNumberFormat="1" applyFont="1" applyFill="1" applyAlignment="1">
      <alignment horizontal="center"/>
    </xf>
    <xf numFmtId="3" fontId="20" fillId="10" borderId="4" xfId="0" applyNumberFormat="1" applyFont="1" applyFill="1" applyBorder="1" applyAlignment="1">
      <alignment horizontal="center"/>
    </xf>
    <xf numFmtId="2" fontId="20" fillId="10" borderId="4" xfId="0" applyNumberFormat="1" applyFont="1" applyFill="1" applyBorder="1" applyAlignment="1">
      <alignment horizontal="center"/>
    </xf>
    <xf numFmtId="10" fontId="20" fillId="10" borderId="4" xfId="0" applyNumberFormat="1" applyFont="1" applyFill="1" applyBorder="1" applyAlignment="1">
      <alignment horizontal="center"/>
    </xf>
    <xf numFmtId="0" fontId="20" fillId="10" borderId="4" xfId="0" applyFont="1" applyFill="1" applyBorder="1" applyAlignment="1">
      <alignment horizontal="left"/>
    </xf>
    <xf numFmtId="0" fontId="18" fillId="0" borderId="0" xfId="0" applyFont="1"/>
    <xf numFmtId="3" fontId="18" fillId="4" borderId="0" xfId="0" applyNumberFormat="1" applyFont="1" applyFill="1"/>
    <xf numFmtId="177" fontId="18" fillId="4" borderId="0" xfId="5" applyNumberFormat="1" applyFont="1" applyFill="1" applyAlignment="1">
      <alignment horizontal="center"/>
    </xf>
    <xf numFmtId="0" fontId="36" fillId="4" borderId="21" xfId="0" applyFont="1" applyFill="1" applyBorder="1" applyAlignment="1">
      <alignment horizontal="center"/>
    </xf>
    <xf numFmtId="0" fontId="36" fillId="4" borderId="21" xfId="0" applyFont="1" applyFill="1" applyBorder="1" applyAlignment="1">
      <alignment horizontal="left"/>
    </xf>
    <xf numFmtId="0" fontId="18" fillId="0" borderId="0" xfId="0" applyFont="1" applyAlignment="1">
      <alignment horizontal="center"/>
    </xf>
    <xf numFmtId="0" fontId="19" fillId="4" borderId="0" xfId="0" applyFont="1" applyFill="1" applyAlignment="1">
      <alignment horizontal="left"/>
    </xf>
    <xf numFmtId="0" fontId="16" fillId="4" borderId="0" xfId="0" applyFont="1" applyFill="1" applyAlignment="1">
      <alignment horizontal="left"/>
    </xf>
    <xf numFmtId="0" fontId="2" fillId="2" borderId="0" xfId="6" applyFill="1"/>
    <xf numFmtId="0" fontId="2" fillId="2" borderId="0" xfId="6" applyFill="1" applyAlignment="1">
      <alignment horizontal="center"/>
    </xf>
    <xf numFmtId="0" fontId="2" fillId="2" borderId="0" xfId="6" applyFill="1" applyAlignment="1">
      <alignment horizontal="left"/>
    </xf>
    <xf numFmtId="43" fontId="2" fillId="2" borderId="0" xfId="1" applyFont="1" applyFill="1" applyAlignment="1">
      <alignment horizontal="center"/>
    </xf>
    <xf numFmtId="168" fontId="2" fillId="2" borderId="0" xfId="1" applyNumberFormat="1" applyFont="1" applyFill="1" applyAlignment="1">
      <alignment horizontal="center"/>
    </xf>
    <xf numFmtId="183" fontId="47" fillId="0" borderId="0" xfId="1" applyNumberFormat="1" applyFont="1" applyAlignment="1">
      <alignment horizontal="right"/>
    </xf>
    <xf numFmtId="0" fontId="2" fillId="2" borderId="0" xfId="6" applyFill="1" applyAlignment="1">
      <alignment vertical="center"/>
    </xf>
    <xf numFmtId="165" fontId="2" fillId="2" borderId="0" xfId="6" applyNumberFormat="1" applyFill="1" applyAlignment="1">
      <alignment horizontal="center"/>
    </xf>
    <xf numFmtId="179" fontId="10" fillId="2" borderId="1" xfId="6" applyNumberFormat="1" applyFont="1" applyFill="1" applyBorder="1" applyAlignment="1">
      <alignment horizontal="center" vertical="center"/>
    </xf>
    <xf numFmtId="165" fontId="10" fillId="2" borderId="1" xfId="6" applyNumberFormat="1" applyFont="1" applyFill="1" applyBorder="1" applyAlignment="1">
      <alignment horizontal="center" vertical="center"/>
    </xf>
    <xf numFmtId="0" fontId="10" fillId="2" borderId="1" xfId="6" applyFont="1" applyFill="1" applyBorder="1" applyAlignment="1">
      <alignment horizontal="left"/>
    </xf>
    <xf numFmtId="184" fontId="2" fillId="2" borderId="0" xfId="6" applyNumberFormat="1" applyFill="1"/>
    <xf numFmtId="165" fontId="2" fillId="2" borderId="0" xfId="6" applyNumberFormat="1" applyFill="1"/>
    <xf numFmtId="179" fontId="5" fillId="2" borderId="0" xfId="6" applyNumberFormat="1" applyFont="1" applyFill="1" applyAlignment="1">
      <alignment horizontal="center" vertical="center"/>
    </xf>
    <xf numFmtId="179" fontId="5" fillId="2" borderId="0" xfId="6" applyNumberFormat="1" applyFont="1" applyFill="1"/>
    <xf numFmtId="168" fontId="5" fillId="2" borderId="0" xfId="1" applyNumberFormat="1" applyFont="1" applyFill="1" applyAlignment="1">
      <alignment horizontal="right"/>
    </xf>
    <xf numFmtId="0" fontId="5" fillId="2" borderId="0" xfId="6" applyFont="1" applyFill="1" applyAlignment="1">
      <alignment horizontal="left"/>
    </xf>
    <xf numFmtId="185" fontId="5" fillId="2" borderId="0" xfId="6" applyNumberFormat="1" applyFont="1" applyFill="1"/>
    <xf numFmtId="165" fontId="5" fillId="2" borderId="0" xfId="6" applyNumberFormat="1" applyFont="1" applyFill="1" applyAlignment="1">
      <alignment horizontal="center" vertical="center"/>
    </xf>
    <xf numFmtId="179" fontId="2" fillId="2" borderId="0" xfId="6" applyNumberFormat="1" applyFill="1"/>
    <xf numFmtId="174" fontId="20" fillId="8" borderId="4" xfId="0" applyNumberFormat="1" applyFont="1" applyFill="1" applyBorder="1" applyAlignment="1">
      <alignment horizontal="right"/>
    </xf>
    <xf numFmtId="0" fontId="10" fillId="6" borderId="1" xfId="6" applyFont="1" applyFill="1" applyBorder="1" applyAlignment="1">
      <alignment horizontal="left"/>
    </xf>
    <xf numFmtId="168" fontId="0" fillId="2" borderId="0" xfId="7" applyNumberFormat="1" applyFont="1" applyFill="1" applyBorder="1"/>
    <xf numFmtId="43" fontId="5" fillId="2" borderId="0" xfId="1" applyFont="1" applyFill="1" applyAlignment="1">
      <alignment horizontal="right"/>
    </xf>
    <xf numFmtId="165" fontId="5" fillId="2" borderId="0" xfId="6" applyNumberFormat="1" applyFont="1" applyFill="1" applyAlignment="1">
      <alignment horizontal="right"/>
    </xf>
    <xf numFmtId="168" fontId="2" fillId="2" borderId="0" xfId="1" applyNumberFormat="1" applyFont="1" applyFill="1"/>
    <xf numFmtId="43" fontId="2" fillId="2" borderId="0" xfId="6" applyNumberFormat="1" applyFill="1"/>
    <xf numFmtId="165" fontId="5" fillId="2" borderId="0" xfId="6" applyNumberFormat="1" applyFont="1" applyFill="1" applyAlignment="1">
      <alignment horizontal="center"/>
    </xf>
    <xf numFmtId="165" fontId="5" fillId="0" borderId="0" xfId="6" applyNumberFormat="1" applyFont="1" applyAlignment="1">
      <alignment horizontal="center" vertical="center"/>
    </xf>
    <xf numFmtId="165" fontId="5" fillId="0" borderId="0" xfId="6" applyNumberFormat="1" applyFont="1" applyAlignment="1">
      <alignment horizontal="center"/>
    </xf>
    <xf numFmtId="165" fontId="5" fillId="0" borderId="0" xfId="6" applyNumberFormat="1" applyFont="1" applyAlignment="1">
      <alignment horizontal="right"/>
    </xf>
    <xf numFmtId="0" fontId="38" fillId="5" borderId="0" xfId="6" applyFont="1" applyFill="1" applyAlignment="1">
      <alignment horizontal="center"/>
    </xf>
    <xf numFmtId="0" fontId="38" fillId="5" borderId="0" xfId="6" applyFont="1" applyFill="1" applyAlignment="1">
      <alignment horizontal="left"/>
    </xf>
    <xf numFmtId="0" fontId="5" fillId="2" borderId="0" xfId="6" applyFont="1" applyFill="1" applyAlignment="1">
      <alignment horizontal="center"/>
    </xf>
    <xf numFmtId="0" fontId="6" fillId="2" borderId="0" xfId="6" applyFont="1" applyFill="1" applyAlignment="1">
      <alignment horizontal="left"/>
    </xf>
    <xf numFmtId="0" fontId="18" fillId="4" borderId="4" xfId="0" applyFont="1" applyFill="1" applyBorder="1"/>
    <xf numFmtId="169" fontId="20" fillId="8" borderId="4" xfId="0" applyNumberFormat="1" applyFont="1" applyFill="1" applyBorder="1"/>
    <xf numFmtId="3" fontId="15" fillId="4" borderId="0" xfId="10" applyNumberFormat="1" applyFont="1" applyAlignment="1">
      <alignment horizontal="right" vertical="center"/>
    </xf>
    <xf numFmtId="3" fontId="18" fillId="4" borderId="0" xfId="0" applyNumberFormat="1" applyFont="1" applyFill="1" applyAlignment="1">
      <alignment horizontal="right"/>
    </xf>
    <xf numFmtId="3" fontId="18" fillId="4" borderId="0" xfId="10" applyNumberFormat="1" applyFont="1" applyAlignment="1">
      <alignment horizontal="right" vertical="center"/>
    </xf>
    <xf numFmtId="169" fontId="20" fillId="4" borderId="4" xfId="0" applyNumberFormat="1" applyFont="1" applyFill="1" applyBorder="1"/>
    <xf numFmtId="166" fontId="20" fillId="4" borderId="4" xfId="5" applyNumberFormat="1" applyFont="1" applyFill="1" applyBorder="1"/>
    <xf numFmtId="0" fontId="20" fillId="4" borderId="4" xfId="0" applyFont="1" applyFill="1" applyBorder="1" applyAlignment="1">
      <alignment horizontal="left"/>
    </xf>
    <xf numFmtId="0" fontId="18" fillId="10" borderId="4" xfId="0" applyFont="1" applyFill="1" applyBorder="1"/>
    <xf numFmtId="2" fontId="18" fillId="4" borderId="0" xfId="10" applyNumberFormat="1" applyFont="1" applyAlignment="1">
      <alignment horizontal="left" indent="1"/>
    </xf>
    <xf numFmtId="166" fontId="26" fillId="4" borderId="0" xfId="5" applyNumberFormat="1" applyFont="1" applyFill="1"/>
    <xf numFmtId="3" fontId="20" fillId="8" borderId="0" xfId="0" applyNumberFormat="1" applyFont="1" applyFill="1"/>
    <xf numFmtId="0" fontId="20" fillId="8" borderId="0" xfId="0" applyFont="1" applyFill="1" applyAlignment="1">
      <alignment horizontal="left"/>
    </xf>
    <xf numFmtId="0" fontId="18" fillId="4" borderId="0" xfId="0" applyFont="1" applyFill="1" applyAlignment="1">
      <alignment horizontal="center" vertical="center" wrapText="1"/>
    </xf>
    <xf numFmtId="0" fontId="38" fillId="7" borderId="0" xfId="0" applyFont="1" applyFill="1" applyAlignment="1">
      <alignment horizontal="center" vertical="center" wrapText="1"/>
    </xf>
    <xf numFmtId="0" fontId="42" fillId="7" borderId="0" xfId="0" applyFont="1" applyFill="1" applyAlignment="1">
      <alignment horizontal="center" vertical="center" wrapText="1"/>
    </xf>
    <xf numFmtId="166" fontId="18" fillId="4" borderId="0" xfId="5" applyNumberFormat="1" applyFont="1" applyFill="1"/>
    <xf numFmtId="169" fontId="18" fillId="4" borderId="0" xfId="2" applyNumberFormat="1" applyFont="1" applyFill="1"/>
    <xf numFmtId="166" fontId="18" fillId="4" borderId="0" xfId="0" applyNumberFormat="1" applyFont="1" applyFill="1" applyAlignment="1">
      <alignment vertical="center"/>
    </xf>
    <xf numFmtId="169" fontId="20" fillId="11" borderId="22" xfId="2" applyNumberFormat="1" applyFont="1" applyFill="1" applyBorder="1" applyAlignment="1">
      <alignment horizontal="right" vertical="center"/>
    </xf>
    <xf numFmtId="169" fontId="20" fillId="11" borderId="23" xfId="2" applyNumberFormat="1" applyFont="1" applyFill="1" applyBorder="1" applyAlignment="1">
      <alignment horizontal="center" vertical="center"/>
    </xf>
    <xf numFmtId="168" fontId="20" fillId="11" borderId="24" xfId="1" applyNumberFormat="1" applyFont="1" applyFill="1" applyBorder="1" applyAlignment="1">
      <alignment horizontal="center" vertical="center"/>
    </xf>
    <xf numFmtId="168" fontId="20" fillId="11" borderId="25" xfId="1" applyNumberFormat="1" applyFont="1" applyFill="1" applyBorder="1" applyAlignment="1">
      <alignment horizontal="center" vertical="center"/>
    </xf>
    <xf numFmtId="169" fontId="20" fillId="11" borderId="24" xfId="2" applyNumberFormat="1" applyFont="1" applyFill="1" applyBorder="1" applyAlignment="1">
      <alignment horizontal="center" vertical="center"/>
    </xf>
    <xf numFmtId="0" fontId="16" fillId="11" borderId="24" xfId="0" applyFont="1" applyFill="1" applyBorder="1" applyAlignment="1">
      <alignment vertical="center" wrapText="1"/>
    </xf>
    <xf numFmtId="0" fontId="18" fillId="0" borderId="0" xfId="0" applyFont="1" applyAlignment="1">
      <alignment vertical="center"/>
    </xf>
    <xf numFmtId="168" fontId="0" fillId="4" borderId="0" xfId="0" applyNumberFormat="1" applyFill="1"/>
    <xf numFmtId="168" fontId="18" fillId="0" borderId="0" xfId="0" applyNumberFormat="1" applyFont="1" applyAlignment="1">
      <alignment vertical="center"/>
    </xf>
    <xf numFmtId="169" fontId="18" fillId="4" borderId="9" xfId="2" applyNumberFormat="1" applyFont="1" applyFill="1" applyBorder="1" applyAlignment="1">
      <alignment horizontal="right" vertical="center"/>
    </xf>
    <xf numFmtId="169" fontId="18" fillId="4" borderId="9" xfId="2" applyNumberFormat="1" applyFont="1" applyFill="1" applyBorder="1" applyAlignment="1">
      <alignment horizontal="center" vertical="center"/>
    </xf>
    <xf numFmtId="168" fontId="18" fillId="4" borderId="0" xfId="1" applyNumberFormat="1" applyFont="1" applyFill="1" applyAlignment="1">
      <alignment horizontal="center" vertical="center"/>
    </xf>
    <xf numFmtId="168" fontId="18" fillId="4" borderId="8" xfId="1" applyNumberFormat="1" applyFont="1" applyFill="1" applyBorder="1" applyAlignment="1">
      <alignment horizontal="center" vertical="center"/>
    </xf>
    <xf numFmtId="168" fontId="18" fillId="4" borderId="0" xfId="1" applyNumberFormat="1" applyFont="1" applyFill="1" applyAlignment="1">
      <alignment horizontal="right" vertical="center"/>
    </xf>
    <xf numFmtId="168" fontId="18" fillId="4" borderId="8" xfId="1" applyNumberFormat="1" applyFont="1" applyFill="1" applyBorder="1" applyAlignment="1">
      <alignment horizontal="right" vertical="center"/>
    </xf>
    <xf numFmtId="0" fontId="18" fillId="4" borderId="17" xfId="0" applyFont="1" applyFill="1" applyBorder="1" applyAlignment="1">
      <alignment vertical="center" wrapText="1"/>
    </xf>
    <xf numFmtId="168" fontId="0" fillId="4" borderId="0" xfId="1" applyNumberFormat="1" applyFont="1" applyFill="1"/>
    <xf numFmtId="168" fontId="18" fillId="4" borderId="0" xfId="1" applyNumberFormat="1" applyFont="1" applyFill="1" applyAlignment="1">
      <alignment vertical="center"/>
    </xf>
    <xf numFmtId="0" fontId="18" fillId="0" borderId="0" xfId="0" applyFont="1" applyAlignment="1">
      <alignment horizontal="left" vertical="center"/>
    </xf>
    <xf numFmtId="169" fontId="21" fillId="12" borderId="11" xfId="2" applyNumberFormat="1" applyFont="1" applyFill="1" applyBorder="1" applyAlignment="1">
      <alignment horizontal="center" vertical="center"/>
    </xf>
    <xf numFmtId="169" fontId="21" fillId="7" borderId="11" xfId="2" applyNumberFormat="1" applyFont="1" applyFill="1" applyBorder="1" applyAlignment="1">
      <alignment horizontal="center" vertical="center"/>
    </xf>
    <xf numFmtId="0" fontId="21" fillId="7" borderId="26" xfId="5" applyNumberFormat="1" applyFont="1" applyFill="1" applyBorder="1" applyAlignment="1">
      <alignment horizontal="center" vertical="center"/>
    </xf>
    <xf numFmtId="0" fontId="21" fillId="7" borderId="10" xfId="5" applyNumberFormat="1" applyFont="1" applyFill="1" applyBorder="1" applyAlignment="1">
      <alignment horizontal="center" vertical="center"/>
    </xf>
    <xf numFmtId="0" fontId="21" fillId="7" borderId="11" xfId="10" applyFont="1" applyFill="1" applyBorder="1" applyAlignment="1">
      <alignment horizontal="left" vertical="center"/>
    </xf>
    <xf numFmtId="169" fontId="18" fillId="4" borderId="0" xfId="2" applyNumberFormat="1" applyFont="1" applyFill="1" applyAlignment="1">
      <alignment vertical="center"/>
    </xf>
    <xf numFmtId="0" fontId="20" fillId="4" borderId="0" xfId="0" applyFont="1" applyFill="1" applyAlignment="1">
      <alignment vertical="center"/>
    </xf>
    <xf numFmtId="166" fontId="18" fillId="4" borderId="0" xfId="5" applyNumberFormat="1" applyFont="1" applyFill="1" applyAlignment="1">
      <alignment vertical="center"/>
    </xf>
    <xf numFmtId="168" fontId="15" fillId="4" borderId="0" xfId="1" applyNumberFormat="1" applyFont="1" applyFill="1" applyBorder="1" applyAlignment="1">
      <alignment horizontal="center" vertical="center"/>
    </xf>
    <xf numFmtId="0" fontId="0" fillId="0" borderId="0" xfId="0" applyAlignment="1">
      <alignment horizontal="left"/>
    </xf>
    <xf numFmtId="169" fontId="20" fillId="8" borderId="23" xfId="2" applyNumberFormat="1" applyFont="1" applyFill="1" applyBorder="1" applyAlignment="1">
      <alignment horizontal="right" vertical="center"/>
    </xf>
    <xf numFmtId="169" fontId="20" fillId="8" borderId="23" xfId="2" applyNumberFormat="1" applyFont="1" applyFill="1" applyBorder="1" applyAlignment="1">
      <alignment horizontal="center" vertical="center"/>
    </xf>
    <xf numFmtId="166" fontId="20" fillId="8" borderId="25" xfId="5" applyNumberFormat="1" applyFont="1" applyFill="1" applyBorder="1" applyAlignment="1">
      <alignment horizontal="center" vertical="center"/>
    </xf>
    <xf numFmtId="169" fontId="20" fillId="8" borderId="24" xfId="2" applyNumberFormat="1" applyFont="1" applyFill="1" applyBorder="1" applyAlignment="1">
      <alignment horizontal="center" vertical="center"/>
    </xf>
    <xf numFmtId="0" fontId="20" fillId="8" borderId="25" xfId="5" applyNumberFormat="1" applyFont="1" applyFill="1" applyBorder="1" applyAlignment="1">
      <alignment vertical="center"/>
    </xf>
    <xf numFmtId="168" fontId="18" fillId="4" borderId="0" xfId="0" applyNumberFormat="1" applyFont="1" applyFill="1" applyAlignment="1">
      <alignment vertical="center"/>
    </xf>
    <xf numFmtId="168" fontId="0" fillId="0" borderId="0" xfId="1" applyNumberFormat="1" applyFont="1" applyAlignment="1">
      <alignment horizontal="left"/>
    </xf>
    <xf numFmtId="169" fontId="15" fillId="4" borderId="9" xfId="2" applyNumberFormat="1" applyFont="1" applyFill="1" applyBorder="1" applyAlignment="1">
      <alignment horizontal="right" vertical="center"/>
    </xf>
    <xf numFmtId="169" fontId="15" fillId="4" borderId="9" xfId="2" applyNumberFormat="1" applyFont="1" applyFill="1" applyBorder="1" applyAlignment="1">
      <alignment horizontal="center" vertical="center"/>
    </xf>
    <xf numFmtId="166" fontId="15" fillId="4" borderId="8" xfId="5" applyNumberFormat="1" applyFont="1" applyFill="1" applyBorder="1" applyAlignment="1">
      <alignment horizontal="center" vertical="center"/>
    </xf>
    <xf numFmtId="0" fontId="15" fillId="0" borderId="8" xfId="10" applyFont="1" applyFill="1" applyBorder="1" applyAlignment="1">
      <alignment horizontal="left" vertical="center"/>
    </xf>
    <xf numFmtId="0" fontId="18" fillId="0" borderId="8" xfId="10" applyFont="1" applyFill="1" applyBorder="1" applyAlignment="1">
      <alignment horizontal="left" vertical="center"/>
    </xf>
    <xf numFmtId="0" fontId="15" fillId="0" borderId="8" xfId="5" applyNumberFormat="1" applyFont="1" applyFill="1" applyBorder="1" applyAlignment="1">
      <alignment horizontal="left" vertical="center"/>
    </xf>
    <xf numFmtId="169" fontId="21" fillId="7" borderId="26" xfId="2" applyNumberFormat="1" applyFont="1" applyFill="1" applyBorder="1" applyAlignment="1">
      <alignment horizontal="center" vertical="center"/>
    </xf>
    <xf numFmtId="0" fontId="21" fillId="7" borderId="10" xfId="10" applyFont="1" applyFill="1" applyBorder="1" applyAlignment="1">
      <alignment horizontal="left" vertical="center"/>
    </xf>
    <xf numFmtId="0" fontId="18" fillId="0" borderId="0" xfId="10" applyFont="1" applyFill="1" applyAlignment="1">
      <alignment horizontal="left" vertical="center"/>
    </xf>
    <xf numFmtId="0" fontId="28" fillId="4" borderId="0" xfId="0" applyFont="1" applyFill="1" applyAlignment="1">
      <alignment horizontal="left" vertical="center"/>
    </xf>
    <xf numFmtId="0" fontId="15" fillId="4" borderId="0" xfId="0" applyFont="1" applyFill="1" applyAlignment="1">
      <alignment horizontal="left" vertical="center"/>
    </xf>
    <xf numFmtId="166" fontId="0" fillId="4" borderId="0" xfId="0" applyNumberFormat="1" applyFill="1"/>
    <xf numFmtId="0" fontId="0" fillId="4" borderId="0" xfId="0" applyFill="1" applyAlignment="1">
      <alignment horizontal="right"/>
    </xf>
    <xf numFmtId="9" fontId="20" fillId="8" borderId="29" xfId="2" applyFont="1" applyFill="1" applyBorder="1" applyAlignment="1">
      <alignment horizontal="right" vertical="center"/>
    </xf>
    <xf numFmtId="166" fontId="20" fillId="8" borderId="24" xfId="5" applyNumberFormat="1" applyFont="1" applyFill="1" applyBorder="1" applyAlignment="1">
      <alignment horizontal="right"/>
    </xf>
    <xf numFmtId="166" fontId="20" fillId="8" borderId="25" xfId="5" applyNumberFormat="1" applyFont="1" applyFill="1" applyBorder="1" applyAlignment="1">
      <alignment horizontal="right"/>
    </xf>
    <xf numFmtId="166" fontId="20" fillId="8" borderId="25" xfId="5" applyNumberFormat="1" applyFont="1" applyFill="1" applyBorder="1" applyAlignment="1">
      <alignment horizontal="left"/>
    </xf>
    <xf numFmtId="166" fontId="18" fillId="4" borderId="8" xfId="5" applyNumberFormat="1" applyFont="1" applyFill="1" applyBorder="1" applyAlignment="1">
      <alignment horizontal="right"/>
    </xf>
    <xf numFmtId="0" fontId="15" fillId="0" borderId="8" xfId="10" applyFont="1" applyFill="1" applyBorder="1" applyAlignment="1">
      <alignment horizontal="left" indent="1"/>
    </xf>
    <xf numFmtId="168" fontId="0" fillId="0" borderId="0" xfId="0" applyNumberFormat="1"/>
    <xf numFmtId="168" fontId="0" fillId="0" borderId="0" xfId="1" applyNumberFormat="1" applyFont="1"/>
    <xf numFmtId="0" fontId="18" fillId="4" borderId="8" xfId="10" applyFont="1" applyBorder="1" applyAlignment="1">
      <alignment horizontal="left" indent="1"/>
    </xf>
    <xf numFmtId="166" fontId="18" fillId="4" borderId="8" xfId="5" applyNumberFormat="1" applyFont="1" applyFill="1" applyBorder="1" applyAlignment="1">
      <alignment horizontal="left" indent="1"/>
    </xf>
    <xf numFmtId="166" fontId="0" fillId="0" borderId="0" xfId="5" applyNumberFormat="1" applyFont="1"/>
    <xf numFmtId="169" fontId="20" fillId="8" borderId="29" xfId="2" applyNumberFormat="1" applyFont="1" applyFill="1" applyBorder="1" applyAlignment="1">
      <alignment horizontal="right" vertical="center"/>
    </xf>
    <xf numFmtId="166" fontId="20" fillId="8" borderId="4" xfId="5" applyNumberFormat="1" applyFont="1" applyFill="1" applyBorder="1" applyAlignment="1">
      <alignment horizontal="right"/>
    </xf>
    <xf numFmtId="166" fontId="20" fillId="8" borderId="30" xfId="5" applyNumberFormat="1" applyFont="1" applyFill="1" applyBorder="1" applyAlignment="1">
      <alignment horizontal="right"/>
    </xf>
    <xf numFmtId="166" fontId="20" fillId="8" borderId="30" xfId="5" applyNumberFormat="1" applyFont="1" applyFill="1" applyBorder="1" applyAlignment="1">
      <alignment horizontal="left"/>
    </xf>
    <xf numFmtId="166" fontId="0" fillId="0" borderId="0" xfId="0" applyNumberFormat="1"/>
    <xf numFmtId="169" fontId="15" fillId="0" borderId="9" xfId="2" applyNumberFormat="1" applyFont="1" applyFill="1" applyBorder="1" applyAlignment="1">
      <alignment horizontal="right" vertical="center"/>
    </xf>
    <xf numFmtId="166" fontId="15" fillId="0" borderId="8" xfId="5" applyNumberFormat="1" applyFont="1" applyFill="1" applyBorder="1" applyAlignment="1">
      <alignment horizontal="right"/>
    </xf>
    <xf numFmtId="9" fontId="20" fillId="8" borderId="31" xfId="2" applyFont="1" applyFill="1" applyBorder="1" applyAlignment="1">
      <alignment horizontal="right" vertical="center"/>
    </xf>
    <xf numFmtId="166" fontId="20" fillId="8" borderId="32" xfId="5" applyNumberFormat="1" applyFont="1" applyFill="1" applyBorder="1" applyAlignment="1">
      <alignment horizontal="left"/>
    </xf>
    <xf numFmtId="0" fontId="21" fillId="7" borderId="33" xfId="10" applyFont="1" applyFill="1" applyBorder="1">
      <alignment horizontal="left"/>
    </xf>
    <xf numFmtId="166" fontId="0" fillId="4" borderId="0" xfId="0" applyNumberFormat="1" applyFill="1" applyAlignment="1">
      <alignment horizontal="right"/>
    </xf>
    <xf numFmtId="0" fontId="25" fillId="4" borderId="0" xfId="0" applyFont="1" applyFill="1"/>
    <xf numFmtId="176" fontId="0" fillId="4" borderId="0" xfId="0" applyNumberFormat="1" applyFill="1" applyAlignment="1">
      <alignment horizontal="right"/>
    </xf>
    <xf numFmtId="0" fontId="15" fillId="0" borderId="0" xfId="0" applyFont="1" applyAlignment="1">
      <alignment horizontal="left" vertical="center"/>
    </xf>
    <xf numFmtId="4" fontId="23" fillId="4" borderId="0" xfId="10" applyNumberFormat="1" applyAlignment="1">
      <alignment horizontal="center"/>
    </xf>
    <xf numFmtId="4" fontId="45" fillId="0" borderId="0" xfId="0" applyNumberFormat="1" applyFont="1"/>
    <xf numFmtId="3" fontId="18" fillId="4" borderId="0" xfId="10" applyNumberFormat="1" applyFont="1" applyAlignment="1">
      <alignment horizontal="right"/>
    </xf>
    <xf numFmtId="0" fontId="18" fillId="4" borderId="0" xfId="10" applyFont="1" applyAlignment="1"/>
    <xf numFmtId="0" fontId="23" fillId="0" borderId="0" xfId="10" applyFill="1" applyAlignment="1">
      <alignment horizontal="center"/>
    </xf>
    <xf numFmtId="0" fontId="23" fillId="4" borderId="34" xfId="10" applyBorder="1">
      <alignment horizontal="left"/>
    </xf>
    <xf numFmtId="1" fontId="18" fillId="4" borderId="4" xfId="10" applyNumberFormat="1" applyFont="1" applyBorder="1">
      <alignment horizontal="left"/>
    </xf>
    <xf numFmtId="0" fontId="18" fillId="4" borderId="35" xfId="10" applyFont="1" applyBorder="1">
      <alignment horizontal="left"/>
    </xf>
    <xf numFmtId="3" fontId="20" fillId="4" borderId="0" xfId="10" applyNumberFormat="1" applyFont="1" applyAlignment="1">
      <alignment horizontal="right"/>
    </xf>
    <xf numFmtId="0" fontId="20" fillId="0" borderId="0" xfId="10" applyFont="1" applyFill="1" applyAlignment="1"/>
    <xf numFmtId="0" fontId="18" fillId="4" borderId="17" xfId="10" applyFont="1" applyBorder="1">
      <alignment horizontal="left"/>
    </xf>
    <xf numFmtId="0" fontId="18" fillId="0" borderId="0" xfId="10" applyFont="1" applyFill="1" applyAlignment="1"/>
    <xf numFmtId="0" fontId="21" fillId="7" borderId="0" xfId="10" applyFont="1" applyFill="1" applyAlignment="1">
      <alignment horizontal="center" wrapText="1"/>
    </xf>
    <xf numFmtId="0" fontId="21" fillId="7" borderId="0" xfId="10" applyFont="1" applyFill="1" applyAlignment="1">
      <alignment horizontal="center"/>
    </xf>
    <xf numFmtId="0" fontId="21" fillId="7" borderId="0" xfId="10" applyFont="1" applyFill="1" applyAlignment="1"/>
    <xf numFmtId="0" fontId="28" fillId="4" borderId="0" xfId="0" applyFont="1" applyFill="1" applyAlignment="1">
      <alignment horizontal="left" wrapText="1"/>
    </xf>
    <xf numFmtId="0" fontId="18" fillId="4" borderId="0" xfId="10" applyFont="1" applyAlignment="1">
      <alignment horizontal="right"/>
    </xf>
    <xf numFmtId="4" fontId="18" fillId="4" borderId="0" xfId="10" applyNumberFormat="1" applyFont="1" applyAlignment="1">
      <alignment horizontal="right"/>
    </xf>
    <xf numFmtId="0" fontId="16" fillId="4" borderId="0" xfId="0" applyFont="1" applyFill="1"/>
    <xf numFmtId="9" fontId="23" fillId="4" borderId="0" xfId="2" applyFont="1" applyFill="1" applyAlignment="1">
      <alignment horizontal="left"/>
    </xf>
    <xf numFmtId="3" fontId="23" fillId="4" borderId="0" xfId="10" applyNumberFormat="1" applyAlignment="1">
      <alignment horizontal="right"/>
    </xf>
    <xf numFmtId="0" fontId="23" fillId="4" borderId="17" xfId="10" applyBorder="1">
      <alignment horizontal="left"/>
    </xf>
    <xf numFmtId="9" fontId="23" fillId="4" borderId="17" xfId="2" applyFont="1" applyFill="1" applyBorder="1" applyAlignment="1">
      <alignment horizontal="left"/>
    </xf>
    <xf numFmtId="3" fontId="18" fillId="4" borderId="17" xfId="10" applyNumberFormat="1" applyFont="1" applyBorder="1" applyAlignment="1">
      <alignment horizontal="right"/>
    </xf>
    <xf numFmtId="3" fontId="18" fillId="4" borderId="17" xfId="10" applyNumberFormat="1" applyFont="1" applyBorder="1" applyAlignment="1">
      <alignment horizontal="left" vertical="top"/>
    </xf>
    <xf numFmtId="0" fontId="30" fillId="4" borderId="17" xfId="10" applyFont="1" applyBorder="1" applyAlignment="1">
      <alignment horizontal="left" vertical="top"/>
    </xf>
    <xf numFmtId="0" fontId="23" fillId="4" borderId="12" xfId="10" applyBorder="1">
      <alignment horizontal="left"/>
    </xf>
    <xf numFmtId="9" fontId="23" fillId="4" borderId="12" xfId="2" applyFont="1" applyFill="1" applyBorder="1" applyAlignment="1">
      <alignment horizontal="left"/>
    </xf>
    <xf numFmtId="0" fontId="18" fillId="4" borderId="0" xfId="10" applyFont="1">
      <alignment horizontal="left"/>
    </xf>
    <xf numFmtId="165" fontId="23" fillId="4" borderId="0" xfId="5" applyFont="1" applyFill="1" applyAlignment="1">
      <alignment horizontal="left"/>
    </xf>
    <xf numFmtId="166" fontId="23" fillId="4" borderId="0" xfId="5" applyNumberFormat="1" applyFont="1" applyFill="1" applyAlignment="1">
      <alignment horizontal="left"/>
    </xf>
    <xf numFmtId="3" fontId="18" fillId="0" borderId="0" xfId="10" applyNumberFormat="1" applyFont="1" applyFill="1" applyAlignment="1">
      <alignment horizontal="right"/>
    </xf>
    <xf numFmtId="3" fontId="20" fillId="8" borderId="26" xfId="10" applyNumberFormat="1" applyFont="1" applyFill="1" applyBorder="1" applyAlignment="1">
      <alignment horizontal="right" vertical="center"/>
    </xf>
    <xf numFmtId="0" fontId="20" fillId="8" borderId="10" xfId="10" applyFont="1" applyFill="1" applyBorder="1" applyAlignment="1">
      <alignment horizontal="left" wrapText="1"/>
    </xf>
    <xf numFmtId="3" fontId="18" fillId="0" borderId="0" xfId="5" applyNumberFormat="1" applyFont="1" applyFill="1" applyAlignment="1">
      <alignment horizontal="right"/>
    </xf>
    <xf numFmtId="3" fontId="18" fillId="4" borderId="0" xfId="5" applyNumberFormat="1" applyFont="1" applyFill="1" applyAlignment="1">
      <alignment horizontal="right"/>
    </xf>
    <xf numFmtId="3" fontId="18" fillId="0" borderId="0" xfId="5" applyNumberFormat="1" applyFont="1" applyFill="1" applyBorder="1" applyAlignment="1">
      <alignment horizontal="right"/>
    </xf>
    <xf numFmtId="3" fontId="20" fillId="8" borderId="26" xfId="10" applyNumberFormat="1" applyFont="1" applyFill="1" applyBorder="1" applyAlignment="1">
      <alignment horizontal="right"/>
    </xf>
    <xf numFmtId="0" fontId="20" fillId="8" borderId="10" xfId="10" applyFont="1" applyFill="1" applyBorder="1">
      <alignment horizontal="left"/>
    </xf>
    <xf numFmtId="0" fontId="20" fillId="8" borderId="10" xfId="10" applyFont="1" applyFill="1" applyBorder="1" applyAlignment="1"/>
    <xf numFmtId="0" fontId="21" fillId="7" borderId="0" xfId="10" applyFont="1" applyFill="1" applyAlignment="1">
      <alignment horizontal="right"/>
    </xf>
    <xf numFmtId="169" fontId="23" fillId="4" borderId="0" xfId="2" applyNumberFormat="1" applyFont="1" applyFill="1" applyAlignment="1">
      <alignment horizontal="left"/>
    </xf>
    <xf numFmtId="0" fontId="18" fillId="4" borderId="0" xfId="10" applyFont="1" applyAlignment="1">
      <alignment horizontal="center" vertical="center"/>
    </xf>
    <xf numFmtId="0" fontId="18" fillId="4" borderId="0" xfId="10" applyFont="1" applyAlignment="1">
      <alignment horizontal="center"/>
    </xf>
    <xf numFmtId="10" fontId="20" fillId="4" borderId="0" xfId="2" applyNumberFormat="1" applyFont="1" applyFill="1" applyAlignment="1">
      <alignment horizontal="center" vertical="center"/>
    </xf>
    <xf numFmtId="0" fontId="20" fillId="4" borderId="0" xfId="10" applyFont="1" applyAlignment="1">
      <alignment horizontal="left" vertical="center"/>
    </xf>
    <xf numFmtId="169" fontId="20" fillId="4" borderId="21" xfId="2" applyNumberFormat="1" applyFont="1" applyFill="1" applyBorder="1" applyAlignment="1">
      <alignment horizontal="center" vertical="center"/>
    </xf>
    <xf numFmtId="0" fontId="20" fillId="4" borderId="21" xfId="10" applyFont="1" applyBorder="1" applyAlignment="1">
      <alignment horizontal="left" vertical="center"/>
    </xf>
    <xf numFmtId="3" fontId="18" fillId="4" borderId="17" xfId="10" applyNumberFormat="1" applyFont="1" applyBorder="1" applyAlignment="1">
      <alignment horizontal="center" vertical="center"/>
    </xf>
    <xf numFmtId="0" fontId="18" fillId="4" borderId="17" xfId="10" applyFont="1" applyBorder="1" applyAlignment="1">
      <alignment horizontal="left" vertical="center" indent="1"/>
    </xf>
    <xf numFmtId="3" fontId="18" fillId="4" borderId="12" xfId="10" applyNumberFormat="1" applyFont="1" applyBorder="1" applyAlignment="1">
      <alignment horizontal="center" vertical="center"/>
    </xf>
    <xf numFmtId="0" fontId="18" fillId="4" borderId="12" xfId="10" applyFont="1" applyBorder="1" applyAlignment="1">
      <alignment horizontal="left" vertical="center" indent="1"/>
    </xf>
    <xf numFmtId="0" fontId="20" fillId="4" borderId="0" xfId="10" applyFont="1">
      <alignment horizontal="left"/>
    </xf>
    <xf numFmtId="0" fontId="20" fillId="4" borderId="0" xfId="10" applyFont="1" applyAlignment="1"/>
    <xf numFmtId="169" fontId="20" fillId="4" borderId="24" xfId="2" applyNumberFormat="1" applyFont="1" applyFill="1" applyBorder="1" applyAlignment="1">
      <alignment horizontal="center" vertical="center"/>
    </xf>
    <xf numFmtId="0" fontId="20" fillId="4" borderId="24" xfId="10" applyFont="1" applyBorder="1" applyAlignment="1"/>
    <xf numFmtId="3" fontId="15" fillId="4" borderId="0" xfId="10" applyNumberFormat="1" applyFont="1" applyAlignment="1">
      <alignment horizontal="center" vertical="center"/>
    </xf>
    <xf numFmtId="3" fontId="18" fillId="4" borderId="0" xfId="10" applyNumberFormat="1" applyFont="1" applyAlignment="1">
      <alignment horizontal="center" vertical="center"/>
    </xf>
    <xf numFmtId="0" fontId="18" fillId="0" borderId="0" xfId="10" applyFont="1" applyFill="1" applyAlignment="1">
      <alignment horizontal="center"/>
    </xf>
    <xf numFmtId="0" fontId="18" fillId="0" borderId="17" xfId="10" applyFont="1" applyFill="1" applyBorder="1" applyAlignment="1">
      <alignment horizontal="left" vertical="center" indent="1"/>
    </xf>
    <xf numFmtId="0" fontId="18" fillId="0" borderId="0" xfId="10" applyFont="1" applyFill="1" applyAlignment="1">
      <alignment horizontal="left" vertical="center" indent="1"/>
    </xf>
    <xf numFmtId="3" fontId="18" fillId="4" borderId="7" xfId="10" applyNumberFormat="1" applyFont="1" applyBorder="1" applyAlignment="1">
      <alignment horizontal="center" vertical="center"/>
    </xf>
    <xf numFmtId="3" fontId="18" fillId="4" borderId="21" xfId="10" applyNumberFormat="1" applyFont="1" applyBorder="1" applyAlignment="1">
      <alignment horizontal="center" vertical="center"/>
    </xf>
    <xf numFmtId="2" fontId="18" fillId="4" borderId="6" xfId="10" applyNumberFormat="1" applyFont="1" applyBorder="1" applyAlignment="1">
      <alignment horizontal="left" indent="1"/>
    </xf>
    <xf numFmtId="3" fontId="18" fillId="4" borderId="9" xfId="10" applyNumberFormat="1" applyFont="1" applyBorder="1" applyAlignment="1">
      <alignment horizontal="center" vertical="center"/>
    </xf>
    <xf numFmtId="2" fontId="18" fillId="4" borderId="8" xfId="10" applyNumberFormat="1" applyFont="1" applyBorder="1" applyAlignment="1">
      <alignment horizontal="left" indent="1"/>
    </xf>
    <xf numFmtId="3" fontId="18" fillId="4" borderId="36" xfId="10" applyNumberFormat="1" applyFont="1" applyBorder="1" applyAlignment="1">
      <alignment horizontal="center" vertical="center"/>
    </xf>
    <xf numFmtId="2" fontId="18" fillId="4" borderId="37" xfId="10" applyNumberFormat="1" applyFont="1" applyBorder="1" applyAlignment="1">
      <alignment horizontal="left" indent="1"/>
    </xf>
    <xf numFmtId="3" fontId="20" fillId="10" borderId="29" xfId="10" applyNumberFormat="1" applyFont="1" applyFill="1" applyBorder="1" applyAlignment="1">
      <alignment horizontal="center" vertical="center"/>
    </xf>
    <xf numFmtId="3" fontId="20" fillId="10" borderId="4" xfId="10" applyNumberFormat="1" applyFont="1" applyFill="1" applyBorder="1" applyAlignment="1">
      <alignment horizontal="center" vertical="center"/>
    </xf>
    <xf numFmtId="0" fontId="20" fillId="10" borderId="30" xfId="10" applyFont="1" applyFill="1" applyBorder="1">
      <alignment horizontal="left"/>
    </xf>
    <xf numFmtId="0" fontId="18" fillId="4" borderId="8" xfId="10" applyFont="1" applyBorder="1">
      <alignment horizontal="left"/>
    </xf>
    <xf numFmtId="3" fontId="18" fillId="4" borderId="5" xfId="10" applyNumberFormat="1" applyFont="1" applyBorder="1" applyAlignment="1">
      <alignment horizontal="center" vertical="center"/>
    </xf>
    <xf numFmtId="3" fontId="18" fillId="4" borderId="27" xfId="10" applyNumberFormat="1" applyFont="1" applyBorder="1" applyAlignment="1">
      <alignment horizontal="center" vertical="center"/>
    </xf>
    <xf numFmtId="0" fontId="18" fillId="4" borderId="28" xfId="10" applyFont="1" applyBorder="1">
      <alignment horizontal="left"/>
    </xf>
    <xf numFmtId="0" fontId="18" fillId="4" borderId="7" xfId="10" applyFont="1" applyBorder="1" applyAlignment="1">
      <alignment horizontal="center" vertical="center"/>
    </xf>
    <xf numFmtId="0" fontId="18" fillId="4" borderId="21" xfId="10" applyFont="1" applyBorder="1" applyAlignment="1">
      <alignment horizontal="center" vertical="center"/>
    </xf>
    <xf numFmtId="0" fontId="18" fillId="4" borderId="6" xfId="10" applyFont="1" applyBorder="1" applyAlignment="1">
      <alignment horizontal="center"/>
    </xf>
    <xf numFmtId="0" fontId="21" fillId="7" borderId="5" xfId="10" applyFont="1" applyFill="1" applyBorder="1" applyAlignment="1">
      <alignment horizontal="center" vertical="center"/>
    </xf>
    <xf numFmtId="0" fontId="21" fillId="7" borderId="27" xfId="10" applyFont="1" applyFill="1" applyBorder="1" applyAlignment="1">
      <alignment horizontal="center" vertical="center"/>
    </xf>
    <xf numFmtId="0" fontId="21" fillId="7" borderId="28" xfId="10" applyFont="1" applyFill="1" applyBorder="1" applyAlignment="1">
      <alignment horizontal="center"/>
    </xf>
    <xf numFmtId="0" fontId="20" fillId="4" borderId="0" xfId="0" applyFont="1" applyFill="1"/>
    <xf numFmtId="0" fontId="0" fillId="0" borderId="0" xfId="0" applyAlignment="1">
      <alignment horizontal="right" vertical="center"/>
    </xf>
    <xf numFmtId="169" fontId="0" fillId="0" borderId="0" xfId="0" applyNumberFormat="1" applyAlignment="1">
      <alignment horizontal="center" vertical="center"/>
    </xf>
    <xf numFmtId="0" fontId="0" fillId="0" borderId="0" xfId="0" applyAlignment="1">
      <alignment horizontal="center" vertical="center"/>
    </xf>
    <xf numFmtId="169" fontId="18" fillId="4" borderId="38" xfId="2" applyNumberFormat="1" applyFont="1" applyFill="1" applyBorder="1" applyAlignment="1">
      <alignment horizontal="right" vertical="center"/>
    </xf>
    <xf numFmtId="169" fontId="18" fillId="4" borderId="0" xfId="2" applyNumberFormat="1" applyFont="1" applyFill="1" applyAlignment="1">
      <alignment horizontal="center" vertical="center"/>
    </xf>
    <xf numFmtId="166" fontId="18" fillId="0" borderId="0" xfId="5" applyNumberFormat="1" applyFont="1" applyBorder="1" applyAlignment="1">
      <alignment horizontal="center" vertical="center"/>
    </xf>
    <xf numFmtId="166" fontId="18" fillId="0" borderId="21" xfId="5" applyNumberFormat="1" applyFont="1" applyBorder="1" applyAlignment="1">
      <alignment horizontal="center" vertical="center"/>
    </xf>
    <xf numFmtId="166" fontId="18" fillId="0" borderId="6" xfId="5" applyNumberFormat="1" applyFont="1" applyBorder="1" applyAlignment="1">
      <alignment horizontal="center" vertical="center"/>
    </xf>
    <xf numFmtId="0" fontId="18" fillId="0" borderId="8" xfId="10" applyFont="1" applyFill="1" applyBorder="1" applyAlignment="1">
      <alignment horizontal="left" vertical="center" indent="1"/>
    </xf>
    <xf numFmtId="166" fontId="18" fillId="0" borderId="0" xfId="5" applyNumberFormat="1" applyFont="1" applyAlignment="1">
      <alignment horizontal="center" vertical="center"/>
    </xf>
    <xf numFmtId="166" fontId="18" fillId="0" borderId="8" xfId="5" applyNumberFormat="1" applyFont="1" applyBorder="1" applyAlignment="1">
      <alignment horizontal="center" vertical="center"/>
    </xf>
    <xf numFmtId="166" fontId="18" fillId="4" borderId="0" xfId="5" applyNumberFormat="1" applyFont="1" applyFill="1" applyAlignment="1">
      <alignment horizontal="center" vertical="center"/>
    </xf>
    <xf numFmtId="166" fontId="18" fillId="4" borderId="8" xfId="5" applyNumberFormat="1" applyFont="1" applyFill="1" applyBorder="1" applyAlignment="1">
      <alignment horizontal="center" vertical="center"/>
    </xf>
    <xf numFmtId="0" fontId="18" fillId="4" borderId="8" xfId="10" applyFont="1" applyBorder="1" applyAlignment="1">
      <alignment horizontal="left" vertical="center" indent="1"/>
    </xf>
    <xf numFmtId="169" fontId="20" fillId="8" borderId="39" xfId="2" applyNumberFormat="1" applyFont="1" applyFill="1" applyBorder="1" applyAlignment="1">
      <alignment horizontal="right" vertical="center"/>
    </xf>
    <xf numFmtId="169" fontId="20" fillId="8" borderId="4" xfId="2" applyNumberFormat="1" applyFont="1" applyFill="1" applyBorder="1" applyAlignment="1">
      <alignment horizontal="center" vertical="center"/>
    </xf>
    <xf numFmtId="166" fontId="20" fillId="8" borderId="4" xfId="5" applyNumberFormat="1" applyFont="1" applyFill="1" applyBorder="1" applyAlignment="1">
      <alignment horizontal="center" vertical="center"/>
    </xf>
    <xf numFmtId="169" fontId="20" fillId="8" borderId="29" xfId="2" applyNumberFormat="1" applyFont="1" applyFill="1" applyBorder="1" applyAlignment="1">
      <alignment horizontal="center" vertical="center"/>
    </xf>
    <xf numFmtId="166" fontId="20" fillId="8" borderId="30" xfId="5" applyNumberFormat="1" applyFont="1" applyFill="1" applyBorder="1" applyAlignment="1">
      <alignment horizontal="center" vertical="center"/>
    </xf>
    <xf numFmtId="0" fontId="20" fillId="8" borderId="30" xfId="10" applyFont="1" applyFill="1" applyBorder="1" applyAlignment="1">
      <alignment horizontal="left" vertical="center"/>
    </xf>
    <xf numFmtId="9" fontId="18" fillId="4" borderId="38" xfId="2" applyFont="1" applyFill="1" applyBorder="1" applyAlignment="1">
      <alignment horizontal="right" vertical="center"/>
    </xf>
    <xf numFmtId="166" fontId="18" fillId="4" borderId="4" xfId="5" applyNumberFormat="1" applyFont="1" applyFill="1" applyBorder="1" applyAlignment="1">
      <alignment horizontal="center" vertical="center"/>
    </xf>
    <xf numFmtId="166" fontId="18" fillId="4" borderId="8" xfId="5" applyNumberFormat="1" applyFont="1" applyFill="1" applyBorder="1" applyAlignment="1">
      <alignment horizontal="left" vertical="center"/>
    </xf>
    <xf numFmtId="166" fontId="20" fillId="8" borderId="30" xfId="5" applyNumberFormat="1" applyFont="1" applyFill="1" applyBorder="1" applyAlignment="1">
      <alignment horizontal="left" vertical="center"/>
    </xf>
    <xf numFmtId="10" fontId="21" fillId="12" borderId="38" xfId="2" applyNumberFormat="1" applyFont="1" applyFill="1" applyBorder="1" applyAlignment="1">
      <alignment horizontal="right" vertical="center"/>
    </xf>
    <xf numFmtId="169" fontId="21" fillId="7" borderId="0" xfId="2" applyNumberFormat="1" applyFont="1" applyFill="1" applyBorder="1" applyAlignment="1">
      <alignment horizontal="center" vertical="center"/>
    </xf>
    <xf numFmtId="0" fontId="21" fillId="7" borderId="0" xfId="5" applyNumberFormat="1" applyFont="1" applyFill="1" applyBorder="1" applyAlignment="1">
      <alignment horizontal="center" vertical="center"/>
    </xf>
    <xf numFmtId="169" fontId="21" fillId="7" borderId="5" xfId="2" applyNumberFormat="1" applyFont="1" applyFill="1" applyBorder="1" applyAlignment="1">
      <alignment horizontal="center" vertical="center"/>
    </xf>
    <xf numFmtId="0" fontId="21" fillId="7" borderId="27" xfId="5" applyNumberFormat="1" applyFont="1" applyFill="1" applyBorder="1" applyAlignment="1">
      <alignment horizontal="right" vertical="center"/>
    </xf>
    <xf numFmtId="0" fontId="21" fillId="7" borderId="28" xfId="5" applyNumberFormat="1" applyFont="1" applyFill="1" applyBorder="1" applyAlignment="1">
      <alignment horizontal="right" vertical="center"/>
    </xf>
    <xf numFmtId="0" fontId="21" fillId="7" borderId="37" xfId="10" applyFont="1" applyFill="1" applyBorder="1" applyAlignment="1">
      <alignment horizontal="left" vertical="center"/>
    </xf>
    <xf numFmtId="0" fontId="18" fillId="4" borderId="0" xfId="10" applyFont="1" applyAlignment="1">
      <alignment horizontal="left" vertical="center"/>
    </xf>
    <xf numFmtId="10" fontId="36" fillId="4" borderId="0" xfId="2" applyNumberFormat="1" applyFont="1" applyFill="1" applyAlignment="1">
      <alignment horizontal="right" vertical="center"/>
    </xf>
    <xf numFmtId="169" fontId="36" fillId="4" borderId="0" xfId="2" applyNumberFormat="1" applyFont="1" applyFill="1" applyAlignment="1">
      <alignment horizontal="center" vertical="center"/>
    </xf>
    <xf numFmtId="166" fontId="36" fillId="4" borderId="0" xfId="5" applyNumberFormat="1" applyFont="1" applyFill="1" applyAlignment="1">
      <alignment horizontal="center" vertical="center"/>
    </xf>
    <xf numFmtId="0" fontId="36" fillId="4" borderId="0" xfId="10" applyFont="1">
      <alignment horizontal="left"/>
    </xf>
    <xf numFmtId="10" fontId="18" fillId="4" borderId="0" xfId="2" applyNumberFormat="1" applyFont="1" applyFill="1" applyAlignment="1">
      <alignment horizontal="right" vertical="center"/>
    </xf>
    <xf numFmtId="169" fontId="15" fillId="4" borderId="7" xfId="2" applyNumberFormat="1" applyFont="1" applyFill="1" applyBorder="1" applyAlignment="1">
      <alignment horizontal="right" vertical="center"/>
    </xf>
    <xf numFmtId="166" fontId="15" fillId="4" borderId="21" xfId="5" applyNumberFormat="1" applyFont="1" applyFill="1" applyBorder="1" applyAlignment="1">
      <alignment horizontal="left" vertical="center"/>
    </xf>
    <xf numFmtId="166" fontId="15" fillId="4" borderId="6" xfId="5" applyNumberFormat="1" applyFont="1" applyFill="1" applyBorder="1" applyAlignment="1">
      <alignment horizontal="left" vertical="center"/>
    </xf>
    <xf numFmtId="0" fontId="15" fillId="4" borderId="6" xfId="10" applyFont="1" applyBorder="1" applyAlignment="1">
      <alignment horizontal="left" indent="1"/>
    </xf>
    <xf numFmtId="166" fontId="15" fillId="4" borderId="0" xfId="5" applyNumberFormat="1" applyFont="1" applyFill="1" applyAlignment="1">
      <alignment horizontal="left" vertical="center"/>
    </xf>
    <xf numFmtId="166" fontId="15" fillId="4" borderId="8" xfId="5" applyNumberFormat="1" applyFont="1" applyFill="1" applyBorder="1" applyAlignment="1">
      <alignment horizontal="left" vertical="center"/>
    </xf>
    <xf numFmtId="0" fontId="15" fillId="4" borderId="8" xfId="10" applyFont="1" applyBorder="1" applyAlignment="1">
      <alignment horizontal="left" indent="1"/>
    </xf>
    <xf numFmtId="166" fontId="15" fillId="4" borderId="0" xfId="5" applyNumberFormat="1" applyFont="1" applyFill="1" applyAlignment="1">
      <alignment horizontal="right" vertical="center"/>
    </xf>
    <xf numFmtId="169" fontId="16" fillId="8" borderId="40" xfId="2" applyNumberFormat="1" applyFont="1" applyFill="1" applyBorder="1" applyAlignment="1">
      <alignment horizontal="right" vertical="center"/>
    </xf>
    <xf numFmtId="169" fontId="16" fillId="8" borderId="41" xfId="2" applyNumberFormat="1" applyFont="1" applyFill="1" applyBorder="1" applyAlignment="1">
      <alignment horizontal="center" vertical="center"/>
    </xf>
    <xf numFmtId="166" fontId="16" fillId="8" borderId="42" xfId="5" applyNumberFormat="1" applyFont="1" applyFill="1" applyBorder="1" applyAlignment="1">
      <alignment horizontal="left" vertical="center"/>
    </xf>
    <xf numFmtId="166" fontId="16" fillId="8" borderId="33" xfId="5" applyNumberFormat="1" applyFont="1" applyFill="1" applyBorder="1" applyAlignment="1">
      <alignment horizontal="left" vertical="center"/>
    </xf>
    <xf numFmtId="0" fontId="16" fillId="8" borderId="33" xfId="10" applyFont="1" applyFill="1" applyBorder="1">
      <alignment horizontal="left"/>
    </xf>
    <xf numFmtId="166" fontId="15" fillId="4" borderId="8" xfId="5" applyNumberFormat="1" applyFont="1" applyFill="1" applyBorder="1" applyAlignment="1">
      <alignment horizontal="right" vertical="center"/>
    </xf>
    <xf numFmtId="169" fontId="15" fillId="4" borderId="38" xfId="2" applyNumberFormat="1" applyFont="1" applyFill="1" applyBorder="1" applyAlignment="1">
      <alignment horizontal="right" vertical="center"/>
    </xf>
    <xf numFmtId="169" fontId="15" fillId="0" borderId="38" xfId="2" applyNumberFormat="1" applyFont="1" applyFill="1" applyBorder="1" applyAlignment="1">
      <alignment horizontal="right" vertical="center"/>
    </xf>
    <xf numFmtId="166" fontId="15" fillId="0" borderId="0" xfId="5" applyNumberFormat="1" applyFont="1" applyFill="1" applyAlignment="1">
      <alignment horizontal="left" vertical="center"/>
    </xf>
    <xf numFmtId="166" fontId="15" fillId="4" borderId="0" xfId="5" applyNumberFormat="1" applyFont="1" applyFill="1" applyAlignment="1">
      <alignment horizontal="center" vertical="center"/>
    </xf>
    <xf numFmtId="0" fontId="15" fillId="4" borderId="8" xfId="5" applyNumberFormat="1" applyFont="1" applyFill="1" applyBorder="1" applyAlignment="1">
      <alignment horizontal="left" indent="1"/>
    </xf>
    <xf numFmtId="166" fontId="16" fillId="8" borderId="42" xfId="5" applyNumberFormat="1" applyFont="1" applyFill="1" applyBorder="1" applyAlignment="1">
      <alignment horizontal="center" vertical="center"/>
    </xf>
    <xf numFmtId="166" fontId="16" fillId="8" borderId="33" xfId="5" applyNumberFormat="1" applyFont="1" applyFill="1" applyBorder="1" applyAlignment="1">
      <alignment horizontal="center" vertical="center"/>
    </xf>
    <xf numFmtId="10" fontId="21" fillId="12" borderId="43" xfId="2" applyNumberFormat="1" applyFont="1" applyFill="1" applyBorder="1" applyAlignment="1">
      <alignment horizontal="right" vertical="center"/>
    </xf>
    <xf numFmtId="10" fontId="21" fillId="7" borderId="5" xfId="2" applyNumberFormat="1" applyFont="1" applyFill="1" applyBorder="1" applyAlignment="1">
      <alignment horizontal="center" vertical="center"/>
    </xf>
    <xf numFmtId="0" fontId="21" fillId="7" borderId="28" xfId="10" applyFont="1" applyFill="1" applyBorder="1">
      <alignment horizontal="left"/>
    </xf>
    <xf numFmtId="0" fontId="42" fillId="4" borderId="0" xfId="10" applyFont="1">
      <alignment horizontal="left"/>
    </xf>
    <xf numFmtId="10" fontId="15" fillId="4" borderId="0" xfId="2" applyNumberFormat="1" applyFont="1" applyFill="1" applyAlignment="1">
      <alignment horizontal="right" vertical="center"/>
    </xf>
    <xf numFmtId="10" fontId="15" fillId="4" borderId="0" xfId="2" applyNumberFormat="1" applyFont="1" applyFill="1" applyAlignment="1">
      <alignment horizontal="center" vertical="center"/>
    </xf>
    <xf numFmtId="169" fontId="15" fillId="4" borderId="0" xfId="2" applyNumberFormat="1" applyFont="1" applyFill="1" applyAlignment="1">
      <alignment horizontal="center" vertical="center"/>
    </xf>
    <xf numFmtId="0" fontId="15" fillId="4" borderId="0" xfId="10" applyFont="1">
      <alignment horizontal="left"/>
    </xf>
    <xf numFmtId="0" fontId="15" fillId="4" borderId="0" xfId="10" applyFont="1" applyAlignment="1">
      <alignment horizontal="left" vertical="center"/>
    </xf>
    <xf numFmtId="0" fontId="15" fillId="4" borderId="0" xfId="10" applyFont="1" applyAlignment="1">
      <alignment horizontal="center" vertical="center"/>
    </xf>
    <xf numFmtId="0" fontId="15" fillId="4" borderId="17" xfId="0" applyFont="1" applyFill="1" applyBorder="1" applyAlignment="1">
      <alignment horizontal="right"/>
    </xf>
    <xf numFmtId="0" fontId="37" fillId="4" borderId="17" xfId="0" applyFont="1" applyFill="1" applyBorder="1"/>
    <xf numFmtId="0" fontId="15" fillId="4" borderId="12" xfId="0" applyFont="1" applyFill="1" applyBorder="1" applyAlignment="1">
      <alignment horizontal="right"/>
    </xf>
    <xf numFmtId="166" fontId="15" fillId="4" borderId="0" xfId="19" applyNumberFormat="1" applyFont="1" applyFill="1" applyAlignment="1">
      <alignment horizontal="right"/>
    </xf>
    <xf numFmtId="175" fontId="15" fillId="4" borderId="0" xfId="19" applyNumberFormat="1" applyFont="1" applyFill="1" applyAlignment="1">
      <alignment horizontal="right"/>
    </xf>
    <xf numFmtId="0" fontId="15" fillId="4" borderId="0" xfId="0" applyFont="1" applyFill="1" applyAlignment="1">
      <alignment horizontal="left"/>
    </xf>
    <xf numFmtId="0" fontId="15" fillId="8" borderId="11" xfId="0" applyFont="1" applyFill="1" applyBorder="1" applyAlignment="1">
      <alignment horizontal="right"/>
    </xf>
    <xf numFmtId="0" fontId="15" fillId="8" borderId="26" xfId="0" applyFont="1" applyFill="1" applyBorder="1" applyAlignment="1">
      <alignment horizontal="right"/>
    </xf>
    <xf numFmtId="0" fontId="16" fillId="8" borderId="10" xfId="0" applyFont="1" applyFill="1" applyBorder="1"/>
    <xf numFmtId="0" fontId="16" fillId="8" borderId="11" xfId="0" applyFont="1" applyFill="1" applyBorder="1" applyAlignment="1">
      <alignment horizontal="right"/>
    </xf>
    <xf numFmtId="0" fontId="16" fillId="8" borderId="26" xfId="0" applyFont="1" applyFill="1" applyBorder="1" applyAlignment="1">
      <alignment horizontal="right"/>
    </xf>
    <xf numFmtId="0" fontId="16" fillId="8" borderId="10" xfId="0" applyFont="1" applyFill="1" applyBorder="1" applyAlignment="1">
      <alignment horizontal="left"/>
    </xf>
    <xf numFmtId="0" fontId="21" fillId="7" borderId="0" xfId="0" applyFont="1" applyFill="1" applyAlignment="1">
      <alignment horizontal="right"/>
    </xf>
    <xf numFmtId="0" fontId="15" fillId="4" borderId="0" xfId="0" applyFont="1" applyFill="1" applyAlignment="1">
      <alignment horizontal="right"/>
    </xf>
    <xf numFmtId="0" fontId="19" fillId="4" borderId="0" xfId="0" applyFont="1" applyFill="1"/>
    <xf numFmtId="3" fontId="41" fillId="0" borderId="0" xfId="0" applyNumberFormat="1" applyFont="1" applyAlignment="1">
      <alignment horizontal="center"/>
    </xf>
    <xf numFmtId="179" fontId="40" fillId="8" borderId="44" xfId="5" applyNumberFormat="1" applyFont="1" applyFill="1" applyBorder="1" applyAlignment="1">
      <alignment horizontal="center" vertical="center"/>
    </xf>
    <xf numFmtId="166" fontId="40" fillId="13" borderId="44" xfId="5" applyNumberFormat="1" applyFont="1" applyFill="1" applyBorder="1" applyAlignment="1">
      <alignment horizontal="center" vertical="center"/>
    </xf>
    <xf numFmtId="3" fontId="40" fillId="13" borderId="44" xfId="5" applyNumberFormat="1" applyFont="1" applyFill="1" applyBorder="1" applyAlignment="1">
      <alignment horizontal="center" vertical="center"/>
    </xf>
    <xf numFmtId="167" fontId="18" fillId="0" borderId="0" xfId="2" applyNumberFormat="1" applyFont="1"/>
    <xf numFmtId="180" fontId="40" fillId="8" borderId="44" xfId="5" applyNumberFormat="1" applyFont="1" applyFill="1" applyBorder="1" applyAlignment="1">
      <alignment horizontal="center" vertical="center"/>
    </xf>
    <xf numFmtId="166" fontId="40" fillId="13" borderId="44" xfId="5" applyNumberFormat="1" applyFont="1" applyFill="1" applyBorder="1" applyAlignment="1">
      <alignment horizontal="right" vertical="center"/>
    </xf>
    <xf numFmtId="3" fontId="40" fillId="13" borderId="45" xfId="5" applyNumberFormat="1" applyFont="1" applyFill="1" applyBorder="1" applyAlignment="1">
      <alignment horizontal="center" vertical="center"/>
    </xf>
    <xf numFmtId="0" fontId="40" fillId="13" borderId="12" xfId="0" applyFont="1" applyFill="1" applyBorder="1" applyAlignment="1">
      <alignment horizontal="left" vertical="center" wrapText="1"/>
    </xf>
    <xf numFmtId="0" fontId="39" fillId="0" borderId="44" xfId="0" applyFont="1" applyBorder="1" applyAlignment="1">
      <alignment horizontal="center" vertical="center"/>
    </xf>
    <xf numFmtId="0" fontId="40" fillId="13" borderId="12" xfId="0" applyFont="1" applyFill="1" applyBorder="1" applyAlignment="1">
      <alignment horizontal="left" vertical="center"/>
    </xf>
    <xf numFmtId="166" fontId="40" fillId="13" borderId="45" xfId="5" applyNumberFormat="1" applyFont="1" applyFill="1" applyBorder="1" applyAlignment="1">
      <alignment horizontal="right" vertical="center"/>
    </xf>
    <xf numFmtId="166" fontId="39" fillId="13" borderId="45" xfId="5" applyNumberFormat="1" applyFont="1" applyFill="1" applyBorder="1" applyAlignment="1">
      <alignment horizontal="right" vertical="center"/>
    </xf>
    <xf numFmtId="3" fontId="39" fillId="13" borderId="45" xfId="5" applyNumberFormat="1" applyFont="1" applyFill="1" applyBorder="1" applyAlignment="1">
      <alignment horizontal="center" vertical="center"/>
    </xf>
    <xf numFmtId="0" fontId="39" fillId="13" borderId="12" xfId="0" applyFont="1" applyFill="1" applyBorder="1" applyAlignment="1">
      <alignment horizontal="left" vertical="center"/>
    </xf>
    <xf numFmtId="166" fontId="40" fillId="4" borderId="45" xfId="5" applyNumberFormat="1" applyFont="1" applyFill="1" applyBorder="1" applyAlignment="1">
      <alignment horizontal="right" vertical="center"/>
    </xf>
    <xf numFmtId="0" fontId="40" fillId="13" borderId="34" xfId="0" applyFont="1" applyFill="1" applyBorder="1" applyAlignment="1">
      <alignment horizontal="left" vertical="center"/>
    </xf>
    <xf numFmtId="3" fontId="39" fillId="4" borderId="45" xfId="5" applyNumberFormat="1" applyFont="1" applyFill="1" applyBorder="1" applyAlignment="1">
      <alignment horizontal="center" vertical="center"/>
    </xf>
    <xf numFmtId="49" fontId="40" fillId="4" borderId="45" xfId="0" applyNumberFormat="1" applyFont="1" applyFill="1" applyBorder="1" applyAlignment="1">
      <alignment horizontal="left" vertical="center" wrapText="1"/>
    </xf>
    <xf numFmtId="0" fontId="39" fillId="0" borderId="45" xfId="0" applyFont="1" applyBorder="1" applyAlignment="1">
      <alignment horizontal="center" vertical="center"/>
    </xf>
    <xf numFmtId="0" fontId="40" fillId="13" borderId="45" xfId="0" applyFont="1" applyFill="1" applyBorder="1" applyAlignment="1">
      <alignment horizontal="left" vertical="center"/>
    </xf>
    <xf numFmtId="180" fontId="39" fillId="14" borderId="44" xfId="0" applyNumberFormat="1" applyFont="1" applyFill="1" applyBorder="1" applyAlignment="1">
      <alignment horizontal="center" vertical="center" wrapText="1"/>
    </xf>
    <xf numFmtId="0" fontId="39" fillId="14" borderId="46" xfId="0" applyFont="1" applyFill="1" applyBorder="1" applyAlignment="1">
      <alignment horizontal="center" vertical="center"/>
    </xf>
    <xf numFmtId="0" fontId="10" fillId="2" borderId="0" xfId="18" applyFont="1" applyFill="1" applyAlignment="1">
      <alignment horizontal="left"/>
    </xf>
    <xf numFmtId="0" fontId="3" fillId="2" borderId="0" xfId="18" applyFont="1" applyFill="1"/>
    <xf numFmtId="0" fontId="15" fillId="0" borderId="0" xfId="9" applyFont="1"/>
    <xf numFmtId="0" fontId="15" fillId="0" borderId="0" xfId="9" applyFont="1" applyAlignment="1">
      <alignment horizontal="center" vertical="center"/>
    </xf>
    <xf numFmtId="3" fontId="15" fillId="4" borderId="0" xfId="10" applyNumberFormat="1" applyFont="1" applyAlignment="1">
      <alignment horizontal="center"/>
    </xf>
    <xf numFmtId="3" fontId="15" fillId="4" borderId="0" xfId="10" applyNumberFormat="1" applyFont="1" applyAlignment="1">
      <alignment horizontal="right"/>
    </xf>
    <xf numFmtId="3" fontId="15" fillId="0" borderId="0" xfId="10" applyNumberFormat="1" applyFont="1" applyFill="1" applyAlignment="1">
      <alignment horizontal="right"/>
    </xf>
    <xf numFmtId="0" fontId="15" fillId="0" borderId="0" xfId="10" applyFont="1" applyFill="1" applyAlignment="1">
      <alignment horizontal="right"/>
    </xf>
    <xf numFmtId="0" fontId="15" fillId="0" borderId="0" xfId="10" applyFont="1" applyFill="1" applyAlignment="1">
      <alignment horizontal="center"/>
    </xf>
    <xf numFmtId="0" fontId="15" fillId="0" borderId="0" xfId="10" applyFont="1" applyFill="1" applyAlignment="1">
      <alignment horizontal="center" vertical="center"/>
    </xf>
    <xf numFmtId="0" fontId="15" fillId="0" borderId="0" xfId="10" applyFont="1" applyFill="1" applyAlignment="1">
      <alignment horizontal="left" vertical="center" wrapText="1"/>
    </xf>
    <xf numFmtId="3" fontId="15" fillId="4" borderId="4" xfId="10" applyNumberFormat="1" applyFont="1" applyBorder="1" applyAlignment="1">
      <alignment horizontal="center"/>
    </xf>
    <xf numFmtId="3" fontId="15" fillId="4" borderId="4" xfId="10" applyNumberFormat="1" applyFont="1" applyBorder="1" applyAlignment="1">
      <alignment horizontal="right"/>
    </xf>
    <xf numFmtId="10" fontId="15" fillId="4" borderId="0" xfId="12" applyNumberFormat="1" applyFont="1" applyFill="1" applyAlignment="1">
      <alignment horizontal="center"/>
    </xf>
    <xf numFmtId="166" fontId="15" fillId="0" borderId="0" xfId="11" applyNumberFormat="1" applyFont="1" applyAlignment="1">
      <alignment horizontal="center"/>
    </xf>
    <xf numFmtId="10" fontId="15" fillId="0" borderId="0" xfId="12" applyNumberFormat="1" applyFont="1" applyFill="1" applyAlignment="1">
      <alignment horizontal="center"/>
    </xf>
    <xf numFmtId="166" fontId="15" fillId="0" borderId="0" xfId="11" applyNumberFormat="1" applyFont="1" applyAlignment="1">
      <alignment horizontal="center" vertical="center"/>
    </xf>
    <xf numFmtId="166" fontId="15" fillId="0" borderId="0" xfId="11" applyNumberFormat="1" applyFont="1" applyAlignment="1">
      <alignment horizontal="right"/>
    </xf>
    <xf numFmtId="0" fontId="15" fillId="4" borderId="0" xfId="10" applyFont="1" applyAlignment="1">
      <alignment horizontal="left" indent="1"/>
    </xf>
    <xf numFmtId="168" fontId="15" fillId="0" borderId="0" xfId="0" applyNumberFormat="1" applyFont="1"/>
    <xf numFmtId="166" fontId="15" fillId="0" borderId="0" xfId="9" applyNumberFormat="1" applyFont="1"/>
    <xf numFmtId="169" fontId="15" fillId="0" borderId="47" xfId="12" applyNumberFormat="1" applyFont="1" applyFill="1" applyBorder="1" applyAlignment="1">
      <alignment horizontal="center"/>
    </xf>
    <xf numFmtId="169" fontId="15" fillId="0" borderId="17" xfId="12" applyNumberFormat="1" applyFont="1" applyFill="1" applyBorder="1" applyAlignment="1">
      <alignment horizontal="center"/>
    </xf>
    <xf numFmtId="172" fontId="15" fillId="0" borderId="17" xfId="1" applyNumberFormat="1" applyFont="1" applyFill="1" applyBorder="1" applyAlignment="1">
      <alignment horizontal="center"/>
    </xf>
    <xf numFmtId="166" fontId="15" fillId="0" borderId="48" xfId="11" applyNumberFormat="1" applyFont="1" applyFill="1" applyBorder="1" applyAlignment="1">
      <alignment horizontal="center"/>
    </xf>
    <xf numFmtId="172" fontId="18" fillId="0" borderId="17" xfId="1" applyNumberFormat="1" applyFont="1" applyBorder="1" applyAlignment="1">
      <alignment horizontal="center" vertical="center"/>
    </xf>
    <xf numFmtId="0" fontId="15" fillId="0" borderId="0" xfId="11" applyNumberFormat="1" applyFont="1" applyFill="1" applyAlignment="1">
      <alignment horizontal="left" indent="1"/>
    </xf>
    <xf numFmtId="169" fontId="15" fillId="0" borderId="49" xfId="12" applyNumberFormat="1" applyFont="1" applyFill="1" applyBorder="1" applyAlignment="1">
      <alignment horizontal="center"/>
    </xf>
    <xf numFmtId="169" fontId="15" fillId="0" borderId="0" xfId="12" applyNumberFormat="1" applyFont="1" applyFill="1" applyBorder="1" applyAlignment="1">
      <alignment horizontal="center"/>
    </xf>
    <xf numFmtId="168" fontId="15" fillId="0" borderId="0" xfId="1" applyNumberFormat="1" applyFont="1" applyFill="1" applyBorder="1" applyAlignment="1">
      <alignment horizontal="center"/>
    </xf>
    <xf numFmtId="166" fontId="15" fillId="0" borderId="50" xfId="11" applyNumberFormat="1" applyFont="1" applyFill="1" applyBorder="1" applyAlignment="1">
      <alignment horizontal="center"/>
    </xf>
    <xf numFmtId="168" fontId="18" fillId="0" borderId="0" xfId="1" applyNumberFormat="1" applyFont="1" applyBorder="1" applyAlignment="1">
      <alignment horizontal="center" vertical="center"/>
    </xf>
    <xf numFmtId="0" fontId="15" fillId="0" borderId="0" xfId="0" applyFont="1"/>
    <xf numFmtId="168" fontId="15" fillId="0" borderId="0" xfId="1" applyNumberFormat="1" applyFont="1"/>
    <xf numFmtId="168" fontId="18" fillId="0" borderId="0" xfId="1" applyNumberFormat="1" applyFont="1" applyAlignment="1">
      <alignment horizontal="center" vertical="center"/>
    </xf>
    <xf numFmtId="169" fontId="16" fillId="8" borderId="49" xfId="12" applyNumberFormat="1" applyFont="1" applyFill="1" applyBorder="1" applyAlignment="1">
      <alignment horizontal="center"/>
    </xf>
    <xf numFmtId="169" fontId="16" fillId="8" borderId="0" xfId="12" applyNumberFormat="1" applyFont="1" applyFill="1" applyAlignment="1">
      <alignment horizontal="center"/>
    </xf>
    <xf numFmtId="166" fontId="16" fillId="8" borderId="0" xfId="11" applyNumberFormat="1" applyFont="1" applyFill="1" applyAlignment="1">
      <alignment horizontal="center"/>
    </xf>
    <xf numFmtId="166" fontId="16" fillId="8" borderId="50" xfId="11" applyNumberFormat="1" applyFont="1" applyFill="1" applyBorder="1" applyAlignment="1">
      <alignment horizontal="center"/>
    </xf>
    <xf numFmtId="10" fontId="16" fillId="0" borderId="0" xfId="12" applyNumberFormat="1" applyFont="1" applyFill="1" applyAlignment="1">
      <alignment horizontal="center"/>
    </xf>
    <xf numFmtId="166" fontId="16" fillId="8" borderId="0" xfId="11" applyNumberFormat="1" applyFont="1" applyFill="1" applyAlignment="1">
      <alignment horizontal="center" vertical="center"/>
    </xf>
    <xf numFmtId="0" fontId="16" fillId="8" borderId="0" xfId="11" applyNumberFormat="1" applyFont="1" applyFill="1"/>
    <xf numFmtId="182" fontId="15" fillId="0" borderId="49" xfId="12" applyNumberFormat="1" applyFont="1" applyBorder="1" applyAlignment="1">
      <alignment horizontal="center"/>
    </xf>
    <xf numFmtId="169" fontId="15" fillId="0" borderId="0" xfId="12" applyNumberFormat="1" applyFont="1" applyFill="1" applyAlignment="1">
      <alignment horizontal="center"/>
    </xf>
    <xf numFmtId="166" fontId="15" fillId="4" borderId="0" xfId="11" applyNumberFormat="1" applyFont="1" applyFill="1" applyAlignment="1">
      <alignment horizontal="right"/>
    </xf>
    <xf numFmtId="166" fontId="15" fillId="0" borderId="50" xfId="11" applyNumberFormat="1" applyFont="1" applyBorder="1" applyAlignment="1">
      <alignment horizontal="right"/>
    </xf>
    <xf numFmtId="10" fontId="15" fillId="0" borderId="0" xfId="12" applyNumberFormat="1" applyFont="1" applyFill="1" applyAlignment="1">
      <alignment horizontal="right"/>
    </xf>
    <xf numFmtId="166" fontId="15" fillId="4" borderId="0" xfId="11" applyNumberFormat="1" applyFont="1" applyFill="1" applyAlignment="1">
      <alignment horizontal="center" vertical="center"/>
    </xf>
    <xf numFmtId="0" fontId="15" fillId="0" borderId="0" xfId="10" applyFont="1" applyFill="1" applyAlignment="1">
      <alignment horizontal="left" indent="1"/>
    </xf>
    <xf numFmtId="182" fontId="15" fillId="4" borderId="49" xfId="12" applyNumberFormat="1" applyFont="1" applyFill="1" applyBorder="1" applyAlignment="1">
      <alignment horizontal="center"/>
    </xf>
    <xf numFmtId="166" fontId="15" fillId="4" borderId="50" xfId="11" applyNumberFormat="1" applyFont="1" applyFill="1" applyBorder="1" applyAlignment="1">
      <alignment horizontal="right"/>
    </xf>
    <xf numFmtId="181" fontId="15" fillId="4" borderId="49" xfId="12" applyNumberFormat="1" applyFont="1" applyFill="1" applyBorder="1" applyAlignment="1">
      <alignment horizontal="center"/>
    </xf>
    <xf numFmtId="0" fontId="15" fillId="4" borderId="0" xfId="11" applyNumberFormat="1" applyFont="1" applyFill="1" applyAlignment="1">
      <alignment horizontal="left" indent="1"/>
    </xf>
    <xf numFmtId="181" fontId="15" fillId="0" borderId="49" xfId="12" applyNumberFormat="1" applyFont="1" applyFill="1" applyBorder="1" applyAlignment="1">
      <alignment horizontal="center"/>
    </xf>
    <xf numFmtId="166" fontId="15" fillId="0" borderId="0" xfId="11" applyNumberFormat="1" applyFont="1" applyFill="1" applyAlignment="1">
      <alignment horizontal="right"/>
    </xf>
    <xf numFmtId="166" fontId="15" fillId="0" borderId="50" xfId="11" applyNumberFormat="1" applyFont="1" applyFill="1" applyBorder="1" applyAlignment="1">
      <alignment horizontal="right"/>
    </xf>
    <xf numFmtId="166" fontId="15" fillId="0" borderId="0" xfId="11" applyNumberFormat="1" applyFont="1" applyFill="1" applyAlignment="1">
      <alignment horizontal="center" vertical="center"/>
    </xf>
    <xf numFmtId="167" fontId="15" fillId="0" borderId="49" xfId="12" applyNumberFormat="1" applyFont="1" applyFill="1" applyBorder="1" applyAlignment="1">
      <alignment horizontal="center"/>
    </xf>
    <xf numFmtId="166" fontId="15" fillId="0" borderId="0" xfId="11" applyNumberFormat="1" applyFont="1" applyFill="1" applyBorder="1" applyAlignment="1">
      <alignment horizontal="right"/>
    </xf>
    <xf numFmtId="0" fontId="15" fillId="0" borderId="49" xfId="10" applyFont="1" applyFill="1" applyBorder="1" applyAlignment="1">
      <alignment horizontal="left" indent="1"/>
    </xf>
    <xf numFmtId="10" fontId="15" fillId="0" borderId="49" xfId="12" applyNumberFormat="1" applyFont="1" applyFill="1" applyBorder="1" applyAlignment="1">
      <alignment horizontal="center"/>
    </xf>
    <xf numFmtId="168" fontId="15" fillId="0" borderId="50" xfId="9" applyNumberFormat="1" applyFont="1" applyBorder="1"/>
    <xf numFmtId="9" fontId="16" fillId="8" borderId="49" xfId="12" applyFont="1" applyFill="1" applyBorder="1" applyAlignment="1">
      <alignment horizontal="center"/>
    </xf>
    <xf numFmtId="166" fontId="16" fillId="8" borderId="0" xfId="11" applyNumberFormat="1" applyFont="1" applyFill="1" applyAlignment="1">
      <alignment horizontal="right"/>
    </xf>
    <xf numFmtId="166" fontId="16" fillId="8" borderId="50" xfId="11" applyNumberFormat="1" applyFont="1" applyFill="1" applyBorder="1" applyAlignment="1">
      <alignment horizontal="right"/>
    </xf>
    <xf numFmtId="10" fontId="16" fillId="0" borderId="0" xfId="12" applyNumberFormat="1" applyFont="1" applyFill="1" applyAlignment="1">
      <alignment horizontal="right"/>
    </xf>
    <xf numFmtId="10" fontId="21" fillId="7" borderId="49" xfId="12" applyNumberFormat="1" applyFont="1" applyFill="1" applyBorder="1" applyAlignment="1">
      <alignment horizontal="center"/>
    </xf>
    <xf numFmtId="10" fontId="21" fillId="7" borderId="0" xfId="12" applyNumberFormat="1" applyFont="1" applyFill="1" applyAlignment="1">
      <alignment horizontal="center"/>
    </xf>
    <xf numFmtId="0" fontId="21" fillId="7" borderId="0" xfId="11" applyNumberFormat="1" applyFont="1" applyFill="1" applyAlignment="1">
      <alignment horizontal="center"/>
    </xf>
    <xf numFmtId="0" fontId="21" fillId="7" borderId="50" xfId="11" applyNumberFormat="1" applyFont="1" applyFill="1" applyBorder="1" applyAlignment="1">
      <alignment horizontal="center"/>
    </xf>
    <xf numFmtId="10" fontId="21" fillId="0" borderId="0" xfId="12" applyNumberFormat="1" applyFont="1" applyFill="1" applyAlignment="1">
      <alignment horizontal="center"/>
    </xf>
    <xf numFmtId="0" fontId="21" fillId="7" borderId="0" xfId="11" applyNumberFormat="1" applyFont="1" applyFill="1" applyAlignment="1">
      <alignment horizontal="center" vertical="center"/>
    </xf>
    <xf numFmtId="0" fontId="21" fillId="7" borderId="0" xfId="10" applyFont="1" applyFill="1">
      <alignment horizontal="left"/>
    </xf>
    <xf numFmtId="3" fontId="16" fillId="0" borderId="0" xfId="10" applyNumberFormat="1" applyFont="1" applyFill="1" applyAlignment="1">
      <alignment horizontal="center" vertical="center"/>
    </xf>
    <xf numFmtId="0" fontId="15" fillId="4" borderId="0" xfId="10" applyFont="1" applyAlignment="1">
      <alignment horizontal="center"/>
    </xf>
    <xf numFmtId="0" fontId="15" fillId="4" borderId="0" xfId="10" applyFont="1" applyAlignment="1">
      <alignment horizontal="right"/>
    </xf>
    <xf numFmtId="0" fontId="16" fillId="0" borderId="0" xfId="9" applyFont="1" applyAlignment="1">
      <alignment horizontal="right"/>
    </xf>
    <xf numFmtId="0" fontId="16" fillId="4" borderId="0" xfId="9" applyFont="1" applyFill="1" applyAlignment="1">
      <alignment horizontal="center"/>
    </xf>
    <xf numFmtId="0" fontId="16" fillId="4" borderId="0" xfId="9" applyFont="1" applyFill="1" applyAlignment="1">
      <alignment horizontal="center" vertical="center"/>
    </xf>
    <xf numFmtId="0" fontId="16" fillId="4" borderId="0" xfId="9" applyFont="1" applyFill="1" applyAlignment="1">
      <alignment horizontal="right"/>
    </xf>
    <xf numFmtId="0" fontId="16" fillId="4" borderId="0" xfId="9" applyFont="1" applyFill="1" applyAlignment="1">
      <alignment horizontal="left"/>
    </xf>
    <xf numFmtId="0" fontId="16" fillId="4" borderId="0" xfId="9" applyFont="1" applyFill="1"/>
    <xf numFmtId="0" fontId="18" fillId="0" borderId="0" xfId="13" applyFont="1"/>
    <xf numFmtId="168" fontId="18" fillId="0" borderId="0" xfId="13" applyNumberFormat="1" applyFont="1"/>
    <xf numFmtId="168" fontId="18" fillId="0" borderId="0" xfId="1" applyNumberFormat="1" applyFont="1"/>
    <xf numFmtId="166" fontId="18" fillId="0" borderId="0" xfId="13" applyNumberFormat="1" applyFont="1"/>
    <xf numFmtId="169" fontId="18" fillId="0" borderId="47" xfId="12" applyNumberFormat="1" applyFont="1" applyBorder="1" applyAlignment="1">
      <alignment horizontal="center" vertical="center" wrapText="1"/>
    </xf>
    <xf numFmtId="169" fontId="18" fillId="0" borderId="17" xfId="2" applyNumberFormat="1" applyFont="1" applyBorder="1" applyAlignment="1">
      <alignment horizontal="center" vertical="center" wrapText="1"/>
    </xf>
    <xf numFmtId="166" fontId="18" fillId="0" borderId="17" xfId="13" applyNumberFormat="1" applyFont="1" applyBorder="1" applyAlignment="1">
      <alignment horizontal="center" vertical="center" wrapText="1"/>
    </xf>
    <xf numFmtId="169" fontId="18" fillId="0" borderId="47" xfId="2" applyNumberFormat="1" applyFont="1" applyBorder="1" applyAlignment="1">
      <alignment horizontal="center" vertical="center" wrapText="1"/>
    </xf>
    <xf numFmtId="166" fontId="18" fillId="0" borderId="48" xfId="13" applyNumberFormat="1" applyFont="1" applyBorder="1" applyAlignment="1">
      <alignment horizontal="center" vertical="center" wrapText="1"/>
    </xf>
    <xf numFmtId="169" fontId="20" fillId="11" borderId="49" xfId="12" applyNumberFormat="1" applyFont="1" applyFill="1" applyBorder="1" applyAlignment="1">
      <alignment horizontal="center" vertical="center" wrapText="1"/>
    </xf>
    <xf numFmtId="169" fontId="20" fillId="11" borderId="0" xfId="2" applyNumberFormat="1" applyFont="1" applyFill="1" applyBorder="1" applyAlignment="1">
      <alignment horizontal="center" vertical="center" wrapText="1"/>
    </xf>
    <xf numFmtId="166" fontId="20" fillId="11" borderId="0" xfId="13" applyNumberFormat="1" applyFont="1" applyFill="1" applyAlignment="1">
      <alignment horizontal="center" vertical="center" wrapText="1"/>
    </xf>
    <xf numFmtId="169" fontId="20" fillId="11" borderId="49" xfId="2" applyNumberFormat="1" applyFont="1" applyFill="1" applyBorder="1" applyAlignment="1">
      <alignment horizontal="center" vertical="center" wrapText="1"/>
    </xf>
    <xf numFmtId="166" fontId="20" fillId="11" borderId="50" xfId="13" applyNumberFormat="1" applyFont="1" applyFill="1" applyBorder="1" applyAlignment="1">
      <alignment horizontal="center" vertical="center" wrapText="1"/>
    </xf>
    <xf numFmtId="0" fontId="20" fillId="11" borderId="0" xfId="13" applyFont="1" applyFill="1" applyAlignment="1">
      <alignment horizontal="left"/>
    </xf>
    <xf numFmtId="169" fontId="18" fillId="0" borderId="49" xfId="12" applyNumberFormat="1" applyFont="1" applyBorder="1" applyAlignment="1">
      <alignment horizontal="center" vertical="center" wrapText="1"/>
    </xf>
    <xf numFmtId="169" fontId="18" fillId="0" borderId="0" xfId="2" applyNumberFormat="1" applyFont="1" applyBorder="1" applyAlignment="1">
      <alignment horizontal="center" vertical="center" wrapText="1"/>
    </xf>
    <xf numFmtId="166" fontId="18" fillId="0" borderId="0" xfId="13" applyNumberFormat="1" applyFont="1" applyAlignment="1">
      <alignment horizontal="center" vertical="center" wrapText="1"/>
    </xf>
    <xf numFmtId="169" fontId="18" fillId="0" borderId="49" xfId="2" applyNumberFormat="1" applyFont="1" applyBorder="1" applyAlignment="1">
      <alignment horizontal="center" vertical="center" wrapText="1"/>
    </xf>
    <xf numFmtId="166" fontId="18" fillId="0" borderId="50" xfId="13" applyNumberFormat="1" applyFont="1" applyBorder="1" applyAlignment="1">
      <alignment horizontal="center" vertical="center" wrapText="1"/>
    </xf>
    <xf numFmtId="0" fontId="13" fillId="0" borderId="0" xfId="0" applyFont="1" applyAlignment="1">
      <alignment horizontal="left" indent="1"/>
    </xf>
    <xf numFmtId="166" fontId="18" fillId="0" borderId="0" xfId="13" applyNumberFormat="1" applyFont="1" applyAlignment="1">
      <alignment vertical="center" wrapText="1"/>
    </xf>
    <xf numFmtId="166" fontId="20" fillId="11" borderId="0" xfId="13" quotePrefix="1" applyNumberFormat="1" applyFont="1" applyFill="1" applyAlignment="1">
      <alignment horizontal="center" vertical="center" wrapText="1"/>
    </xf>
    <xf numFmtId="166" fontId="20" fillId="11" borderId="50" xfId="13" quotePrefix="1" applyNumberFormat="1" applyFont="1" applyFill="1" applyBorder="1" applyAlignment="1">
      <alignment horizontal="center" vertical="center" wrapText="1"/>
    </xf>
    <xf numFmtId="166" fontId="18" fillId="4" borderId="0" xfId="13" applyNumberFormat="1" applyFont="1" applyFill="1" applyAlignment="1">
      <alignment horizontal="center" vertical="center" wrapText="1"/>
    </xf>
    <xf numFmtId="169" fontId="18" fillId="4" borderId="49" xfId="2" applyNumberFormat="1" applyFont="1" applyFill="1" applyBorder="1" applyAlignment="1">
      <alignment horizontal="center" vertical="center" wrapText="1"/>
    </xf>
    <xf numFmtId="166" fontId="18" fillId="4" borderId="50" xfId="13" applyNumberFormat="1" applyFont="1" applyFill="1" applyBorder="1" applyAlignment="1">
      <alignment horizontal="center" vertical="center" wrapText="1"/>
    </xf>
    <xf numFmtId="168" fontId="20" fillId="11" borderId="0" xfId="1" applyNumberFormat="1" applyFont="1" applyFill="1" applyBorder="1" applyAlignment="1">
      <alignment horizontal="center" vertical="center" wrapText="1"/>
    </xf>
    <xf numFmtId="168" fontId="20" fillId="11" borderId="50" xfId="1" applyNumberFormat="1" applyFont="1" applyFill="1" applyBorder="1" applyAlignment="1">
      <alignment horizontal="center" vertical="center" wrapText="1"/>
    </xf>
    <xf numFmtId="168" fontId="18" fillId="0" borderId="0" xfId="1" applyNumberFormat="1" applyFont="1" applyBorder="1" applyAlignment="1">
      <alignment horizontal="center" vertical="center" wrapText="1"/>
    </xf>
    <xf numFmtId="168" fontId="18" fillId="0" borderId="50" xfId="1" applyNumberFormat="1" applyFont="1" applyBorder="1" applyAlignment="1">
      <alignment horizontal="center" vertical="center" wrapText="1"/>
    </xf>
    <xf numFmtId="168" fontId="15" fillId="0" borderId="50" xfId="1" applyNumberFormat="1" applyFont="1" applyBorder="1"/>
    <xf numFmtId="166" fontId="18" fillId="0" borderId="0" xfId="0" applyNumberFormat="1" applyFont="1"/>
    <xf numFmtId="168" fontId="26" fillId="0" borderId="0" xfId="0" applyNumberFormat="1" applyFont="1"/>
    <xf numFmtId="169" fontId="20" fillId="11" borderId="51" xfId="12" applyNumberFormat="1" applyFont="1" applyFill="1" applyBorder="1" applyAlignment="1">
      <alignment horizontal="center" vertical="center" wrapText="1"/>
    </xf>
    <xf numFmtId="169" fontId="20" fillId="11" borderId="12" xfId="2" applyNumberFormat="1" applyFont="1" applyFill="1" applyBorder="1" applyAlignment="1">
      <alignment horizontal="center" vertical="center" wrapText="1"/>
    </xf>
    <xf numFmtId="168" fontId="20" fillId="11" borderId="12" xfId="1" applyNumberFormat="1" applyFont="1" applyFill="1" applyBorder="1" applyAlignment="1">
      <alignment horizontal="center" vertical="center" wrapText="1"/>
    </xf>
    <xf numFmtId="169" fontId="20" fillId="11" borderId="51" xfId="2" applyNumberFormat="1" applyFont="1" applyFill="1" applyBorder="1" applyAlignment="1">
      <alignment horizontal="center" vertical="center" wrapText="1"/>
    </xf>
    <xf numFmtId="168" fontId="20" fillId="11" borderId="45" xfId="1" applyNumberFormat="1" applyFont="1" applyFill="1" applyBorder="1" applyAlignment="1">
      <alignment horizontal="center" vertical="center" wrapText="1"/>
    </xf>
    <xf numFmtId="0" fontId="21" fillId="15" borderId="49" xfId="13" applyFont="1" applyFill="1" applyBorder="1" applyAlignment="1">
      <alignment horizontal="center" vertical="center" wrapText="1"/>
    </xf>
    <xf numFmtId="0" fontId="21" fillId="15" borderId="0" xfId="13" applyFont="1" applyFill="1" applyAlignment="1">
      <alignment horizontal="center" vertical="center" wrapText="1"/>
    </xf>
    <xf numFmtId="0" fontId="21" fillId="15" borderId="50" xfId="13" applyFont="1" applyFill="1" applyBorder="1" applyAlignment="1">
      <alignment horizontal="center" vertical="center" wrapText="1"/>
    </xf>
    <xf numFmtId="0" fontId="21" fillId="15" borderId="0" xfId="13" applyFont="1" applyFill="1" applyAlignment="1">
      <alignment horizontal="left"/>
    </xf>
    <xf numFmtId="0" fontId="18" fillId="0" borderId="0" xfId="13" applyFont="1" applyAlignment="1">
      <alignment horizontal="center"/>
    </xf>
    <xf numFmtId="0" fontId="16" fillId="4" borderId="0" xfId="13" applyFont="1" applyFill="1" applyAlignment="1">
      <alignment horizontal="left"/>
    </xf>
    <xf numFmtId="0" fontId="16" fillId="4" borderId="0" xfId="13" applyFont="1" applyFill="1"/>
    <xf numFmtId="0" fontId="2" fillId="0" borderId="0" xfId="13"/>
    <xf numFmtId="0" fontId="13" fillId="0" borderId="0" xfId="0" applyFont="1"/>
    <xf numFmtId="0" fontId="2" fillId="0" borderId="17" xfId="13" applyBorder="1"/>
    <xf numFmtId="3" fontId="15" fillId="4" borderId="17" xfId="10" applyNumberFormat="1" applyFont="1" applyBorder="1" applyAlignment="1">
      <alignment horizontal="left" vertical="top"/>
    </xf>
    <xf numFmtId="0" fontId="15" fillId="4" borderId="17" xfId="10" applyFont="1" applyBorder="1" applyAlignment="1">
      <alignment horizontal="left" vertical="top"/>
    </xf>
    <xf numFmtId="0" fontId="2" fillId="0" borderId="0" xfId="13" applyAlignment="1">
      <alignment vertical="center"/>
    </xf>
    <xf numFmtId="0" fontId="13" fillId="0" borderId="0" xfId="0" applyFont="1" applyAlignment="1">
      <alignment vertical="center"/>
    </xf>
    <xf numFmtId="169" fontId="18" fillId="0" borderId="0" xfId="12" applyNumberFormat="1" applyFont="1" applyBorder="1" applyAlignment="1">
      <alignment horizontal="center" vertical="center" wrapText="1"/>
    </xf>
    <xf numFmtId="169" fontId="18" fillId="0" borderId="0" xfId="12" applyNumberFormat="1" applyFont="1" applyAlignment="1">
      <alignment horizontal="center" vertical="center" wrapText="1"/>
    </xf>
    <xf numFmtId="166" fontId="18" fillId="0" borderId="0" xfId="14" applyNumberFormat="1" applyFont="1" applyBorder="1" applyAlignment="1">
      <alignment horizontal="center" vertical="center" wrapText="1"/>
    </xf>
    <xf numFmtId="10" fontId="18" fillId="0" borderId="0" xfId="12" applyNumberFormat="1" applyFont="1" applyAlignment="1">
      <alignment horizontal="center" vertical="center" wrapText="1"/>
    </xf>
    <xf numFmtId="169" fontId="15" fillId="0" borderId="0" xfId="12" applyNumberFormat="1" applyFont="1" applyBorder="1" applyAlignment="1">
      <alignment horizontal="center" vertical="center" wrapText="1"/>
    </xf>
    <xf numFmtId="166" fontId="18" fillId="0" borderId="0" xfId="14" applyNumberFormat="1" applyFont="1" applyAlignment="1">
      <alignment horizontal="center" vertical="center" wrapText="1"/>
    </xf>
    <xf numFmtId="0" fontId="18" fillId="0" borderId="0" xfId="13" applyFont="1" applyAlignment="1">
      <alignment horizontal="left" vertical="center" wrapText="1"/>
    </xf>
    <xf numFmtId="169" fontId="18" fillId="0" borderId="17" xfId="12" applyNumberFormat="1" applyFont="1" applyBorder="1" applyAlignment="1">
      <alignment horizontal="center" vertical="center" wrapText="1"/>
    </xf>
    <xf numFmtId="179" fontId="18" fillId="0" borderId="17" xfId="14" applyNumberFormat="1" applyFont="1" applyBorder="1" applyAlignment="1">
      <alignment horizontal="center" vertical="center" wrapText="1"/>
    </xf>
    <xf numFmtId="166" fontId="18" fillId="0" borderId="48" xfId="14" applyNumberFormat="1" applyFont="1" applyBorder="1" applyAlignment="1">
      <alignment horizontal="center" vertical="center" wrapText="1"/>
    </xf>
    <xf numFmtId="169" fontId="15" fillId="0" borderId="47" xfId="12" applyNumberFormat="1" applyFont="1" applyBorder="1" applyAlignment="1">
      <alignment horizontal="center" vertical="center" wrapText="1"/>
    </xf>
    <xf numFmtId="169" fontId="20" fillId="11" borderId="0" xfId="12" applyNumberFormat="1" applyFont="1" applyFill="1" applyBorder="1" applyAlignment="1">
      <alignment horizontal="center" vertical="center" wrapText="1"/>
    </xf>
    <xf numFmtId="179" fontId="20" fillId="11" borderId="0" xfId="14" applyNumberFormat="1" applyFont="1" applyFill="1" applyBorder="1" applyAlignment="1">
      <alignment horizontal="center" vertical="center" wrapText="1"/>
    </xf>
    <xf numFmtId="166" fontId="20" fillId="11" borderId="50" xfId="14" applyNumberFormat="1" applyFont="1" applyFill="1" applyBorder="1" applyAlignment="1">
      <alignment horizontal="center" vertical="center" wrapText="1"/>
    </xf>
    <xf numFmtId="10" fontId="20" fillId="11" borderId="0" xfId="12" applyNumberFormat="1" applyFont="1" applyFill="1" applyAlignment="1">
      <alignment horizontal="center" vertical="center" wrapText="1"/>
    </xf>
    <xf numFmtId="169" fontId="16" fillId="11" borderId="49" xfId="12" applyNumberFormat="1" applyFont="1" applyFill="1" applyBorder="1" applyAlignment="1">
      <alignment horizontal="center" vertical="center" wrapText="1"/>
    </xf>
    <xf numFmtId="0" fontId="20" fillId="11" borderId="0" xfId="13" applyFont="1" applyFill="1" applyAlignment="1">
      <alignment horizontal="left" vertical="center" wrapText="1"/>
    </xf>
    <xf numFmtId="166" fontId="18" fillId="0" borderId="50" xfId="14" applyNumberFormat="1" applyFont="1" applyBorder="1" applyAlignment="1">
      <alignment horizontal="center" vertical="center" wrapText="1"/>
    </xf>
    <xf numFmtId="169" fontId="15" fillId="0" borderId="49" xfId="12" applyNumberFormat="1" applyFont="1" applyBorder="1" applyAlignment="1">
      <alignment horizontal="center" vertical="center" wrapText="1"/>
    </xf>
    <xf numFmtId="169" fontId="20" fillId="11" borderId="0" xfId="12" applyNumberFormat="1" applyFont="1" applyFill="1" applyAlignment="1">
      <alignment horizontal="center" vertical="center" wrapText="1"/>
    </xf>
    <xf numFmtId="166" fontId="20" fillId="11" borderId="0" xfId="14" applyNumberFormat="1" applyFont="1" applyFill="1" applyAlignment="1">
      <alignment horizontal="center" vertical="center" wrapText="1"/>
    </xf>
    <xf numFmtId="169" fontId="15" fillId="0" borderId="0" xfId="12" applyNumberFormat="1" applyFont="1" applyAlignment="1">
      <alignment horizontal="center" vertical="center" wrapText="1"/>
    </xf>
    <xf numFmtId="166" fontId="15" fillId="0" borderId="0" xfId="14" applyNumberFormat="1" applyFont="1" applyAlignment="1">
      <alignment horizontal="center" vertical="center" wrapText="1"/>
    </xf>
    <xf numFmtId="166" fontId="15" fillId="0" borderId="50" xfId="14" applyNumberFormat="1" applyFont="1" applyBorder="1" applyAlignment="1">
      <alignment horizontal="center" vertical="center" wrapText="1"/>
    </xf>
    <xf numFmtId="10" fontId="16" fillId="0" borderId="0" xfId="12" applyNumberFormat="1" applyFont="1" applyAlignment="1">
      <alignment horizontal="center" vertical="center" wrapText="1"/>
    </xf>
    <xf numFmtId="0" fontId="15" fillId="0" borderId="0" xfId="13" applyFont="1" applyAlignment="1">
      <alignment horizontal="left" vertical="center" wrapText="1"/>
    </xf>
    <xf numFmtId="169" fontId="16" fillId="11" borderId="0" xfId="12" applyNumberFormat="1" applyFont="1" applyFill="1" applyAlignment="1">
      <alignment horizontal="center" vertical="center" wrapText="1"/>
    </xf>
    <xf numFmtId="166" fontId="16" fillId="11" borderId="0" xfId="14" applyNumberFormat="1" applyFont="1" applyFill="1" applyAlignment="1">
      <alignment horizontal="center" vertical="center" wrapText="1"/>
    </xf>
    <xf numFmtId="166" fontId="16" fillId="11" borderId="50" xfId="14" applyNumberFormat="1" applyFont="1" applyFill="1" applyBorder="1" applyAlignment="1">
      <alignment horizontal="center" vertical="center" wrapText="1"/>
    </xf>
    <xf numFmtId="10" fontId="16" fillId="11" borderId="0" xfId="12" applyNumberFormat="1" applyFont="1" applyFill="1" applyAlignment="1">
      <alignment horizontal="center" vertical="center" wrapText="1"/>
    </xf>
    <xf numFmtId="0" fontId="16" fillId="11" borderId="0" xfId="13" applyFont="1" applyFill="1" applyAlignment="1">
      <alignment horizontal="left" vertical="center" wrapText="1"/>
    </xf>
    <xf numFmtId="0" fontId="21" fillId="7" borderId="49" xfId="13" applyFont="1" applyFill="1" applyBorder="1" applyAlignment="1">
      <alignment horizontal="center" vertical="center" wrapText="1"/>
    </xf>
    <xf numFmtId="0" fontId="21" fillId="7" borderId="0" xfId="13" applyFont="1" applyFill="1" applyAlignment="1">
      <alignment horizontal="center" vertical="center" wrapText="1"/>
    </xf>
    <xf numFmtId="0" fontId="21" fillId="7" borderId="50" xfId="13" applyFont="1" applyFill="1" applyBorder="1" applyAlignment="1">
      <alignment horizontal="center" vertical="center" wrapText="1"/>
    </xf>
    <xf numFmtId="0" fontId="21" fillId="7" borderId="0" xfId="13" applyFont="1" applyFill="1" applyAlignment="1">
      <alignment horizontal="left" vertical="center" wrapText="1"/>
    </xf>
    <xf numFmtId="0" fontId="20" fillId="0" borderId="0" xfId="13" applyFont="1" applyAlignment="1">
      <alignment horizontal="center"/>
    </xf>
    <xf numFmtId="0" fontId="46" fillId="0" borderId="0" xfId="13" applyFont="1" applyAlignment="1">
      <alignment vertical="center"/>
    </xf>
    <xf numFmtId="0" fontId="19" fillId="4" borderId="0" xfId="13" applyFont="1" applyFill="1" applyAlignment="1">
      <alignment horizontal="left"/>
    </xf>
    <xf numFmtId="0" fontId="28" fillId="4" borderId="0" xfId="0" applyFont="1" applyFill="1" applyAlignment="1">
      <alignment horizontal="left" wrapText="1"/>
    </xf>
    <xf numFmtId="0" fontId="23" fillId="0" borderId="4" xfId="0" applyFont="1" applyBorder="1" applyAlignment="1">
      <alignment horizontal="left" vertical="top" wrapText="1"/>
    </xf>
    <xf numFmtId="3" fontId="21" fillId="9" borderId="10" xfId="10" applyNumberFormat="1" applyFont="1" applyFill="1" applyBorder="1" applyAlignment="1">
      <alignment horizontal="center" vertical="center"/>
    </xf>
    <xf numFmtId="3" fontId="21" fillId="9" borderId="26" xfId="10" applyNumberFormat="1" applyFont="1" applyFill="1" applyBorder="1" applyAlignment="1">
      <alignment horizontal="center" vertical="center"/>
    </xf>
    <xf numFmtId="3" fontId="21" fillId="9" borderId="11" xfId="10" applyNumberFormat="1" applyFont="1" applyFill="1" applyBorder="1" applyAlignment="1">
      <alignment horizontal="center" vertical="center"/>
    </xf>
    <xf numFmtId="0" fontId="23" fillId="0" borderId="10" xfId="0" applyFont="1" applyBorder="1" applyAlignment="1">
      <alignment horizontal="left" vertical="top" wrapText="1"/>
    </xf>
    <xf numFmtId="0" fontId="23" fillId="0" borderId="26" xfId="0" applyFont="1" applyBorder="1" applyAlignment="1">
      <alignment horizontal="left" vertical="top" wrapText="1"/>
    </xf>
    <xf numFmtId="0" fontId="23" fillId="0" borderId="11" xfId="0" applyFont="1" applyBorder="1" applyAlignment="1">
      <alignment horizontal="left" vertical="top" wrapText="1"/>
    </xf>
    <xf numFmtId="3" fontId="44" fillId="9" borderId="10" xfId="10" applyNumberFormat="1" applyFont="1" applyFill="1" applyBorder="1" applyAlignment="1">
      <alignment horizontal="center" vertical="center"/>
    </xf>
    <xf numFmtId="3" fontId="44" fillId="9" borderId="26" xfId="10" applyNumberFormat="1" applyFont="1" applyFill="1" applyBorder="1" applyAlignment="1">
      <alignment horizontal="center" vertical="center"/>
    </xf>
    <xf numFmtId="3" fontId="44" fillId="9" borderId="11" xfId="10" applyNumberFormat="1" applyFont="1" applyFill="1" applyBorder="1" applyAlignment="1">
      <alignment horizontal="center" vertical="center"/>
    </xf>
    <xf numFmtId="3" fontId="16" fillId="0" borderId="44" xfId="10" applyNumberFormat="1" applyFont="1" applyFill="1" applyBorder="1" applyAlignment="1">
      <alignment horizontal="center" vertical="center"/>
    </xf>
    <xf numFmtId="0" fontId="15" fillId="0" borderId="4" xfId="9" applyFont="1" applyBorder="1" applyAlignment="1">
      <alignment horizontal="left" vertical="center" wrapText="1"/>
    </xf>
    <xf numFmtId="0" fontId="15" fillId="0" borderId="4" xfId="9" applyFont="1" applyBorder="1" applyAlignment="1">
      <alignment horizontal="left" vertical="center"/>
    </xf>
    <xf numFmtId="0" fontId="18" fillId="0" borderId="4" xfId="13" applyFont="1" applyBorder="1" applyAlignment="1">
      <alignment vertical="top" wrapText="1"/>
    </xf>
    <xf numFmtId="0" fontId="18" fillId="0" borderId="17" xfId="13" applyFont="1" applyBorder="1" applyAlignment="1">
      <alignment vertical="top" wrapText="1"/>
    </xf>
    <xf numFmtId="0" fontId="18" fillId="0" borderId="0" xfId="13" applyFont="1" applyAlignment="1">
      <alignment horizontal="left" vertical="top" wrapText="1"/>
    </xf>
    <xf numFmtId="0" fontId="15" fillId="0" borderId="12" xfId="13" applyFont="1" applyBorder="1" applyAlignment="1">
      <alignment horizontal="left" vertical="center" wrapText="1"/>
    </xf>
    <xf numFmtId="0" fontId="30" fillId="0" borderId="4" xfId="0" applyFont="1" applyBorder="1" applyAlignment="1">
      <alignment horizontal="left" wrapText="1"/>
    </xf>
    <xf numFmtId="0" fontId="25" fillId="4" borderId="0" xfId="0" applyFont="1" applyFill="1" applyAlignment="1">
      <alignment horizontal="center"/>
    </xf>
    <xf numFmtId="0" fontId="30" fillId="0" borderId="4" xfId="0" applyFont="1" applyBorder="1" applyAlignment="1">
      <alignment horizontal="left" vertical="top" wrapText="1"/>
    </xf>
    <xf numFmtId="0" fontId="30" fillId="0" borderId="17" xfId="0" applyFont="1" applyBorder="1" applyAlignment="1">
      <alignment horizontal="left" vertical="top" wrapText="1"/>
    </xf>
    <xf numFmtId="0" fontId="31" fillId="9" borderId="18" xfId="10" applyFont="1" applyFill="1" applyBorder="1" applyAlignment="1">
      <alignment horizontal="center"/>
    </xf>
    <xf numFmtId="0" fontId="31" fillId="9" borderId="0" xfId="10" applyFont="1" applyFill="1" applyAlignment="1">
      <alignment horizontal="center" vertical="center" wrapText="1"/>
    </xf>
    <xf numFmtId="0" fontId="25" fillId="0" borderId="0" xfId="0" applyFont="1" applyAlignment="1">
      <alignment horizontal="left" wrapText="1"/>
    </xf>
    <xf numFmtId="0" fontId="30" fillId="0" borderId="4" xfId="0" applyFont="1" applyBorder="1" applyAlignment="1">
      <alignment horizontal="left" vertical="center" wrapText="1"/>
    </xf>
    <xf numFmtId="0" fontId="30" fillId="0" borderId="0" xfId="0" applyFont="1" applyAlignment="1">
      <alignment horizontal="left" wrapText="1"/>
    </xf>
    <xf numFmtId="0" fontId="20" fillId="10" borderId="4" xfId="0" applyFont="1" applyFill="1" applyBorder="1" applyAlignment="1">
      <alignment horizontal="left"/>
    </xf>
    <xf numFmtId="0" fontId="43" fillId="0" borderId="0" xfId="0" applyFont="1" applyAlignment="1">
      <alignment horizontal="center" vertical="center" wrapText="1"/>
    </xf>
    <xf numFmtId="0" fontId="18" fillId="0" borderId="0" xfId="0" applyFont="1" applyAlignment="1">
      <alignment horizontal="center" vertical="center" wrapText="1"/>
    </xf>
    <xf numFmtId="0" fontId="18" fillId="4" borderId="4" xfId="0" applyFont="1" applyFill="1" applyBorder="1" applyAlignment="1">
      <alignment horizontal="left" vertical="top" wrapText="1"/>
    </xf>
    <xf numFmtId="3" fontId="44" fillId="9" borderId="28" xfId="10" applyNumberFormat="1" applyFont="1" applyFill="1" applyBorder="1" applyAlignment="1">
      <alignment horizontal="center" vertical="center"/>
    </xf>
    <xf numFmtId="3" fontId="44" fillId="9" borderId="27" xfId="10" applyNumberFormat="1" applyFont="1" applyFill="1" applyBorder="1" applyAlignment="1">
      <alignment horizontal="center" vertical="center"/>
    </xf>
    <xf numFmtId="3" fontId="44" fillId="9" borderId="5" xfId="10" applyNumberFormat="1" applyFont="1" applyFill="1" applyBorder="1" applyAlignment="1">
      <alignment horizontal="center" vertical="center"/>
    </xf>
    <xf numFmtId="3" fontId="21" fillId="9" borderId="28" xfId="10" applyNumberFormat="1" applyFont="1" applyFill="1" applyBorder="1" applyAlignment="1">
      <alignment horizontal="center" vertical="center"/>
    </xf>
    <xf numFmtId="3" fontId="21" fillId="9" borderId="27" xfId="10" applyNumberFormat="1" applyFont="1" applyFill="1" applyBorder="1" applyAlignment="1">
      <alignment horizontal="center" vertical="center"/>
    </xf>
    <xf numFmtId="3" fontId="21" fillId="9" borderId="5" xfId="10" applyNumberFormat="1" applyFont="1" applyFill="1" applyBorder="1" applyAlignment="1">
      <alignment horizontal="center" vertical="center"/>
    </xf>
    <xf numFmtId="0" fontId="18" fillId="4" borderId="4"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19" fillId="4" borderId="0" xfId="0" applyFont="1" applyFill="1" applyAlignment="1">
      <alignment horizontal="left" vertical="center" wrapText="1"/>
    </xf>
    <xf numFmtId="0" fontId="20" fillId="4" borderId="0" xfId="0" applyFont="1" applyFill="1" applyAlignment="1">
      <alignment horizontal="left" vertical="center" wrapText="1"/>
    </xf>
    <xf numFmtId="0" fontId="18" fillId="0" borderId="0" xfId="0" applyFont="1" applyAlignment="1">
      <alignment horizontal="left" vertical="center" wrapText="1"/>
    </xf>
    <xf numFmtId="0" fontId="20" fillId="4" borderId="0" xfId="0" applyFont="1" applyFill="1" applyAlignment="1">
      <alignment horizontal="left" vertical="top" wrapText="1"/>
    </xf>
    <xf numFmtId="0" fontId="15" fillId="4" borderId="0" xfId="0" applyFont="1" applyFill="1" applyAlignment="1">
      <alignment horizontal="center" wrapText="1"/>
    </xf>
    <xf numFmtId="0" fontId="37" fillId="0" borderId="17" xfId="0" applyFont="1" applyBorder="1" applyAlignment="1">
      <alignment horizontal="left" vertical="center" wrapText="1"/>
    </xf>
    <xf numFmtId="0" fontId="37" fillId="0" borderId="12" xfId="0" applyFont="1" applyBorder="1" applyAlignment="1">
      <alignment horizontal="left" vertical="top" wrapText="1"/>
    </xf>
    <xf numFmtId="0" fontId="30" fillId="4" borderId="0" xfId="10" applyFont="1" applyAlignment="1">
      <alignment horizontal="left" vertical="top" wrapText="1"/>
    </xf>
    <xf numFmtId="0" fontId="37" fillId="4" borderId="12" xfId="0" applyFont="1" applyFill="1" applyBorder="1" applyAlignment="1">
      <alignment horizontal="left"/>
    </xf>
    <xf numFmtId="0" fontId="12" fillId="2" borderId="2" xfId="3" applyFont="1" applyFill="1" applyBorder="1" applyAlignment="1">
      <alignment horizontal="left"/>
    </xf>
    <xf numFmtId="0" fontId="13" fillId="0" borderId="2" xfId="3" applyFont="1" applyBorder="1"/>
    <xf numFmtId="0" fontId="12" fillId="2" borderId="3" xfId="3" applyFont="1" applyFill="1" applyBorder="1" applyAlignment="1">
      <alignment horizontal="left" vertical="top" wrapText="1"/>
    </xf>
    <xf numFmtId="0" fontId="13" fillId="0" borderId="3" xfId="3" applyFont="1" applyBorder="1"/>
    <xf numFmtId="3" fontId="10" fillId="2" borderId="44" xfId="18" applyNumberFormat="1" applyFont="1" applyFill="1" applyBorder="1" applyAlignment="1">
      <alignment horizontal="right" vertical="center" wrapText="1"/>
    </xf>
    <xf numFmtId="3" fontId="41" fillId="0" borderId="0" xfId="0" applyNumberFormat="1" applyFont="1" applyAlignment="1">
      <alignment horizontal="center"/>
    </xf>
    <xf numFmtId="0" fontId="14" fillId="0" borderId="1" xfId="6" applyFont="1" applyBorder="1" applyAlignment="1">
      <alignment horizontal="left" vertical="center" wrapText="1"/>
    </xf>
    <xf numFmtId="0" fontId="13" fillId="0" borderId="1" xfId="6" applyFont="1" applyBorder="1"/>
  </cellXfs>
  <cellStyles count="20">
    <cellStyle name="Millares" xfId="1" builtinId="3"/>
    <cellStyle name="Millares 2 2" xfId="14"/>
    <cellStyle name="Millares 2 3" xfId="5"/>
    <cellStyle name="Millares 2 3 2" xfId="17"/>
    <cellStyle name="Millares 7" xfId="7"/>
    <cellStyle name="Millares 8" xfId="11"/>
    <cellStyle name="Millares 8 2" xfId="19"/>
    <cellStyle name="Millares 8 3" xfId="4"/>
    <cellStyle name="Normal" xfId="0" builtinId="0"/>
    <cellStyle name="Normal 10" xfId="16"/>
    <cellStyle name="Normal 12 2" xfId="15"/>
    <cellStyle name="Normal 2 2" xfId="9"/>
    <cellStyle name="Normal 2 2 2" xfId="13"/>
    <cellStyle name="Normal 2 7 2" xfId="18"/>
    <cellStyle name="Normal 3 2 3" xfId="3"/>
    <cellStyle name="Normal 4 3" xfId="8"/>
    <cellStyle name="Normal 6" xfId="6"/>
    <cellStyle name="Porcentaje" xfId="2" builtinId="5"/>
    <cellStyle name="Porcentaje 2" xfId="12"/>
    <cellStyle name="TEXTO NORMAL" xfId="1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206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EXPORTACIONES'!$B$56:$I$56</c:f>
              <c:strCache>
                <c:ptCount val="8"/>
                <c:pt idx="0">
                  <c:v>COBRE</c:v>
                </c:pt>
                <c:pt idx="1">
                  <c:v>ORO</c:v>
                </c:pt>
                <c:pt idx="2">
                  <c:v>ZINC</c:v>
                </c:pt>
                <c:pt idx="3">
                  <c:v>PLATA</c:v>
                </c:pt>
                <c:pt idx="4">
                  <c:v>PLOMO</c:v>
                </c:pt>
                <c:pt idx="5">
                  <c:v>ESTAÑO</c:v>
                </c:pt>
                <c:pt idx="6">
                  <c:v>HIERRO</c:v>
                </c:pt>
                <c:pt idx="7">
                  <c:v>MOLIBDENO</c:v>
                </c:pt>
              </c:strCache>
            </c:strRef>
          </c:cat>
          <c:val>
            <c:numRef>
              <c:f>'6. EXPORTACIONES'!$B$77:$I$77</c:f>
              <c:numCache>
                <c:formatCode>0.0%</c:formatCode>
                <c:ptCount val="8"/>
                <c:pt idx="0">
                  <c:v>0.60704933884479995</c:v>
                </c:pt>
                <c:pt idx="1">
                  <c:v>0.87201463187179828</c:v>
                </c:pt>
                <c:pt idx="2">
                  <c:v>0.19986587431558567</c:v>
                </c:pt>
                <c:pt idx="3">
                  <c:v>-5.9309437125121156E-2</c:v>
                </c:pt>
                <c:pt idx="4">
                  <c:v>0.220744072524659</c:v>
                </c:pt>
                <c:pt idx="5">
                  <c:v>0</c:v>
                </c:pt>
                <c:pt idx="6">
                  <c:v>1.2165475692728727</c:v>
                </c:pt>
                <c:pt idx="7">
                  <c:v>1.7247623625785922</c:v>
                </c:pt>
              </c:numCache>
            </c:numRef>
          </c:val>
          <c:extLst>
            <c:ext xmlns:c16="http://schemas.microsoft.com/office/drawing/2014/chart" uri="{C3380CC4-5D6E-409C-BE32-E72D297353CC}">
              <c16:uniqueId val="{00000000-CC6D-4F4A-A849-988A6E8796E2}"/>
            </c:ext>
          </c:extLst>
        </c:ser>
        <c:dLbls>
          <c:showLegendKey val="0"/>
          <c:showVal val="0"/>
          <c:showCatName val="0"/>
          <c:showSerName val="0"/>
          <c:showPercent val="0"/>
          <c:showBubbleSize val="0"/>
        </c:dLbls>
        <c:gapWidth val="75"/>
        <c:axId val="559891328"/>
        <c:axId val="559887408"/>
      </c:barChart>
      <c:catAx>
        <c:axId val="559891328"/>
        <c:scaling>
          <c:orientation val="minMax"/>
        </c:scaling>
        <c:delete val="0"/>
        <c:axPos val="b"/>
        <c:numFmt formatCode="General" sourceLinked="1"/>
        <c:majorTickMark val="none"/>
        <c:minorTickMark val="out"/>
        <c:tickLblPos val="low"/>
        <c:txPr>
          <a:bodyPr rot="0" vert="horz"/>
          <a:lstStyle/>
          <a:p>
            <a:pPr>
              <a:defRPr sz="1000" b="0" i="0" u="none" strike="noStrike" baseline="0">
                <a:solidFill>
                  <a:srgbClr val="808080"/>
                </a:solidFill>
                <a:latin typeface="Calibri"/>
                <a:ea typeface="Calibri"/>
                <a:cs typeface="Calibri"/>
              </a:defRPr>
            </a:pPr>
            <a:endParaRPr lang="es-PE"/>
          </a:p>
        </c:txPr>
        <c:crossAx val="559887408"/>
        <c:crossesAt val="0"/>
        <c:auto val="1"/>
        <c:lblAlgn val="ctr"/>
        <c:lblOffset val="100"/>
        <c:noMultiLvlLbl val="0"/>
      </c:catAx>
      <c:valAx>
        <c:axId val="559887408"/>
        <c:scaling>
          <c:orientation val="minMax"/>
        </c:scaling>
        <c:delete val="0"/>
        <c:axPos val="l"/>
        <c:numFmt formatCode="0%" sourceLinked="0"/>
        <c:majorTickMark val="none"/>
        <c:minorTickMark val="none"/>
        <c:tickLblPos val="nextTo"/>
        <c:txPr>
          <a:bodyPr rot="0" vert="horz"/>
          <a:lstStyle/>
          <a:p>
            <a:pPr>
              <a:defRPr sz="1000" b="0" i="0" u="none" strike="noStrike" baseline="0">
                <a:solidFill>
                  <a:srgbClr val="808080"/>
                </a:solidFill>
                <a:latin typeface="Calibri"/>
                <a:ea typeface="Calibri"/>
                <a:cs typeface="Calibri"/>
              </a:defRPr>
            </a:pPr>
            <a:endParaRPr lang="es-PE"/>
          </a:p>
        </c:txPr>
        <c:crossAx val="559891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2060"/>
            </a:solidFill>
          </c:spPr>
          <c:invertIfNegative val="0"/>
          <c:dPt>
            <c:idx val="8"/>
            <c:invertIfNegative val="0"/>
            <c:bubble3D val="0"/>
            <c:extLst>
              <c:ext xmlns:c16="http://schemas.microsoft.com/office/drawing/2014/chart" uri="{C3380CC4-5D6E-409C-BE32-E72D297353CC}">
                <c16:uniqueId val="{00000000-9F49-4422-9A31-3F3C30A8A0C2}"/>
              </c:ext>
            </c:extLst>
          </c:dPt>
          <c:dPt>
            <c:idx val="9"/>
            <c:invertIfNegative val="0"/>
            <c:bubble3D val="0"/>
            <c:extLst>
              <c:ext xmlns:c16="http://schemas.microsoft.com/office/drawing/2014/chart" uri="{C3380CC4-5D6E-409C-BE32-E72D297353CC}">
                <c16:uniqueId val="{00000001-9F49-4422-9A31-3F3C30A8A0C2}"/>
              </c:ext>
            </c:extLst>
          </c:dPt>
          <c:dPt>
            <c:idx val="10"/>
            <c:invertIfNegative val="0"/>
            <c:bubble3D val="0"/>
            <c:spPr>
              <a:solidFill>
                <a:schemeClr val="accent5">
                  <a:lumMod val="60000"/>
                  <a:lumOff val="40000"/>
                </a:schemeClr>
              </a:solidFill>
            </c:spPr>
            <c:extLst>
              <c:ext xmlns:c16="http://schemas.microsoft.com/office/drawing/2014/chart" uri="{C3380CC4-5D6E-409C-BE32-E72D297353CC}">
                <c16:uniqueId val="{00000003-9F49-4422-9A31-3F3C30A8A0C2}"/>
              </c:ext>
            </c:extLst>
          </c:dPt>
          <c:dLbls>
            <c:spPr>
              <a:noFill/>
              <a:ln w="25400">
                <a:noFill/>
              </a:ln>
            </c:spPr>
            <c:txPr>
              <a:bodyPr wrap="square" lIns="38100" tIns="19050" rIns="38100" bIns="19050" anchor="ctr">
                <a:spAutoFit/>
              </a:bodyPr>
              <a:lstStyle/>
              <a:p>
                <a:pPr>
                  <a:defRPr sz="800" b="0" i="0" u="none" strike="noStrike" baseline="0">
                    <a:solidFill>
                      <a:srgbClr val="80808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EXPORTACIONES'!$A$6:$A$16</c:f>
              <c:strCache>
                <c:ptCount val="11"/>
                <c:pt idx="0">
                  <c:v>2011</c:v>
                </c:pt>
                <c:pt idx="1">
                  <c:v>2012</c:v>
                </c:pt>
                <c:pt idx="2">
                  <c:v>2013</c:v>
                </c:pt>
                <c:pt idx="3">
                  <c:v>2014</c:v>
                </c:pt>
                <c:pt idx="4">
                  <c:v>2015</c:v>
                </c:pt>
                <c:pt idx="5">
                  <c:v>2016</c:v>
                </c:pt>
                <c:pt idx="6">
                  <c:v>2017</c:v>
                </c:pt>
                <c:pt idx="7">
                  <c:v>2018</c:v>
                </c:pt>
                <c:pt idx="8">
                  <c:v>2019</c:v>
                </c:pt>
                <c:pt idx="9">
                  <c:v>2020</c:v>
                </c:pt>
                <c:pt idx="10">
                  <c:v>2021 (ene-abr)</c:v>
                </c:pt>
              </c:strCache>
            </c:strRef>
          </c:cat>
          <c:val>
            <c:numRef>
              <c:f>'6. EXPORTACIONES'!$K$6:$K$16</c:f>
              <c:numCache>
                <c:formatCode>_-* #,##0_-;\-* #,##0_-;_-* "-"??_-;_-@_-</c:formatCode>
                <c:ptCount val="11"/>
                <c:pt idx="0">
                  <c:v>27525.674821918503</c:v>
                </c:pt>
                <c:pt idx="1">
                  <c:v>27466.67308999833</c:v>
                </c:pt>
                <c:pt idx="2">
                  <c:v>23789.445431569566</c:v>
                </c:pt>
                <c:pt idx="3">
                  <c:v>20545.413916138492</c:v>
                </c:pt>
                <c:pt idx="4">
                  <c:v>18950.140011644278</c:v>
                </c:pt>
                <c:pt idx="5">
                  <c:v>21819.079289828645</c:v>
                </c:pt>
                <c:pt idx="6">
                  <c:v>27581.607245410338</c:v>
                </c:pt>
                <c:pt idx="7">
                  <c:v>28898.657866237969</c:v>
                </c:pt>
                <c:pt idx="8">
                  <c:v>28073.792715542397</c:v>
                </c:pt>
                <c:pt idx="9">
                  <c:v>25773.551582888038</c:v>
                </c:pt>
                <c:pt idx="10" formatCode="_-* #,##0.0_-;\-* #,##0.0_-;_-* &quot;-&quot;??_-;_-@_-">
                  <c:v>11172.897932898468</c:v>
                </c:pt>
              </c:numCache>
            </c:numRef>
          </c:val>
          <c:extLst>
            <c:ext xmlns:c16="http://schemas.microsoft.com/office/drawing/2014/chart" uri="{C3380CC4-5D6E-409C-BE32-E72D297353CC}">
              <c16:uniqueId val="{00000004-9F49-4422-9A31-3F3C30A8A0C2}"/>
            </c:ext>
          </c:extLst>
        </c:ser>
        <c:dLbls>
          <c:showLegendKey val="0"/>
          <c:showVal val="0"/>
          <c:showCatName val="0"/>
          <c:showSerName val="0"/>
          <c:showPercent val="0"/>
          <c:showBubbleSize val="0"/>
        </c:dLbls>
        <c:gapWidth val="150"/>
        <c:axId val="559891720"/>
        <c:axId val="559894856"/>
      </c:barChart>
      <c:catAx>
        <c:axId val="5598917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ysClr val="windowText" lastClr="000000"/>
                </a:solidFill>
                <a:latin typeface="Calibri"/>
                <a:ea typeface="Calibri"/>
                <a:cs typeface="Calibri"/>
              </a:defRPr>
            </a:pPr>
            <a:endParaRPr lang="es-PE"/>
          </a:p>
        </c:txPr>
        <c:crossAx val="559894856"/>
        <c:crosses val="autoZero"/>
        <c:auto val="1"/>
        <c:lblAlgn val="ctr"/>
        <c:lblOffset val="100"/>
        <c:noMultiLvlLbl val="0"/>
      </c:catAx>
      <c:valAx>
        <c:axId val="559894856"/>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808080"/>
                </a:solidFill>
                <a:latin typeface="Calibri"/>
                <a:ea typeface="Calibri"/>
                <a:cs typeface="Calibri"/>
              </a:defRPr>
            </a:pPr>
            <a:endParaRPr lang="es-PE"/>
          </a:p>
        </c:txPr>
        <c:crossAx val="55989172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50000"/>
              </a:schemeClr>
            </a:solidFill>
          </c:spPr>
          <c:invertIfNegative val="0"/>
          <c:dPt>
            <c:idx val="9"/>
            <c:invertIfNegative val="0"/>
            <c:bubble3D val="0"/>
            <c:extLst>
              <c:ext xmlns:c16="http://schemas.microsoft.com/office/drawing/2014/chart" uri="{C3380CC4-5D6E-409C-BE32-E72D297353CC}">
                <c16:uniqueId val="{00000000-7519-40E8-9845-91394173B55B}"/>
              </c:ext>
            </c:extLst>
          </c:dPt>
          <c:dPt>
            <c:idx val="10"/>
            <c:invertIfNegative val="0"/>
            <c:bubble3D val="0"/>
            <c:spPr>
              <a:solidFill>
                <a:schemeClr val="accent5"/>
              </a:solidFill>
            </c:spPr>
            <c:extLst>
              <c:ext xmlns:c16="http://schemas.microsoft.com/office/drawing/2014/chart" uri="{C3380CC4-5D6E-409C-BE32-E72D297353CC}">
                <c16:uniqueId val="{00000002-7519-40E8-9845-91394173B55B}"/>
              </c:ext>
            </c:extLst>
          </c:dPt>
          <c:dLbls>
            <c:spPr>
              <a:noFill/>
              <a:ln>
                <a:noFill/>
              </a:ln>
              <a:effectLst/>
            </c:spPr>
            <c:txPr>
              <a:bodyPr/>
              <a:lstStyle/>
              <a:p>
                <a:pPr>
                  <a:defRPr b="1"/>
                </a:pPr>
                <a:endParaRPr lang="es-P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 INVERSIONES'!$A$5:$A$15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'7. INVERSIONES'!$I$5:$I$15</c:f>
              <c:numCache>
                <c:formatCode>_ * #,##0_ ;_ * \-#,##0_ ;_ * "-"??_ ;_ @_ </c:formatCode>
                <c:ptCount val="11"/>
                <c:pt idx="0">
                  <c:v>6377.6153638800015</c:v>
                </c:pt>
                <c:pt idx="1">
                  <c:v>7498.2074195999985</c:v>
                </c:pt>
                <c:pt idx="2">
                  <c:v>8863.6219657799993</c:v>
                </c:pt>
                <c:pt idx="3">
                  <c:v>8079.2097014900046</c:v>
                </c:pt>
                <c:pt idx="4">
                  <c:v>6824.6243262300013</c:v>
                </c:pt>
                <c:pt idx="5">
                  <c:v>3333.5635732200003</c:v>
                </c:pt>
                <c:pt idx="6">
                  <c:v>3928.0167818599989</c:v>
                </c:pt>
                <c:pt idx="7">
                  <c:v>4961.8384942600005</c:v>
                </c:pt>
                <c:pt idx="8">
                  <c:v>5908.6790988999992</c:v>
                </c:pt>
                <c:pt idx="9">
                  <c:v>4327.2301180000004</c:v>
                </c:pt>
                <c:pt idx="10">
                  <c:v>1686.381709</c:v>
                </c:pt>
              </c:numCache>
            </c:numRef>
          </c:val>
          <c:extLst>
            <c:ext xmlns:c16="http://schemas.microsoft.com/office/drawing/2014/chart" uri="{C3380CC4-5D6E-409C-BE32-E72D297353CC}">
              <c16:uniqueId val="{00000003-7519-40E8-9845-91394173B55B}"/>
            </c:ext>
          </c:extLst>
        </c:ser>
        <c:dLbls>
          <c:showLegendKey val="0"/>
          <c:showVal val="0"/>
          <c:showCatName val="0"/>
          <c:showSerName val="0"/>
          <c:showPercent val="0"/>
          <c:showBubbleSize val="0"/>
        </c:dLbls>
        <c:gapWidth val="150"/>
        <c:axId val="221455488"/>
        <c:axId val="221457024"/>
      </c:barChart>
      <c:catAx>
        <c:axId val="221455488"/>
        <c:scaling>
          <c:orientation val="minMax"/>
        </c:scaling>
        <c:delete val="0"/>
        <c:axPos val="b"/>
        <c:numFmt formatCode="General" sourceLinked="0"/>
        <c:majorTickMark val="out"/>
        <c:minorTickMark val="none"/>
        <c:tickLblPos val="nextTo"/>
        <c:crossAx val="221457024"/>
        <c:crosses val="autoZero"/>
        <c:auto val="1"/>
        <c:lblAlgn val="ctr"/>
        <c:lblOffset val="100"/>
        <c:noMultiLvlLbl val="0"/>
      </c:catAx>
      <c:valAx>
        <c:axId val="221457024"/>
        <c:scaling>
          <c:orientation val="minMax"/>
        </c:scaling>
        <c:delete val="0"/>
        <c:axPos val="l"/>
        <c:numFmt formatCode="_ * #,##0_ ;_ * \-#,##0_ ;_ * &quot;-&quot;??_ ;_ @_ " sourceLinked="1"/>
        <c:majorTickMark val="out"/>
        <c:minorTickMark val="none"/>
        <c:tickLblPos val="nextTo"/>
        <c:crossAx val="221455488"/>
        <c:crosses val="autoZero"/>
        <c:crossBetween val="between"/>
      </c:valAx>
    </c:plotArea>
    <c:plotVisOnly val="1"/>
    <c:dispBlanksAs val="gap"/>
    <c:showDLblsOverMax val="0"/>
  </c:chart>
  <c:spPr>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483268</xdr:colOff>
      <xdr:row>90</xdr:row>
      <xdr:rowOff>20554</xdr:rowOff>
    </xdr:from>
    <xdr:to>
      <xdr:col>8</xdr:col>
      <xdr:colOff>311818</xdr:colOff>
      <xdr:row>104</xdr:row>
      <xdr:rowOff>84722</xdr:rowOff>
    </xdr:to>
    <xdr:graphicFrame macro="">
      <xdr:nvGraphicFramePr>
        <xdr:cNvPr id="2" name="3 Gráfico">
          <a:extLst>
            <a:ext uri="{FF2B5EF4-FFF2-40B4-BE49-F238E27FC236}">
              <a16:creationId xmlns:a16="http://schemas.microsoft.com/office/drawing/2014/main" id="{F71F9020-E4F9-432E-AB5B-E392F08ACB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635376</xdr:colOff>
      <xdr:row>39</xdr:row>
      <xdr:rowOff>54042</xdr:rowOff>
    </xdr:from>
    <xdr:to>
      <xdr:col>8</xdr:col>
      <xdr:colOff>129313</xdr:colOff>
      <xdr:row>53</xdr:row>
      <xdr:rowOff>85028</xdr:rowOff>
    </xdr:to>
    <xdr:graphicFrame macro="">
      <xdr:nvGraphicFramePr>
        <xdr:cNvPr id="3" name="2 Gráfico">
          <a:extLst>
            <a:ext uri="{FF2B5EF4-FFF2-40B4-BE49-F238E27FC236}">
              <a16:creationId xmlns:a16="http://schemas.microsoft.com/office/drawing/2014/main" id="{58EE14B8-4AED-4D89-BC34-55DA9FCF1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415636</xdr:colOff>
      <xdr:row>36</xdr:row>
      <xdr:rowOff>0</xdr:rowOff>
    </xdr:from>
    <xdr:to>
      <xdr:col>7</xdr:col>
      <xdr:colOff>781049</xdr:colOff>
      <xdr:row>42</xdr:row>
      <xdr:rowOff>0</xdr:rowOff>
    </xdr:to>
    <xdr:graphicFrame macro="">
      <xdr:nvGraphicFramePr>
        <xdr:cNvPr id="2" name="2 Gráfico">
          <a:extLst>
            <a:ext uri="{FF2B5EF4-FFF2-40B4-BE49-F238E27FC236}">
              <a16:creationId xmlns:a16="http://schemas.microsoft.com/office/drawing/2014/main" id="{657329C9-11C8-4C27-8AAC-099DCBFE3C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38"/>
  <sheetViews>
    <sheetView showGridLines="0" tabSelected="1" zoomScaleNormal="100" zoomScaleSheetLayoutView="85" workbookViewId="0"/>
  </sheetViews>
  <sheetFormatPr baseColWidth="10" defaultColWidth="11.5703125" defaultRowHeight="12.75" x14ac:dyDescent="0.2"/>
  <cols>
    <col min="1" max="1" width="14.140625" style="412" customWidth="1"/>
    <col min="2" max="2" width="12.28515625" style="411" customWidth="1"/>
    <col min="3" max="3" width="15.140625" style="411" customWidth="1"/>
    <col min="4" max="9" width="12.28515625" style="411" customWidth="1"/>
    <col min="10" max="16384" width="11.5703125" style="397"/>
  </cols>
  <sheetData>
    <row r="1" spans="1:9" x14ac:dyDescent="0.2">
      <c r="A1" s="450" t="s">
        <v>470</v>
      </c>
    </row>
    <row r="2" spans="1:9" ht="15.75" x14ac:dyDescent="0.25">
      <c r="A2" s="730" t="s">
        <v>330</v>
      </c>
      <c r="B2" s="730"/>
      <c r="C2" s="730"/>
      <c r="D2" s="730"/>
      <c r="E2" s="730"/>
      <c r="F2" s="730"/>
      <c r="G2" s="730"/>
      <c r="H2" s="730"/>
      <c r="I2" s="730"/>
    </row>
    <row r="3" spans="1:9" ht="13.5" thickBot="1" x14ac:dyDescent="0.25"/>
    <row r="4" spans="1:9" x14ac:dyDescent="0.2">
      <c r="A4" s="449" t="s">
        <v>15</v>
      </c>
      <c r="B4" s="448" t="s">
        <v>23</v>
      </c>
      <c r="C4" s="448" t="s">
        <v>24</v>
      </c>
      <c r="D4" s="448" t="s">
        <v>25</v>
      </c>
      <c r="E4" s="448" t="s">
        <v>26</v>
      </c>
      <c r="F4" s="448" t="s">
        <v>27</v>
      </c>
      <c r="G4" s="448" t="s">
        <v>28</v>
      </c>
      <c r="H4" s="448" t="s">
        <v>29</v>
      </c>
      <c r="I4" s="447" t="s">
        <v>30</v>
      </c>
    </row>
    <row r="5" spans="1:9" ht="13.5" thickBot="1" x14ac:dyDescent="0.25">
      <c r="A5" s="446"/>
      <c r="B5" s="445" t="s">
        <v>327</v>
      </c>
      <c r="C5" s="445" t="s">
        <v>329</v>
      </c>
      <c r="D5" s="445" t="s">
        <v>327</v>
      </c>
      <c r="E5" s="445" t="s">
        <v>328</v>
      </c>
      <c r="F5" s="445" t="s">
        <v>327</v>
      </c>
      <c r="G5" s="445" t="s">
        <v>327</v>
      </c>
      <c r="H5" s="445" t="s">
        <v>327</v>
      </c>
      <c r="I5" s="444" t="s">
        <v>327</v>
      </c>
    </row>
    <row r="6" spans="1:9" x14ac:dyDescent="0.2">
      <c r="A6" s="443">
        <v>2011</v>
      </c>
      <c r="B6" s="442">
        <v>1235345.0680179994</v>
      </c>
      <c r="C6" s="442">
        <v>166186716.981653</v>
      </c>
      <c r="D6" s="442">
        <v>1256382.6002109998</v>
      </c>
      <c r="E6" s="442">
        <v>3418862.1174219996</v>
      </c>
      <c r="F6" s="442">
        <v>230199.08238499996</v>
      </c>
      <c r="G6" s="442">
        <v>7010937.8915999997</v>
      </c>
      <c r="H6" s="442">
        <v>28881.790966</v>
      </c>
      <c r="I6" s="441">
        <v>19141.078051999997</v>
      </c>
    </row>
    <row r="7" spans="1:9" x14ac:dyDescent="0.2">
      <c r="A7" s="440">
        <v>2012</v>
      </c>
      <c r="B7" s="426">
        <v>1298761.3646879997</v>
      </c>
      <c r="C7" s="426">
        <v>161544666.15318698</v>
      </c>
      <c r="D7" s="426">
        <v>1281282.4314850001</v>
      </c>
      <c r="E7" s="426">
        <v>3480856.9120260002</v>
      </c>
      <c r="F7" s="426">
        <v>249236.15747599999</v>
      </c>
      <c r="G7" s="426">
        <v>6684539.3917999994</v>
      </c>
      <c r="H7" s="426">
        <v>26104.854507000004</v>
      </c>
      <c r="I7" s="433">
        <v>16790.374244000002</v>
      </c>
    </row>
    <row r="8" spans="1:9" x14ac:dyDescent="0.2">
      <c r="A8" s="440">
        <v>2013</v>
      </c>
      <c r="B8" s="426">
        <v>1375640.6942070001</v>
      </c>
      <c r="C8" s="426">
        <v>151486071.68989697</v>
      </c>
      <c r="D8" s="426">
        <v>1351273.497128</v>
      </c>
      <c r="E8" s="426">
        <v>3674282.5108389994</v>
      </c>
      <c r="F8" s="426">
        <v>266472.33039300004</v>
      </c>
      <c r="G8" s="426">
        <v>6680658.79</v>
      </c>
      <c r="H8" s="426">
        <v>23667.787451</v>
      </c>
      <c r="I8" s="433">
        <v>18139.597244000001</v>
      </c>
    </row>
    <row r="9" spans="1:9" x14ac:dyDescent="0.2">
      <c r="A9" s="440">
        <v>2014</v>
      </c>
      <c r="B9" s="426">
        <v>1377642.4139870002</v>
      </c>
      <c r="C9" s="426">
        <v>140097028.09351802</v>
      </c>
      <c r="D9" s="426">
        <v>1315474.5571109992</v>
      </c>
      <c r="E9" s="426">
        <v>3768147.2192430007</v>
      </c>
      <c r="F9" s="426">
        <v>277294.4825959999</v>
      </c>
      <c r="G9" s="426">
        <v>7192591.9308000002</v>
      </c>
      <c r="H9" s="426">
        <v>23105.261869000002</v>
      </c>
      <c r="I9" s="433">
        <v>17017.692465</v>
      </c>
    </row>
    <row r="10" spans="1:9" x14ac:dyDescent="0.2">
      <c r="A10" s="440">
        <v>2015</v>
      </c>
      <c r="B10" s="426">
        <v>1700817.4199590001</v>
      </c>
      <c r="C10" s="426">
        <v>146822906.53714001</v>
      </c>
      <c r="D10" s="426">
        <v>1421217.9398520004</v>
      </c>
      <c r="E10" s="426">
        <v>4101567.7170700002</v>
      </c>
      <c r="F10" s="426">
        <v>315524.81577999995</v>
      </c>
      <c r="G10" s="426">
        <v>7320806.8477000007</v>
      </c>
      <c r="H10" s="426">
        <v>19510.729780999998</v>
      </c>
      <c r="I10" s="433">
        <v>20153.237615999999</v>
      </c>
    </row>
    <row r="11" spans="1:9" x14ac:dyDescent="0.2">
      <c r="A11" s="440">
        <v>2016</v>
      </c>
      <c r="B11" s="426">
        <v>2353858.5579240001</v>
      </c>
      <c r="C11" s="426">
        <v>153005896.97612542</v>
      </c>
      <c r="D11" s="426">
        <v>1337081.4908789997</v>
      </c>
      <c r="E11" s="426">
        <v>4375336.6871659989</v>
      </c>
      <c r="F11" s="426">
        <v>314421.59763299994</v>
      </c>
      <c r="G11" s="426">
        <v>7663124</v>
      </c>
      <c r="H11" s="426">
        <v>18789.004763000001</v>
      </c>
      <c r="I11" s="433">
        <v>25756.505005000006</v>
      </c>
    </row>
    <row r="12" spans="1:9" x14ac:dyDescent="0.2">
      <c r="A12" s="440">
        <v>2017</v>
      </c>
      <c r="B12" s="426">
        <v>2445583.8150159996</v>
      </c>
      <c r="C12" s="426">
        <v>151964039.95641115</v>
      </c>
      <c r="D12" s="426">
        <v>1473072.7682369999</v>
      </c>
      <c r="E12" s="426">
        <v>4417986.781347001</v>
      </c>
      <c r="F12" s="426">
        <v>306783.61933000013</v>
      </c>
      <c r="G12" s="426">
        <v>8806451.7127719987</v>
      </c>
      <c r="H12" s="426">
        <v>17790.363566</v>
      </c>
      <c r="I12" s="433">
        <v>28141.142528</v>
      </c>
    </row>
    <row r="13" spans="1:9" x14ac:dyDescent="0.2">
      <c r="A13" s="440">
        <v>2018</v>
      </c>
      <c r="B13" s="426">
        <v>2437034.8892940003</v>
      </c>
      <c r="C13" s="426">
        <v>140210984.41501191</v>
      </c>
      <c r="D13" s="426">
        <v>1474383.1280539997</v>
      </c>
      <c r="E13" s="426">
        <v>4160161.9325340013</v>
      </c>
      <c r="F13" s="426">
        <v>289122.51396000007</v>
      </c>
      <c r="G13" s="426">
        <v>9533871.1347549986</v>
      </c>
      <c r="H13" s="426">
        <v>18601</v>
      </c>
      <c r="I13" s="433">
        <v>28033.511926999996</v>
      </c>
    </row>
    <row r="14" spans="1:9" x14ac:dyDescent="0.2">
      <c r="A14" s="440">
        <v>2019</v>
      </c>
      <c r="B14" s="426">
        <v>2455439.9084949992</v>
      </c>
      <c r="C14" s="426">
        <v>128413463.35810572</v>
      </c>
      <c r="D14" s="426">
        <v>1404381.5470090001</v>
      </c>
      <c r="E14" s="426">
        <v>3860306.0494860001</v>
      </c>
      <c r="F14" s="426">
        <v>308115.57177400007</v>
      </c>
      <c r="G14" s="426">
        <v>10120007.399021</v>
      </c>
      <c r="H14" s="426">
        <v>19853.168400000002</v>
      </c>
      <c r="I14" s="433">
        <v>30441.359038999999</v>
      </c>
    </row>
    <row r="15" spans="1:9" x14ac:dyDescent="0.2">
      <c r="A15" s="440">
        <v>2020</v>
      </c>
      <c r="B15" s="426">
        <v>2150125.9121219614</v>
      </c>
      <c r="C15" s="426">
        <v>87526008.227794811</v>
      </c>
      <c r="D15" s="426">
        <v>1334570.4777680754</v>
      </c>
      <c r="E15" s="426">
        <v>2727469.729251367</v>
      </c>
      <c r="F15" s="426">
        <v>241547.91303966998</v>
      </c>
      <c r="G15" s="426">
        <v>8893971.5276180003</v>
      </c>
      <c r="H15" s="426">
        <v>20646.581029499997</v>
      </c>
      <c r="I15" s="433">
        <v>32184.625879069801</v>
      </c>
    </row>
    <row r="16" spans="1:9" x14ac:dyDescent="0.2">
      <c r="A16" s="439" t="s">
        <v>326</v>
      </c>
      <c r="B16" s="438">
        <f t="shared" ref="B16:I16" si="0">SUM(B17:B21)</f>
        <v>900208.89901291288</v>
      </c>
      <c r="C16" s="438">
        <f t="shared" si="0"/>
        <v>38017397.110824443</v>
      </c>
      <c r="D16" s="438">
        <f t="shared" si="0"/>
        <v>661876.18302727002</v>
      </c>
      <c r="E16" s="438">
        <f t="shared" si="0"/>
        <v>1327784.9893980315</v>
      </c>
      <c r="F16" s="438">
        <f t="shared" si="0"/>
        <v>108388.95654392999</v>
      </c>
      <c r="G16" s="438">
        <f t="shared" si="0"/>
        <v>4921306.8305580001</v>
      </c>
      <c r="H16" s="438">
        <f t="shared" si="0"/>
        <v>11042.419095000001</v>
      </c>
      <c r="I16" s="437">
        <f t="shared" si="0"/>
        <v>13134.81502</v>
      </c>
    </row>
    <row r="17" spans="1:9" x14ac:dyDescent="0.2">
      <c r="A17" s="436" t="s">
        <v>209</v>
      </c>
      <c r="B17" s="419">
        <v>176717.74462450793</v>
      </c>
      <c r="C17" s="419">
        <v>7533601.6060497705</v>
      </c>
      <c r="D17" s="419">
        <v>122632.51695096004</v>
      </c>
      <c r="E17" s="419">
        <v>254050.54814645954</v>
      </c>
      <c r="F17" s="419">
        <v>20911.870307910001</v>
      </c>
      <c r="G17" s="419">
        <v>1129003.0356020001</v>
      </c>
      <c r="H17" s="419">
        <v>2100.798076</v>
      </c>
      <c r="I17" s="435">
        <v>2727.35980746</v>
      </c>
    </row>
    <row r="18" spans="1:9" x14ac:dyDescent="0.2">
      <c r="A18" s="434" t="s">
        <v>208</v>
      </c>
      <c r="B18" s="426">
        <v>171586.28800390201</v>
      </c>
      <c r="C18" s="426">
        <v>6967486.7696169699</v>
      </c>
      <c r="D18" s="426">
        <v>133806.17182895998</v>
      </c>
      <c r="E18" s="426">
        <v>267778.49791622197</v>
      </c>
      <c r="F18" s="426">
        <v>21654.575093799998</v>
      </c>
      <c r="G18" s="426">
        <v>888449.89303399995</v>
      </c>
      <c r="H18" s="426">
        <v>1949.2961420000001</v>
      </c>
      <c r="I18" s="433">
        <v>2476.1625037099998</v>
      </c>
    </row>
    <row r="19" spans="1:9" x14ac:dyDescent="0.2">
      <c r="A19" s="434" t="s">
        <v>207</v>
      </c>
      <c r="B19" s="426">
        <v>182755.57528574101</v>
      </c>
      <c r="C19" s="426">
        <v>8202330.3588294713</v>
      </c>
      <c r="D19" s="426">
        <v>133957.49100769998</v>
      </c>
      <c r="E19" s="426">
        <v>265916.54842733353</v>
      </c>
      <c r="F19" s="426">
        <v>21486.687580520003</v>
      </c>
      <c r="G19" s="426">
        <v>814677.65876999998</v>
      </c>
      <c r="H19" s="426">
        <v>2384.5168000000003</v>
      </c>
      <c r="I19" s="433">
        <v>2905.64059602</v>
      </c>
    </row>
    <row r="20" spans="1:9" x14ac:dyDescent="0.2">
      <c r="A20" s="434" t="s">
        <v>206</v>
      </c>
      <c r="B20" s="426">
        <v>173150.69354821395</v>
      </c>
      <c r="C20" s="426">
        <v>7529760.0461129798</v>
      </c>
      <c r="D20" s="426">
        <v>128983.69693260005</v>
      </c>
      <c r="E20" s="426">
        <v>256891.16564215368</v>
      </c>
      <c r="F20" s="426">
        <v>21561.650777809995</v>
      </c>
      <c r="G20" s="426">
        <v>1028607.746152</v>
      </c>
      <c r="H20" s="426">
        <v>2338.0498769999999</v>
      </c>
      <c r="I20" s="433">
        <v>2495.7472777499997</v>
      </c>
    </row>
    <row r="21" spans="1:9" ht="13.5" thickBot="1" x14ac:dyDescent="0.25">
      <c r="A21" s="432" t="s">
        <v>205</v>
      </c>
      <c r="B21" s="431">
        <v>195998.597550548</v>
      </c>
      <c r="C21" s="431">
        <v>7784218.3302152492</v>
      </c>
      <c r="D21" s="431">
        <v>142496.30630704999</v>
      </c>
      <c r="E21" s="431">
        <v>283148.2292658629</v>
      </c>
      <c r="F21" s="431">
        <v>22774.172783889997</v>
      </c>
      <c r="G21" s="431">
        <v>1060568.497</v>
      </c>
      <c r="H21" s="431">
        <v>2269.7582000000002</v>
      </c>
      <c r="I21" s="430">
        <v>2529.9048350600001</v>
      </c>
    </row>
    <row r="22" spans="1:9" x14ac:dyDescent="0.2">
      <c r="B22" s="426"/>
      <c r="C22" s="426"/>
      <c r="D22" s="426"/>
      <c r="E22" s="426"/>
      <c r="F22" s="426"/>
      <c r="G22" s="426"/>
      <c r="H22" s="426"/>
      <c r="I22" s="426"/>
    </row>
    <row r="23" spans="1:9" x14ac:dyDescent="0.2">
      <c r="A23" s="217" t="s">
        <v>325</v>
      </c>
      <c r="D23" s="426"/>
    </row>
    <row r="24" spans="1:9" x14ac:dyDescent="0.2">
      <c r="A24" s="429" t="s">
        <v>200</v>
      </c>
      <c r="B24" s="425">
        <v>128411.75443735099</v>
      </c>
      <c r="C24" s="425">
        <v>4060325.9187712404</v>
      </c>
      <c r="D24" s="425">
        <v>29325.28426217</v>
      </c>
      <c r="E24" s="425">
        <v>105529.32398086511</v>
      </c>
      <c r="F24" s="425">
        <v>8772.4404382299999</v>
      </c>
      <c r="G24" s="425">
        <v>0</v>
      </c>
      <c r="H24" s="425">
        <v>1217.5114000000001</v>
      </c>
      <c r="I24" s="425">
        <v>2389.9119046600003</v>
      </c>
    </row>
    <row r="25" spans="1:9" x14ac:dyDescent="0.2">
      <c r="A25" s="428" t="s">
        <v>198</v>
      </c>
      <c r="B25" s="417">
        <f t="shared" ref="B25:I25" si="1">B21</f>
        <v>195998.597550548</v>
      </c>
      <c r="C25" s="417">
        <f t="shared" si="1"/>
        <v>7784218.3302152492</v>
      </c>
      <c r="D25" s="417">
        <f t="shared" si="1"/>
        <v>142496.30630704999</v>
      </c>
      <c r="E25" s="417">
        <f t="shared" si="1"/>
        <v>283148.2292658629</v>
      </c>
      <c r="F25" s="417">
        <f t="shared" si="1"/>
        <v>22774.172783889997</v>
      </c>
      <c r="G25" s="417">
        <f t="shared" si="1"/>
        <v>1060568.497</v>
      </c>
      <c r="H25" s="417">
        <f t="shared" si="1"/>
        <v>2269.7582000000002</v>
      </c>
      <c r="I25" s="417">
        <f t="shared" si="1"/>
        <v>2529.9048350600001</v>
      </c>
    </row>
    <row r="26" spans="1:9" s="421" customFormat="1" ht="13.5" thickBot="1" x14ac:dyDescent="0.25">
      <c r="A26" s="416" t="s">
        <v>197</v>
      </c>
      <c r="B26" s="415">
        <f>+B25/B24-1</f>
        <v>0.52632909977233444</v>
      </c>
      <c r="C26" s="415">
        <f>+C25/C24-1</f>
        <v>0.91714125563864957</v>
      </c>
      <c r="D26" s="415">
        <f>+D25/D24-1</f>
        <v>3.8591619788958731</v>
      </c>
      <c r="E26" s="415">
        <f>+E25/E24-1</f>
        <v>1.6831236909771561</v>
      </c>
      <c r="F26" s="415">
        <f>+F25/F24-1</f>
        <v>1.5961045782244265</v>
      </c>
      <c r="G26" s="415" t="s">
        <v>132</v>
      </c>
      <c r="H26" s="415">
        <f>+H25/H24-1</f>
        <v>0.86426032643308304</v>
      </c>
      <c r="I26" s="415">
        <f>+I25/I24-1</f>
        <v>5.8576606998372194E-2</v>
      </c>
    </row>
    <row r="27" spans="1:9" x14ac:dyDescent="0.2">
      <c r="A27" s="427"/>
      <c r="B27" s="426"/>
      <c r="C27" s="426"/>
      <c r="D27" s="426"/>
      <c r="E27" s="426"/>
      <c r="F27" s="426"/>
      <c r="G27" s="426"/>
      <c r="H27" s="426"/>
      <c r="I27" s="426"/>
    </row>
    <row r="28" spans="1:9" x14ac:dyDescent="0.2">
      <c r="A28" s="421" t="s">
        <v>324</v>
      </c>
      <c r="B28" s="414"/>
      <c r="C28" s="414"/>
      <c r="D28" s="414"/>
      <c r="E28" s="414"/>
      <c r="F28" s="414"/>
      <c r="G28" s="414"/>
      <c r="H28" s="414"/>
      <c r="I28" s="414"/>
    </row>
    <row r="29" spans="1:9" x14ac:dyDescent="0.2">
      <c r="A29" s="207" t="s">
        <v>203</v>
      </c>
      <c r="B29" s="425">
        <v>768490.43224902172</v>
      </c>
      <c r="C29" s="425">
        <v>36670111.571360223</v>
      </c>
      <c r="D29" s="425">
        <v>397213.74924353597</v>
      </c>
      <c r="E29" s="425">
        <v>942521.27251698612</v>
      </c>
      <c r="F29" s="425">
        <v>83234.470495111993</v>
      </c>
      <c r="G29" s="425">
        <v>2438057.8757500001</v>
      </c>
      <c r="H29" s="425">
        <v>6195.9315150000002</v>
      </c>
      <c r="I29" s="425">
        <v>11624.5380480898</v>
      </c>
    </row>
    <row r="30" spans="1:9" x14ac:dyDescent="0.2">
      <c r="A30" s="207" t="s">
        <v>202</v>
      </c>
      <c r="B30" s="425">
        <f t="shared" ref="B30:I30" si="2">+B16</f>
        <v>900208.89901291288</v>
      </c>
      <c r="C30" s="425">
        <f t="shared" si="2"/>
        <v>38017397.110824443</v>
      </c>
      <c r="D30" s="425">
        <f t="shared" si="2"/>
        <v>661876.18302727002</v>
      </c>
      <c r="E30" s="425">
        <f t="shared" si="2"/>
        <v>1327784.9893980315</v>
      </c>
      <c r="F30" s="425">
        <f t="shared" si="2"/>
        <v>108388.95654392999</v>
      </c>
      <c r="G30" s="425">
        <f t="shared" si="2"/>
        <v>4921306.8305580001</v>
      </c>
      <c r="H30" s="425">
        <f t="shared" si="2"/>
        <v>11042.419095000001</v>
      </c>
      <c r="I30" s="425">
        <f t="shared" si="2"/>
        <v>13134.81502</v>
      </c>
    </row>
    <row r="31" spans="1:9" ht="13.5" thickBot="1" x14ac:dyDescent="0.25">
      <c r="A31" s="424" t="s">
        <v>197</v>
      </c>
      <c r="B31" s="423">
        <f t="shared" ref="B31:I31" si="3">+B30/B29-1</f>
        <v>0.17139896768579299</v>
      </c>
      <c r="C31" s="423">
        <f t="shared" si="3"/>
        <v>3.6740699216101236E-2</v>
      </c>
      <c r="D31" s="423">
        <f t="shared" si="3"/>
        <v>0.66629726258913236</v>
      </c>
      <c r="E31" s="423">
        <f t="shared" si="3"/>
        <v>0.408758643560591</v>
      </c>
      <c r="F31" s="423">
        <f t="shared" si="3"/>
        <v>0.30221236344977065</v>
      </c>
      <c r="G31" s="423">
        <f t="shared" si="3"/>
        <v>1.0185356875681624</v>
      </c>
      <c r="H31" s="423">
        <f t="shared" si="3"/>
        <v>0.78220483365042504</v>
      </c>
      <c r="I31" s="423">
        <f t="shared" si="3"/>
        <v>0.12992146145182737</v>
      </c>
    </row>
    <row r="32" spans="1:9" ht="14.25" customHeight="1" x14ac:dyDescent="0.2">
      <c r="A32" s="422"/>
      <c r="B32" s="413"/>
      <c r="C32" s="413"/>
      <c r="D32" s="413"/>
      <c r="E32" s="413"/>
      <c r="F32" s="413"/>
      <c r="G32" s="413"/>
      <c r="H32" s="413"/>
      <c r="I32" s="413"/>
    </row>
    <row r="33" spans="1:9" x14ac:dyDescent="0.2">
      <c r="A33" s="421" t="s">
        <v>323</v>
      </c>
      <c r="B33" s="414"/>
      <c r="C33" s="414"/>
      <c r="D33" s="414"/>
      <c r="E33" s="414"/>
      <c r="F33" s="414"/>
      <c r="G33" s="414"/>
      <c r="H33" s="414"/>
      <c r="I33" s="414"/>
    </row>
    <row r="34" spans="1:9" x14ac:dyDescent="0.2">
      <c r="A34" s="420" t="s">
        <v>133</v>
      </c>
      <c r="B34" s="419">
        <f t="shared" ref="B34:I35" si="4">+B20</f>
        <v>173150.69354821395</v>
      </c>
      <c r="C34" s="419">
        <f t="shared" si="4"/>
        <v>7529760.0461129798</v>
      </c>
      <c r="D34" s="419">
        <f t="shared" si="4"/>
        <v>128983.69693260005</v>
      </c>
      <c r="E34" s="419">
        <f t="shared" si="4"/>
        <v>256891.16564215368</v>
      </c>
      <c r="F34" s="419">
        <f t="shared" si="4"/>
        <v>21561.650777809995</v>
      </c>
      <c r="G34" s="419">
        <f t="shared" si="4"/>
        <v>1028607.746152</v>
      </c>
      <c r="H34" s="419">
        <f t="shared" si="4"/>
        <v>2338.0498769999999</v>
      </c>
      <c r="I34" s="419">
        <f t="shared" si="4"/>
        <v>2495.7472777499997</v>
      </c>
    </row>
    <row r="35" spans="1:9" x14ac:dyDescent="0.2">
      <c r="A35" s="418" t="str">
        <f>A25</f>
        <v>May. 2021</v>
      </c>
      <c r="B35" s="417">
        <f t="shared" si="4"/>
        <v>195998.597550548</v>
      </c>
      <c r="C35" s="417">
        <f t="shared" si="4"/>
        <v>7784218.3302152492</v>
      </c>
      <c r="D35" s="417">
        <f t="shared" si="4"/>
        <v>142496.30630704999</v>
      </c>
      <c r="E35" s="417">
        <f t="shared" si="4"/>
        <v>283148.2292658629</v>
      </c>
      <c r="F35" s="417">
        <f t="shared" si="4"/>
        <v>22774.172783889997</v>
      </c>
      <c r="G35" s="417">
        <f t="shared" si="4"/>
        <v>1060568.497</v>
      </c>
      <c r="H35" s="417">
        <f t="shared" si="4"/>
        <v>2269.7582000000002</v>
      </c>
      <c r="I35" s="417">
        <f t="shared" si="4"/>
        <v>2529.9048350600001</v>
      </c>
    </row>
    <row r="36" spans="1:9" ht="13.5" thickBot="1" x14ac:dyDescent="0.25">
      <c r="A36" s="416" t="s">
        <v>197</v>
      </c>
      <c r="B36" s="415">
        <f t="shared" ref="B36:I36" si="5">+B35/B34-1</f>
        <v>0.13195386939626674</v>
      </c>
      <c r="C36" s="415">
        <f t="shared" si="5"/>
        <v>3.3793677692774082E-2</v>
      </c>
      <c r="D36" s="415">
        <f t="shared" si="5"/>
        <v>0.10476214975843723</v>
      </c>
      <c r="E36" s="415">
        <f t="shared" si="5"/>
        <v>0.10221084698679372</v>
      </c>
      <c r="F36" s="415">
        <f t="shared" si="5"/>
        <v>5.6235119405971368E-2</v>
      </c>
      <c r="G36" s="415">
        <f t="shared" si="5"/>
        <v>3.1071855104693125E-2</v>
      </c>
      <c r="H36" s="415">
        <f t="shared" si="5"/>
        <v>-2.9208819568736555E-2</v>
      </c>
      <c r="I36" s="415">
        <f t="shared" si="5"/>
        <v>1.3686304544743289E-2</v>
      </c>
    </row>
    <row r="37" spans="1:9" x14ac:dyDescent="0.2">
      <c r="A37" s="414"/>
      <c r="B37" s="413"/>
      <c r="C37" s="413"/>
      <c r="D37" s="413"/>
      <c r="E37" s="413"/>
      <c r="F37" s="413"/>
      <c r="G37" s="413"/>
      <c r="H37" s="413"/>
      <c r="I37" s="413"/>
    </row>
    <row r="38" spans="1:9" ht="45.6" customHeight="1" x14ac:dyDescent="0.2">
      <c r="A38" s="731" t="s">
        <v>322</v>
      </c>
      <c r="B38" s="731"/>
      <c r="C38" s="731"/>
      <c r="D38" s="731"/>
      <c r="E38" s="731"/>
      <c r="F38" s="731"/>
      <c r="G38" s="731"/>
      <c r="H38" s="731"/>
      <c r="I38" s="731"/>
    </row>
  </sheetData>
  <mergeCells count="2">
    <mergeCell ref="A2:I2"/>
    <mergeCell ref="A38:I38"/>
  </mergeCells>
  <conditionalFormatting sqref="B36:I36">
    <cfRule type="cellIs" priority="1" operator="lessThan">
      <formula>0</formula>
    </cfRule>
  </conditionalFormatting>
  <conditionalFormatting sqref="B31:I31">
    <cfRule type="cellIs" priority="2" operator="lessThan">
      <formula>0</formula>
    </cfRule>
  </conditionalFormatting>
  <conditionalFormatting sqref="B26:I26">
    <cfRule type="cellIs" priority="3" operator="lessThan">
      <formula>0</formula>
    </cfRule>
  </conditionalFormatting>
  <printOptions horizontalCentered="1" verticalCentered="1"/>
  <pageMargins left="0" right="0" top="0" bottom="0" header="0"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B65"/>
  <sheetViews>
    <sheetView showGridLines="0" view="pageBreakPreview" zoomScaleNormal="85" zoomScaleSheetLayoutView="100" workbookViewId="0">
      <selection activeCell="A3" sqref="A3"/>
    </sheetView>
  </sheetViews>
  <sheetFormatPr baseColWidth="10" defaultColWidth="11.5703125" defaultRowHeight="15" x14ac:dyDescent="0.25"/>
  <cols>
    <col min="1" max="1" width="47" style="74" customWidth="1"/>
    <col min="2" max="2" width="18.7109375" style="74" customWidth="1"/>
    <col min="3" max="3" width="41.42578125" style="75" customWidth="1"/>
    <col min="4" max="4" width="10.42578125" bestFit="1" customWidth="1"/>
    <col min="5" max="5" width="19.7109375" customWidth="1"/>
    <col min="6" max="6" width="6.7109375" customWidth="1"/>
    <col min="7" max="8" width="11.5703125" customWidth="1"/>
    <col min="10" max="10" width="15.5703125" customWidth="1"/>
    <col min="14" max="256" width="11.5703125" style="75"/>
    <col min="257" max="257" width="36.28515625" style="75" customWidth="1"/>
    <col min="258" max="258" width="18.7109375" style="75" customWidth="1"/>
    <col min="259" max="259" width="41.42578125" style="75" customWidth="1"/>
    <col min="260" max="260" width="10.42578125" style="75" bestFit="1" customWidth="1"/>
    <col min="261" max="261" width="19.7109375" style="75" customWidth="1"/>
    <col min="262" max="262" width="6.7109375" style="75" customWidth="1"/>
    <col min="263" max="264" width="11.5703125" style="75" customWidth="1"/>
    <col min="265" max="265" width="11.5703125" style="75"/>
    <col min="266" max="266" width="15.5703125" style="75" customWidth="1"/>
    <col min="267" max="512" width="11.5703125" style="75"/>
    <col min="513" max="513" width="36.28515625" style="75" customWidth="1"/>
    <col min="514" max="514" width="18.7109375" style="75" customWidth="1"/>
    <col min="515" max="515" width="41.42578125" style="75" customWidth="1"/>
    <col min="516" max="516" width="10.42578125" style="75" bestFit="1" customWidth="1"/>
    <col min="517" max="517" width="19.7109375" style="75" customWidth="1"/>
    <col min="518" max="518" width="6.7109375" style="75" customWidth="1"/>
    <col min="519" max="520" width="11.5703125" style="75" customWidth="1"/>
    <col min="521" max="521" width="11.5703125" style="75"/>
    <col min="522" max="522" width="15.5703125" style="75" customWidth="1"/>
    <col min="523" max="768" width="11.5703125" style="75"/>
    <col min="769" max="769" width="36.28515625" style="75" customWidth="1"/>
    <col min="770" max="770" width="18.7109375" style="75" customWidth="1"/>
    <col min="771" max="771" width="41.42578125" style="75" customWidth="1"/>
    <col min="772" max="772" width="10.42578125" style="75" bestFit="1" customWidth="1"/>
    <col min="773" max="773" width="19.7109375" style="75" customWidth="1"/>
    <col min="774" max="774" width="6.7109375" style="75" customWidth="1"/>
    <col min="775" max="776" width="11.5703125" style="75" customWidth="1"/>
    <col min="777" max="777" width="11.5703125" style="75"/>
    <col min="778" max="778" width="15.5703125" style="75" customWidth="1"/>
    <col min="779" max="1024" width="11.5703125" style="75"/>
    <col min="1025" max="1025" width="36.28515625" style="75" customWidth="1"/>
    <col min="1026" max="1026" width="18.7109375" style="75" customWidth="1"/>
    <col min="1027" max="1027" width="41.42578125" style="75" customWidth="1"/>
    <col min="1028" max="1028" width="10.42578125" style="75" bestFit="1" customWidth="1"/>
    <col min="1029" max="1029" width="19.7109375" style="75" customWidth="1"/>
    <col min="1030" max="1030" width="6.7109375" style="75" customWidth="1"/>
    <col min="1031" max="1032" width="11.5703125" style="75" customWidth="1"/>
    <col min="1033" max="1033" width="11.5703125" style="75"/>
    <col min="1034" max="1034" width="15.5703125" style="75" customWidth="1"/>
    <col min="1035" max="1280" width="11.5703125" style="75"/>
    <col min="1281" max="1281" width="36.28515625" style="75" customWidth="1"/>
    <col min="1282" max="1282" width="18.7109375" style="75" customWidth="1"/>
    <col min="1283" max="1283" width="41.42578125" style="75" customWidth="1"/>
    <col min="1284" max="1284" width="10.42578125" style="75" bestFit="1" customWidth="1"/>
    <col min="1285" max="1285" width="19.7109375" style="75" customWidth="1"/>
    <col min="1286" max="1286" width="6.7109375" style="75" customWidth="1"/>
    <col min="1287" max="1288" width="11.5703125" style="75" customWidth="1"/>
    <col min="1289" max="1289" width="11.5703125" style="75"/>
    <col min="1290" max="1290" width="15.5703125" style="75" customWidth="1"/>
    <col min="1291" max="1536" width="11.5703125" style="75"/>
    <col min="1537" max="1537" width="36.28515625" style="75" customWidth="1"/>
    <col min="1538" max="1538" width="18.7109375" style="75" customWidth="1"/>
    <col min="1539" max="1539" width="41.42578125" style="75" customWidth="1"/>
    <col min="1540" max="1540" width="10.42578125" style="75" bestFit="1" customWidth="1"/>
    <col min="1541" max="1541" width="19.7109375" style="75" customWidth="1"/>
    <col min="1542" max="1542" width="6.7109375" style="75" customWidth="1"/>
    <col min="1543" max="1544" width="11.5703125" style="75" customWidth="1"/>
    <col min="1545" max="1545" width="11.5703125" style="75"/>
    <col min="1546" max="1546" width="15.5703125" style="75" customWidth="1"/>
    <col min="1547" max="1792" width="11.5703125" style="75"/>
    <col min="1793" max="1793" width="36.28515625" style="75" customWidth="1"/>
    <col min="1794" max="1794" width="18.7109375" style="75" customWidth="1"/>
    <col min="1795" max="1795" width="41.42578125" style="75" customWidth="1"/>
    <col min="1796" max="1796" width="10.42578125" style="75" bestFit="1" customWidth="1"/>
    <col min="1797" max="1797" width="19.7109375" style="75" customWidth="1"/>
    <col min="1798" max="1798" width="6.7109375" style="75" customWidth="1"/>
    <col min="1799" max="1800" width="11.5703125" style="75" customWidth="1"/>
    <col min="1801" max="1801" width="11.5703125" style="75"/>
    <col min="1802" max="1802" width="15.5703125" style="75" customWidth="1"/>
    <col min="1803" max="2048" width="11.5703125" style="75"/>
    <col min="2049" max="2049" width="36.28515625" style="75" customWidth="1"/>
    <col min="2050" max="2050" width="18.7109375" style="75" customWidth="1"/>
    <col min="2051" max="2051" width="41.42578125" style="75" customWidth="1"/>
    <col min="2052" max="2052" width="10.42578125" style="75" bestFit="1" customWidth="1"/>
    <col min="2053" max="2053" width="19.7109375" style="75" customWidth="1"/>
    <col min="2054" max="2054" width="6.7109375" style="75" customWidth="1"/>
    <col min="2055" max="2056" width="11.5703125" style="75" customWidth="1"/>
    <col min="2057" max="2057" width="11.5703125" style="75"/>
    <col min="2058" max="2058" width="15.5703125" style="75" customWidth="1"/>
    <col min="2059" max="2304" width="11.5703125" style="75"/>
    <col min="2305" max="2305" width="36.28515625" style="75" customWidth="1"/>
    <col min="2306" max="2306" width="18.7109375" style="75" customWidth="1"/>
    <col min="2307" max="2307" width="41.42578125" style="75" customWidth="1"/>
    <col min="2308" max="2308" width="10.42578125" style="75" bestFit="1" customWidth="1"/>
    <col min="2309" max="2309" width="19.7109375" style="75" customWidth="1"/>
    <col min="2310" max="2310" width="6.7109375" style="75" customWidth="1"/>
    <col min="2311" max="2312" width="11.5703125" style="75" customWidth="1"/>
    <col min="2313" max="2313" width="11.5703125" style="75"/>
    <col min="2314" max="2314" width="15.5703125" style="75" customWidth="1"/>
    <col min="2315" max="2560" width="11.5703125" style="75"/>
    <col min="2561" max="2561" width="36.28515625" style="75" customWidth="1"/>
    <col min="2562" max="2562" width="18.7109375" style="75" customWidth="1"/>
    <col min="2563" max="2563" width="41.42578125" style="75" customWidth="1"/>
    <col min="2564" max="2564" width="10.42578125" style="75" bestFit="1" customWidth="1"/>
    <col min="2565" max="2565" width="19.7109375" style="75" customWidth="1"/>
    <col min="2566" max="2566" width="6.7109375" style="75" customWidth="1"/>
    <col min="2567" max="2568" width="11.5703125" style="75" customWidth="1"/>
    <col min="2569" max="2569" width="11.5703125" style="75"/>
    <col min="2570" max="2570" width="15.5703125" style="75" customWidth="1"/>
    <col min="2571" max="2816" width="11.5703125" style="75"/>
    <col min="2817" max="2817" width="36.28515625" style="75" customWidth="1"/>
    <col min="2818" max="2818" width="18.7109375" style="75" customWidth="1"/>
    <col min="2819" max="2819" width="41.42578125" style="75" customWidth="1"/>
    <col min="2820" max="2820" width="10.42578125" style="75" bestFit="1" customWidth="1"/>
    <col min="2821" max="2821" width="19.7109375" style="75" customWidth="1"/>
    <col min="2822" max="2822" width="6.7109375" style="75" customWidth="1"/>
    <col min="2823" max="2824" width="11.5703125" style="75" customWidth="1"/>
    <col min="2825" max="2825" width="11.5703125" style="75"/>
    <col min="2826" max="2826" width="15.5703125" style="75" customWidth="1"/>
    <col min="2827" max="3072" width="11.5703125" style="75"/>
    <col min="3073" max="3073" width="36.28515625" style="75" customWidth="1"/>
    <col min="3074" max="3074" width="18.7109375" style="75" customWidth="1"/>
    <col min="3075" max="3075" width="41.42578125" style="75" customWidth="1"/>
    <col min="3076" max="3076" width="10.42578125" style="75" bestFit="1" customWidth="1"/>
    <col min="3077" max="3077" width="19.7109375" style="75" customWidth="1"/>
    <col min="3078" max="3078" width="6.7109375" style="75" customWidth="1"/>
    <col min="3079" max="3080" width="11.5703125" style="75" customWidth="1"/>
    <col min="3081" max="3081" width="11.5703125" style="75"/>
    <col min="3082" max="3082" width="15.5703125" style="75" customWidth="1"/>
    <col min="3083" max="3328" width="11.5703125" style="75"/>
    <col min="3329" max="3329" width="36.28515625" style="75" customWidth="1"/>
    <col min="3330" max="3330" width="18.7109375" style="75" customWidth="1"/>
    <col min="3331" max="3331" width="41.42578125" style="75" customWidth="1"/>
    <col min="3332" max="3332" width="10.42578125" style="75" bestFit="1" customWidth="1"/>
    <col min="3333" max="3333" width="19.7109375" style="75" customWidth="1"/>
    <col min="3334" max="3334" width="6.7109375" style="75" customWidth="1"/>
    <col min="3335" max="3336" width="11.5703125" style="75" customWidth="1"/>
    <col min="3337" max="3337" width="11.5703125" style="75"/>
    <col min="3338" max="3338" width="15.5703125" style="75" customWidth="1"/>
    <col min="3339" max="3584" width="11.5703125" style="75"/>
    <col min="3585" max="3585" width="36.28515625" style="75" customWidth="1"/>
    <col min="3586" max="3586" width="18.7109375" style="75" customWidth="1"/>
    <col min="3587" max="3587" width="41.42578125" style="75" customWidth="1"/>
    <col min="3588" max="3588" width="10.42578125" style="75" bestFit="1" customWidth="1"/>
    <col min="3589" max="3589" width="19.7109375" style="75" customWidth="1"/>
    <col min="3590" max="3590" width="6.7109375" style="75" customWidth="1"/>
    <col min="3591" max="3592" width="11.5703125" style="75" customWidth="1"/>
    <col min="3593" max="3593" width="11.5703125" style="75"/>
    <col min="3594" max="3594" width="15.5703125" style="75" customWidth="1"/>
    <col min="3595" max="3840" width="11.5703125" style="75"/>
    <col min="3841" max="3841" width="36.28515625" style="75" customWidth="1"/>
    <col min="3842" max="3842" width="18.7109375" style="75" customWidth="1"/>
    <col min="3843" max="3843" width="41.42578125" style="75" customWidth="1"/>
    <col min="3844" max="3844" width="10.42578125" style="75" bestFit="1" customWidth="1"/>
    <col min="3845" max="3845" width="19.7109375" style="75" customWidth="1"/>
    <col min="3846" max="3846" width="6.7109375" style="75" customWidth="1"/>
    <col min="3847" max="3848" width="11.5703125" style="75" customWidth="1"/>
    <col min="3849" max="3849" width="11.5703125" style="75"/>
    <col min="3850" max="3850" width="15.5703125" style="75" customWidth="1"/>
    <col min="3851" max="4096" width="11.5703125" style="75"/>
    <col min="4097" max="4097" width="36.28515625" style="75" customWidth="1"/>
    <col min="4098" max="4098" width="18.7109375" style="75" customWidth="1"/>
    <col min="4099" max="4099" width="41.42578125" style="75" customWidth="1"/>
    <col min="4100" max="4100" width="10.42578125" style="75" bestFit="1" customWidth="1"/>
    <col min="4101" max="4101" width="19.7109375" style="75" customWidth="1"/>
    <col min="4102" max="4102" width="6.7109375" style="75" customWidth="1"/>
    <col min="4103" max="4104" width="11.5703125" style="75" customWidth="1"/>
    <col min="4105" max="4105" width="11.5703125" style="75"/>
    <col min="4106" max="4106" width="15.5703125" style="75" customWidth="1"/>
    <col min="4107" max="4352" width="11.5703125" style="75"/>
    <col min="4353" max="4353" width="36.28515625" style="75" customWidth="1"/>
    <col min="4354" max="4354" width="18.7109375" style="75" customWidth="1"/>
    <col min="4355" max="4355" width="41.42578125" style="75" customWidth="1"/>
    <col min="4356" max="4356" width="10.42578125" style="75" bestFit="1" customWidth="1"/>
    <col min="4357" max="4357" width="19.7109375" style="75" customWidth="1"/>
    <col min="4358" max="4358" width="6.7109375" style="75" customWidth="1"/>
    <col min="4359" max="4360" width="11.5703125" style="75" customWidth="1"/>
    <col min="4361" max="4361" width="11.5703125" style="75"/>
    <col min="4362" max="4362" width="15.5703125" style="75" customWidth="1"/>
    <col min="4363" max="4608" width="11.5703125" style="75"/>
    <col min="4609" max="4609" width="36.28515625" style="75" customWidth="1"/>
    <col min="4610" max="4610" width="18.7109375" style="75" customWidth="1"/>
    <col min="4611" max="4611" width="41.42578125" style="75" customWidth="1"/>
    <col min="4612" max="4612" width="10.42578125" style="75" bestFit="1" customWidth="1"/>
    <col min="4613" max="4613" width="19.7109375" style="75" customWidth="1"/>
    <col min="4614" max="4614" width="6.7109375" style="75" customWidth="1"/>
    <col min="4615" max="4616" width="11.5703125" style="75" customWidth="1"/>
    <col min="4617" max="4617" width="11.5703125" style="75"/>
    <col min="4618" max="4618" width="15.5703125" style="75" customWidth="1"/>
    <col min="4619" max="4864" width="11.5703125" style="75"/>
    <col min="4865" max="4865" width="36.28515625" style="75" customWidth="1"/>
    <col min="4866" max="4866" width="18.7109375" style="75" customWidth="1"/>
    <col min="4867" max="4867" width="41.42578125" style="75" customWidth="1"/>
    <col min="4868" max="4868" width="10.42578125" style="75" bestFit="1" customWidth="1"/>
    <col min="4869" max="4869" width="19.7109375" style="75" customWidth="1"/>
    <col min="4870" max="4870" width="6.7109375" style="75" customWidth="1"/>
    <col min="4871" max="4872" width="11.5703125" style="75" customWidth="1"/>
    <col min="4873" max="4873" width="11.5703125" style="75"/>
    <col min="4874" max="4874" width="15.5703125" style="75" customWidth="1"/>
    <col min="4875" max="5120" width="11.5703125" style="75"/>
    <col min="5121" max="5121" width="36.28515625" style="75" customWidth="1"/>
    <col min="5122" max="5122" width="18.7109375" style="75" customWidth="1"/>
    <col min="5123" max="5123" width="41.42578125" style="75" customWidth="1"/>
    <col min="5124" max="5124" width="10.42578125" style="75" bestFit="1" customWidth="1"/>
    <col min="5125" max="5125" width="19.7109375" style="75" customWidth="1"/>
    <col min="5126" max="5126" width="6.7109375" style="75" customWidth="1"/>
    <col min="5127" max="5128" width="11.5703125" style="75" customWidth="1"/>
    <col min="5129" max="5129" width="11.5703125" style="75"/>
    <col min="5130" max="5130" width="15.5703125" style="75" customWidth="1"/>
    <col min="5131" max="5376" width="11.5703125" style="75"/>
    <col min="5377" max="5377" width="36.28515625" style="75" customWidth="1"/>
    <col min="5378" max="5378" width="18.7109375" style="75" customWidth="1"/>
    <col min="5379" max="5379" width="41.42578125" style="75" customWidth="1"/>
    <col min="5380" max="5380" width="10.42578125" style="75" bestFit="1" customWidth="1"/>
    <col min="5381" max="5381" width="19.7109375" style="75" customWidth="1"/>
    <col min="5382" max="5382" width="6.7109375" style="75" customWidth="1"/>
    <col min="5383" max="5384" width="11.5703125" style="75" customWidth="1"/>
    <col min="5385" max="5385" width="11.5703125" style="75"/>
    <col min="5386" max="5386" width="15.5703125" style="75" customWidth="1"/>
    <col min="5387" max="5632" width="11.5703125" style="75"/>
    <col min="5633" max="5633" width="36.28515625" style="75" customWidth="1"/>
    <col min="5634" max="5634" width="18.7109375" style="75" customWidth="1"/>
    <col min="5635" max="5635" width="41.42578125" style="75" customWidth="1"/>
    <col min="5636" max="5636" width="10.42578125" style="75" bestFit="1" customWidth="1"/>
    <col min="5637" max="5637" width="19.7109375" style="75" customWidth="1"/>
    <col min="5638" max="5638" width="6.7109375" style="75" customWidth="1"/>
    <col min="5639" max="5640" width="11.5703125" style="75" customWidth="1"/>
    <col min="5641" max="5641" width="11.5703125" style="75"/>
    <col min="5642" max="5642" width="15.5703125" style="75" customWidth="1"/>
    <col min="5643" max="5888" width="11.5703125" style="75"/>
    <col min="5889" max="5889" width="36.28515625" style="75" customWidth="1"/>
    <col min="5890" max="5890" width="18.7109375" style="75" customWidth="1"/>
    <col min="5891" max="5891" width="41.42578125" style="75" customWidth="1"/>
    <col min="5892" max="5892" width="10.42578125" style="75" bestFit="1" customWidth="1"/>
    <col min="5893" max="5893" width="19.7109375" style="75" customWidth="1"/>
    <col min="5894" max="5894" width="6.7109375" style="75" customWidth="1"/>
    <col min="5895" max="5896" width="11.5703125" style="75" customWidth="1"/>
    <col min="5897" max="5897" width="11.5703125" style="75"/>
    <col min="5898" max="5898" width="15.5703125" style="75" customWidth="1"/>
    <col min="5899" max="6144" width="11.5703125" style="75"/>
    <col min="6145" max="6145" width="36.28515625" style="75" customWidth="1"/>
    <col min="6146" max="6146" width="18.7109375" style="75" customWidth="1"/>
    <col min="6147" max="6147" width="41.42578125" style="75" customWidth="1"/>
    <col min="6148" max="6148" width="10.42578125" style="75" bestFit="1" customWidth="1"/>
    <col min="6149" max="6149" width="19.7109375" style="75" customWidth="1"/>
    <col min="6150" max="6150" width="6.7109375" style="75" customWidth="1"/>
    <col min="6151" max="6152" width="11.5703125" style="75" customWidth="1"/>
    <col min="6153" max="6153" width="11.5703125" style="75"/>
    <col min="6154" max="6154" width="15.5703125" style="75" customWidth="1"/>
    <col min="6155" max="6400" width="11.5703125" style="75"/>
    <col min="6401" max="6401" width="36.28515625" style="75" customWidth="1"/>
    <col min="6402" max="6402" width="18.7109375" style="75" customWidth="1"/>
    <col min="6403" max="6403" width="41.42578125" style="75" customWidth="1"/>
    <col min="6404" max="6404" width="10.42578125" style="75" bestFit="1" customWidth="1"/>
    <col min="6405" max="6405" width="19.7109375" style="75" customWidth="1"/>
    <col min="6406" max="6406" width="6.7109375" style="75" customWidth="1"/>
    <col min="6407" max="6408" width="11.5703125" style="75" customWidth="1"/>
    <col min="6409" max="6409" width="11.5703125" style="75"/>
    <col min="6410" max="6410" width="15.5703125" style="75" customWidth="1"/>
    <col min="6411" max="6656" width="11.5703125" style="75"/>
    <col min="6657" max="6657" width="36.28515625" style="75" customWidth="1"/>
    <col min="6658" max="6658" width="18.7109375" style="75" customWidth="1"/>
    <col min="6659" max="6659" width="41.42578125" style="75" customWidth="1"/>
    <col min="6660" max="6660" width="10.42578125" style="75" bestFit="1" customWidth="1"/>
    <col min="6661" max="6661" width="19.7109375" style="75" customWidth="1"/>
    <col min="6662" max="6662" width="6.7109375" style="75" customWidth="1"/>
    <col min="6663" max="6664" width="11.5703125" style="75" customWidth="1"/>
    <col min="6665" max="6665" width="11.5703125" style="75"/>
    <col min="6666" max="6666" width="15.5703125" style="75" customWidth="1"/>
    <col min="6667" max="6912" width="11.5703125" style="75"/>
    <col min="6913" max="6913" width="36.28515625" style="75" customWidth="1"/>
    <col min="6914" max="6914" width="18.7109375" style="75" customWidth="1"/>
    <col min="6915" max="6915" width="41.42578125" style="75" customWidth="1"/>
    <col min="6916" max="6916" width="10.42578125" style="75" bestFit="1" customWidth="1"/>
    <col min="6917" max="6917" width="19.7109375" style="75" customWidth="1"/>
    <col min="6918" max="6918" width="6.7109375" style="75" customWidth="1"/>
    <col min="6919" max="6920" width="11.5703125" style="75" customWidth="1"/>
    <col min="6921" max="6921" width="11.5703125" style="75"/>
    <col min="6922" max="6922" width="15.5703125" style="75" customWidth="1"/>
    <col min="6923" max="7168" width="11.5703125" style="75"/>
    <col min="7169" max="7169" width="36.28515625" style="75" customWidth="1"/>
    <col min="7170" max="7170" width="18.7109375" style="75" customWidth="1"/>
    <col min="7171" max="7171" width="41.42578125" style="75" customWidth="1"/>
    <col min="7172" max="7172" width="10.42578125" style="75" bestFit="1" customWidth="1"/>
    <col min="7173" max="7173" width="19.7109375" style="75" customWidth="1"/>
    <col min="7174" max="7174" width="6.7109375" style="75" customWidth="1"/>
    <col min="7175" max="7176" width="11.5703125" style="75" customWidth="1"/>
    <col min="7177" max="7177" width="11.5703125" style="75"/>
    <col min="7178" max="7178" width="15.5703125" style="75" customWidth="1"/>
    <col min="7179" max="7424" width="11.5703125" style="75"/>
    <col min="7425" max="7425" width="36.28515625" style="75" customWidth="1"/>
    <col min="7426" max="7426" width="18.7109375" style="75" customWidth="1"/>
    <col min="7427" max="7427" width="41.42578125" style="75" customWidth="1"/>
    <col min="7428" max="7428" width="10.42578125" style="75" bestFit="1" customWidth="1"/>
    <col min="7429" max="7429" width="19.7109375" style="75" customWidth="1"/>
    <col min="7430" max="7430" width="6.7109375" style="75" customWidth="1"/>
    <col min="7431" max="7432" width="11.5703125" style="75" customWidth="1"/>
    <col min="7433" max="7433" width="11.5703125" style="75"/>
    <col min="7434" max="7434" width="15.5703125" style="75" customWidth="1"/>
    <col min="7435" max="7680" width="11.5703125" style="75"/>
    <col min="7681" max="7681" width="36.28515625" style="75" customWidth="1"/>
    <col min="7682" max="7682" width="18.7109375" style="75" customWidth="1"/>
    <col min="7683" max="7683" width="41.42578125" style="75" customWidth="1"/>
    <col min="7684" max="7684" width="10.42578125" style="75" bestFit="1" customWidth="1"/>
    <col min="7685" max="7685" width="19.7109375" style="75" customWidth="1"/>
    <col min="7686" max="7686" width="6.7109375" style="75" customWidth="1"/>
    <col min="7687" max="7688" width="11.5703125" style="75" customWidth="1"/>
    <col min="7689" max="7689" width="11.5703125" style="75"/>
    <col min="7690" max="7690" width="15.5703125" style="75" customWidth="1"/>
    <col min="7691" max="7936" width="11.5703125" style="75"/>
    <col min="7937" max="7937" width="36.28515625" style="75" customWidth="1"/>
    <col min="7938" max="7938" width="18.7109375" style="75" customWidth="1"/>
    <col min="7939" max="7939" width="41.42578125" style="75" customWidth="1"/>
    <col min="7940" max="7940" width="10.42578125" style="75" bestFit="1" customWidth="1"/>
    <col min="7941" max="7941" width="19.7109375" style="75" customWidth="1"/>
    <col min="7942" max="7942" width="6.7109375" style="75" customWidth="1"/>
    <col min="7943" max="7944" width="11.5703125" style="75" customWidth="1"/>
    <col min="7945" max="7945" width="11.5703125" style="75"/>
    <col min="7946" max="7946" width="15.5703125" style="75" customWidth="1"/>
    <col min="7947" max="8192" width="11.5703125" style="75"/>
    <col min="8193" max="8193" width="36.28515625" style="75" customWidth="1"/>
    <col min="8194" max="8194" width="18.7109375" style="75" customWidth="1"/>
    <col min="8195" max="8195" width="41.42578125" style="75" customWidth="1"/>
    <col min="8196" max="8196" width="10.42578125" style="75" bestFit="1" customWidth="1"/>
    <col min="8197" max="8197" width="19.7109375" style="75" customWidth="1"/>
    <col min="8198" max="8198" width="6.7109375" style="75" customWidth="1"/>
    <col min="8199" max="8200" width="11.5703125" style="75" customWidth="1"/>
    <col min="8201" max="8201" width="11.5703125" style="75"/>
    <col min="8202" max="8202" width="15.5703125" style="75" customWidth="1"/>
    <col min="8203" max="8448" width="11.5703125" style="75"/>
    <col min="8449" max="8449" width="36.28515625" style="75" customWidth="1"/>
    <col min="8450" max="8450" width="18.7109375" style="75" customWidth="1"/>
    <col min="8451" max="8451" width="41.42578125" style="75" customWidth="1"/>
    <col min="8452" max="8452" width="10.42578125" style="75" bestFit="1" customWidth="1"/>
    <col min="8453" max="8453" width="19.7109375" style="75" customWidth="1"/>
    <col min="8454" max="8454" width="6.7109375" style="75" customWidth="1"/>
    <col min="8455" max="8456" width="11.5703125" style="75" customWidth="1"/>
    <col min="8457" max="8457" width="11.5703125" style="75"/>
    <col min="8458" max="8458" width="15.5703125" style="75" customWidth="1"/>
    <col min="8459" max="8704" width="11.5703125" style="75"/>
    <col min="8705" max="8705" width="36.28515625" style="75" customWidth="1"/>
    <col min="8706" max="8706" width="18.7109375" style="75" customWidth="1"/>
    <col min="8707" max="8707" width="41.42578125" style="75" customWidth="1"/>
    <col min="8708" max="8708" width="10.42578125" style="75" bestFit="1" customWidth="1"/>
    <col min="8709" max="8709" width="19.7109375" style="75" customWidth="1"/>
    <col min="8710" max="8710" width="6.7109375" style="75" customWidth="1"/>
    <col min="8711" max="8712" width="11.5703125" style="75" customWidth="1"/>
    <col min="8713" max="8713" width="11.5703125" style="75"/>
    <col min="8714" max="8714" width="15.5703125" style="75" customWidth="1"/>
    <col min="8715" max="8960" width="11.5703125" style="75"/>
    <col min="8961" max="8961" width="36.28515625" style="75" customWidth="1"/>
    <col min="8962" max="8962" width="18.7109375" style="75" customWidth="1"/>
    <col min="8963" max="8963" width="41.42578125" style="75" customWidth="1"/>
    <col min="8964" max="8964" width="10.42578125" style="75" bestFit="1" customWidth="1"/>
    <col min="8965" max="8965" width="19.7109375" style="75" customWidth="1"/>
    <col min="8966" max="8966" width="6.7109375" style="75" customWidth="1"/>
    <col min="8967" max="8968" width="11.5703125" style="75" customWidth="1"/>
    <col min="8969" max="8969" width="11.5703125" style="75"/>
    <col min="8970" max="8970" width="15.5703125" style="75" customWidth="1"/>
    <col min="8971" max="9216" width="11.5703125" style="75"/>
    <col min="9217" max="9217" width="36.28515625" style="75" customWidth="1"/>
    <col min="9218" max="9218" width="18.7109375" style="75" customWidth="1"/>
    <col min="9219" max="9219" width="41.42578125" style="75" customWidth="1"/>
    <col min="9220" max="9220" width="10.42578125" style="75" bestFit="1" customWidth="1"/>
    <col min="9221" max="9221" width="19.7109375" style="75" customWidth="1"/>
    <col min="9222" max="9222" width="6.7109375" style="75" customWidth="1"/>
    <col min="9223" max="9224" width="11.5703125" style="75" customWidth="1"/>
    <col min="9225" max="9225" width="11.5703125" style="75"/>
    <col min="9226" max="9226" width="15.5703125" style="75" customWidth="1"/>
    <col min="9227" max="9472" width="11.5703125" style="75"/>
    <col min="9473" max="9473" width="36.28515625" style="75" customWidth="1"/>
    <col min="9474" max="9474" width="18.7109375" style="75" customWidth="1"/>
    <col min="9475" max="9475" width="41.42578125" style="75" customWidth="1"/>
    <col min="9476" max="9476" width="10.42578125" style="75" bestFit="1" customWidth="1"/>
    <col min="9477" max="9477" width="19.7109375" style="75" customWidth="1"/>
    <col min="9478" max="9478" width="6.7109375" style="75" customWidth="1"/>
    <col min="9479" max="9480" width="11.5703125" style="75" customWidth="1"/>
    <col min="9481" max="9481" width="11.5703125" style="75"/>
    <col min="9482" max="9482" width="15.5703125" style="75" customWidth="1"/>
    <col min="9483" max="9728" width="11.5703125" style="75"/>
    <col min="9729" max="9729" width="36.28515625" style="75" customWidth="1"/>
    <col min="9730" max="9730" width="18.7109375" style="75" customWidth="1"/>
    <col min="9731" max="9731" width="41.42578125" style="75" customWidth="1"/>
    <col min="9732" max="9732" width="10.42578125" style="75" bestFit="1" customWidth="1"/>
    <col min="9733" max="9733" width="19.7109375" style="75" customWidth="1"/>
    <col min="9734" max="9734" width="6.7109375" style="75" customWidth="1"/>
    <col min="9735" max="9736" width="11.5703125" style="75" customWidth="1"/>
    <col min="9737" max="9737" width="11.5703125" style="75"/>
    <col min="9738" max="9738" width="15.5703125" style="75" customWidth="1"/>
    <col min="9739" max="9984" width="11.5703125" style="75"/>
    <col min="9985" max="9985" width="36.28515625" style="75" customWidth="1"/>
    <col min="9986" max="9986" width="18.7109375" style="75" customWidth="1"/>
    <col min="9987" max="9987" width="41.42578125" style="75" customWidth="1"/>
    <col min="9988" max="9988" width="10.42578125" style="75" bestFit="1" customWidth="1"/>
    <col min="9989" max="9989" width="19.7109375" style="75" customWidth="1"/>
    <col min="9990" max="9990" width="6.7109375" style="75" customWidth="1"/>
    <col min="9991" max="9992" width="11.5703125" style="75" customWidth="1"/>
    <col min="9993" max="9993" width="11.5703125" style="75"/>
    <col min="9994" max="9994" width="15.5703125" style="75" customWidth="1"/>
    <col min="9995" max="10240" width="11.5703125" style="75"/>
    <col min="10241" max="10241" width="36.28515625" style="75" customWidth="1"/>
    <col min="10242" max="10242" width="18.7109375" style="75" customWidth="1"/>
    <col min="10243" max="10243" width="41.42578125" style="75" customWidth="1"/>
    <col min="10244" max="10244" width="10.42578125" style="75" bestFit="1" customWidth="1"/>
    <col min="10245" max="10245" width="19.7109375" style="75" customWidth="1"/>
    <col min="10246" max="10246" width="6.7109375" style="75" customWidth="1"/>
    <col min="10247" max="10248" width="11.5703125" style="75" customWidth="1"/>
    <col min="10249" max="10249" width="11.5703125" style="75"/>
    <col min="10250" max="10250" width="15.5703125" style="75" customWidth="1"/>
    <col min="10251" max="10496" width="11.5703125" style="75"/>
    <col min="10497" max="10497" width="36.28515625" style="75" customWidth="1"/>
    <col min="10498" max="10498" width="18.7109375" style="75" customWidth="1"/>
    <col min="10499" max="10499" width="41.42578125" style="75" customWidth="1"/>
    <col min="10500" max="10500" width="10.42578125" style="75" bestFit="1" customWidth="1"/>
    <col min="10501" max="10501" width="19.7109375" style="75" customWidth="1"/>
    <col min="10502" max="10502" width="6.7109375" style="75" customWidth="1"/>
    <col min="10503" max="10504" width="11.5703125" style="75" customWidth="1"/>
    <col min="10505" max="10505" width="11.5703125" style="75"/>
    <col min="10506" max="10506" width="15.5703125" style="75" customWidth="1"/>
    <col min="10507" max="10752" width="11.5703125" style="75"/>
    <col min="10753" max="10753" width="36.28515625" style="75" customWidth="1"/>
    <col min="10754" max="10754" width="18.7109375" style="75" customWidth="1"/>
    <col min="10755" max="10755" width="41.42578125" style="75" customWidth="1"/>
    <col min="10756" max="10756" width="10.42578125" style="75" bestFit="1" customWidth="1"/>
    <col min="10757" max="10757" width="19.7109375" style="75" customWidth="1"/>
    <col min="10758" max="10758" width="6.7109375" style="75" customWidth="1"/>
    <col min="10759" max="10760" width="11.5703125" style="75" customWidth="1"/>
    <col min="10761" max="10761" width="11.5703125" style="75"/>
    <col min="10762" max="10762" width="15.5703125" style="75" customWidth="1"/>
    <col min="10763" max="11008" width="11.5703125" style="75"/>
    <col min="11009" max="11009" width="36.28515625" style="75" customWidth="1"/>
    <col min="11010" max="11010" width="18.7109375" style="75" customWidth="1"/>
    <col min="11011" max="11011" width="41.42578125" style="75" customWidth="1"/>
    <col min="11012" max="11012" width="10.42578125" style="75" bestFit="1" customWidth="1"/>
    <col min="11013" max="11013" width="19.7109375" style="75" customWidth="1"/>
    <col min="11014" max="11014" width="6.7109375" style="75" customWidth="1"/>
    <col min="11015" max="11016" width="11.5703125" style="75" customWidth="1"/>
    <col min="11017" max="11017" width="11.5703125" style="75"/>
    <col min="11018" max="11018" width="15.5703125" style="75" customWidth="1"/>
    <col min="11019" max="11264" width="11.5703125" style="75"/>
    <col min="11265" max="11265" width="36.28515625" style="75" customWidth="1"/>
    <col min="11266" max="11266" width="18.7109375" style="75" customWidth="1"/>
    <col min="11267" max="11267" width="41.42578125" style="75" customWidth="1"/>
    <col min="11268" max="11268" width="10.42578125" style="75" bestFit="1" customWidth="1"/>
    <col min="11269" max="11269" width="19.7109375" style="75" customWidth="1"/>
    <col min="11270" max="11270" width="6.7109375" style="75" customWidth="1"/>
    <col min="11271" max="11272" width="11.5703125" style="75" customWidth="1"/>
    <col min="11273" max="11273" width="11.5703125" style="75"/>
    <col min="11274" max="11274" width="15.5703125" style="75" customWidth="1"/>
    <col min="11275" max="11520" width="11.5703125" style="75"/>
    <col min="11521" max="11521" width="36.28515625" style="75" customWidth="1"/>
    <col min="11522" max="11522" width="18.7109375" style="75" customWidth="1"/>
    <col min="11523" max="11523" width="41.42578125" style="75" customWidth="1"/>
    <col min="11524" max="11524" width="10.42578125" style="75" bestFit="1" customWidth="1"/>
    <col min="11525" max="11525" width="19.7109375" style="75" customWidth="1"/>
    <col min="11526" max="11526" width="6.7109375" style="75" customWidth="1"/>
    <col min="11527" max="11528" width="11.5703125" style="75" customWidth="1"/>
    <col min="11529" max="11529" width="11.5703125" style="75"/>
    <col min="11530" max="11530" width="15.5703125" style="75" customWidth="1"/>
    <col min="11531" max="11776" width="11.5703125" style="75"/>
    <col min="11777" max="11777" width="36.28515625" style="75" customWidth="1"/>
    <col min="11778" max="11778" width="18.7109375" style="75" customWidth="1"/>
    <col min="11779" max="11779" width="41.42578125" style="75" customWidth="1"/>
    <col min="11780" max="11780" width="10.42578125" style="75" bestFit="1" customWidth="1"/>
    <col min="11781" max="11781" width="19.7109375" style="75" customWidth="1"/>
    <col min="11782" max="11782" width="6.7109375" style="75" customWidth="1"/>
    <col min="11783" max="11784" width="11.5703125" style="75" customWidth="1"/>
    <col min="11785" max="11785" width="11.5703125" style="75"/>
    <col min="11786" max="11786" width="15.5703125" style="75" customWidth="1"/>
    <col min="11787" max="12032" width="11.5703125" style="75"/>
    <col min="12033" max="12033" width="36.28515625" style="75" customWidth="1"/>
    <col min="12034" max="12034" width="18.7109375" style="75" customWidth="1"/>
    <col min="12035" max="12035" width="41.42578125" style="75" customWidth="1"/>
    <col min="12036" max="12036" width="10.42578125" style="75" bestFit="1" customWidth="1"/>
    <col min="12037" max="12037" width="19.7109375" style="75" customWidth="1"/>
    <col min="12038" max="12038" width="6.7109375" style="75" customWidth="1"/>
    <col min="12039" max="12040" width="11.5703125" style="75" customWidth="1"/>
    <col min="12041" max="12041" width="11.5703125" style="75"/>
    <col min="12042" max="12042" width="15.5703125" style="75" customWidth="1"/>
    <col min="12043" max="12288" width="11.5703125" style="75"/>
    <col min="12289" max="12289" width="36.28515625" style="75" customWidth="1"/>
    <col min="12290" max="12290" width="18.7109375" style="75" customWidth="1"/>
    <col min="12291" max="12291" width="41.42578125" style="75" customWidth="1"/>
    <col min="12292" max="12292" width="10.42578125" style="75" bestFit="1" customWidth="1"/>
    <col min="12293" max="12293" width="19.7109375" style="75" customWidth="1"/>
    <col min="12294" max="12294" width="6.7109375" style="75" customWidth="1"/>
    <col min="12295" max="12296" width="11.5703125" style="75" customWidth="1"/>
    <col min="12297" max="12297" width="11.5703125" style="75"/>
    <col min="12298" max="12298" width="15.5703125" style="75" customWidth="1"/>
    <col min="12299" max="12544" width="11.5703125" style="75"/>
    <col min="12545" max="12545" width="36.28515625" style="75" customWidth="1"/>
    <col min="12546" max="12546" width="18.7109375" style="75" customWidth="1"/>
    <col min="12547" max="12547" width="41.42578125" style="75" customWidth="1"/>
    <col min="12548" max="12548" width="10.42578125" style="75" bestFit="1" customWidth="1"/>
    <col min="12549" max="12549" width="19.7109375" style="75" customWidth="1"/>
    <col min="12550" max="12550" width="6.7109375" style="75" customWidth="1"/>
    <col min="12551" max="12552" width="11.5703125" style="75" customWidth="1"/>
    <col min="12553" max="12553" width="11.5703125" style="75"/>
    <col min="12554" max="12554" width="15.5703125" style="75" customWidth="1"/>
    <col min="12555" max="12800" width="11.5703125" style="75"/>
    <col min="12801" max="12801" width="36.28515625" style="75" customWidth="1"/>
    <col min="12802" max="12802" width="18.7109375" style="75" customWidth="1"/>
    <col min="12803" max="12803" width="41.42578125" style="75" customWidth="1"/>
    <col min="12804" max="12804" width="10.42578125" style="75" bestFit="1" customWidth="1"/>
    <col min="12805" max="12805" width="19.7109375" style="75" customWidth="1"/>
    <col min="12806" max="12806" width="6.7109375" style="75" customWidth="1"/>
    <col min="12807" max="12808" width="11.5703125" style="75" customWidth="1"/>
    <col min="12809" max="12809" width="11.5703125" style="75"/>
    <col min="12810" max="12810" width="15.5703125" style="75" customWidth="1"/>
    <col min="12811" max="13056" width="11.5703125" style="75"/>
    <col min="13057" max="13057" width="36.28515625" style="75" customWidth="1"/>
    <col min="13058" max="13058" width="18.7109375" style="75" customWidth="1"/>
    <col min="13059" max="13059" width="41.42578125" style="75" customWidth="1"/>
    <col min="13060" max="13060" width="10.42578125" style="75" bestFit="1" customWidth="1"/>
    <col min="13061" max="13061" width="19.7109375" style="75" customWidth="1"/>
    <col min="13062" max="13062" width="6.7109375" style="75" customWidth="1"/>
    <col min="13063" max="13064" width="11.5703125" style="75" customWidth="1"/>
    <col min="13065" max="13065" width="11.5703125" style="75"/>
    <col min="13066" max="13066" width="15.5703125" style="75" customWidth="1"/>
    <col min="13067" max="13312" width="11.5703125" style="75"/>
    <col min="13313" max="13313" width="36.28515625" style="75" customWidth="1"/>
    <col min="13314" max="13314" width="18.7109375" style="75" customWidth="1"/>
    <col min="13315" max="13315" width="41.42578125" style="75" customWidth="1"/>
    <col min="13316" max="13316" width="10.42578125" style="75" bestFit="1" customWidth="1"/>
    <col min="13317" max="13317" width="19.7109375" style="75" customWidth="1"/>
    <col min="13318" max="13318" width="6.7109375" style="75" customWidth="1"/>
    <col min="13319" max="13320" width="11.5703125" style="75" customWidth="1"/>
    <col min="13321" max="13321" width="11.5703125" style="75"/>
    <col min="13322" max="13322" width="15.5703125" style="75" customWidth="1"/>
    <col min="13323" max="13568" width="11.5703125" style="75"/>
    <col min="13569" max="13569" width="36.28515625" style="75" customWidth="1"/>
    <col min="13570" max="13570" width="18.7109375" style="75" customWidth="1"/>
    <col min="13571" max="13571" width="41.42578125" style="75" customWidth="1"/>
    <col min="13572" max="13572" width="10.42578125" style="75" bestFit="1" customWidth="1"/>
    <col min="13573" max="13573" width="19.7109375" style="75" customWidth="1"/>
    <col min="13574" max="13574" width="6.7109375" style="75" customWidth="1"/>
    <col min="13575" max="13576" width="11.5703125" style="75" customWidth="1"/>
    <col min="13577" max="13577" width="11.5703125" style="75"/>
    <col min="13578" max="13578" width="15.5703125" style="75" customWidth="1"/>
    <col min="13579" max="13824" width="11.5703125" style="75"/>
    <col min="13825" max="13825" width="36.28515625" style="75" customWidth="1"/>
    <col min="13826" max="13826" width="18.7109375" style="75" customWidth="1"/>
    <col min="13827" max="13827" width="41.42578125" style="75" customWidth="1"/>
    <col min="13828" max="13828" width="10.42578125" style="75" bestFit="1" customWidth="1"/>
    <col min="13829" max="13829" width="19.7109375" style="75" customWidth="1"/>
    <col min="13830" max="13830" width="6.7109375" style="75" customWidth="1"/>
    <col min="13831" max="13832" width="11.5703125" style="75" customWidth="1"/>
    <col min="13833" max="13833" width="11.5703125" style="75"/>
    <col min="13834" max="13834" width="15.5703125" style="75" customWidth="1"/>
    <col min="13835" max="14080" width="11.5703125" style="75"/>
    <col min="14081" max="14081" width="36.28515625" style="75" customWidth="1"/>
    <col min="14082" max="14082" width="18.7109375" style="75" customWidth="1"/>
    <col min="14083" max="14083" width="41.42578125" style="75" customWidth="1"/>
    <col min="14084" max="14084" width="10.42578125" style="75" bestFit="1" customWidth="1"/>
    <col min="14085" max="14085" width="19.7109375" style="75" customWidth="1"/>
    <col min="14086" max="14086" width="6.7109375" style="75" customWidth="1"/>
    <col min="14087" max="14088" width="11.5703125" style="75" customWidth="1"/>
    <col min="14089" max="14089" width="11.5703125" style="75"/>
    <col min="14090" max="14090" width="15.5703125" style="75" customWidth="1"/>
    <col min="14091" max="14336" width="11.5703125" style="75"/>
    <col min="14337" max="14337" width="36.28515625" style="75" customWidth="1"/>
    <col min="14338" max="14338" width="18.7109375" style="75" customWidth="1"/>
    <col min="14339" max="14339" width="41.42578125" style="75" customWidth="1"/>
    <col min="14340" max="14340" width="10.42578125" style="75" bestFit="1" customWidth="1"/>
    <col min="14341" max="14341" width="19.7109375" style="75" customWidth="1"/>
    <col min="14342" max="14342" width="6.7109375" style="75" customWidth="1"/>
    <col min="14343" max="14344" width="11.5703125" style="75" customWidth="1"/>
    <col min="14345" max="14345" width="11.5703125" style="75"/>
    <col min="14346" max="14346" width="15.5703125" style="75" customWidth="1"/>
    <col min="14347" max="14592" width="11.5703125" style="75"/>
    <col min="14593" max="14593" width="36.28515625" style="75" customWidth="1"/>
    <col min="14594" max="14594" width="18.7109375" style="75" customWidth="1"/>
    <col min="14595" max="14595" width="41.42578125" style="75" customWidth="1"/>
    <col min="14596" max="14596" width="10.42578125" style="75" bestFit="1" customWidth="1"/>
    <col min="14597" max="14597" width="19.7109375" style="75" customWidth="1"/>
    <col min="14598" max="14598" width="6.7109375" style="75" customWidth="1"/>
    <col min="14599" max="14600" width="11.5703125" style="75" customWidth="1"/>
    <col min="14601" max="14601" width="11.5703125" style="75"/>
    <col min="14602" max="14602" width="15.5703125" style="75" customWidth="1"/>
    <col min="14603" max="14848" width="11.5703125" style="75"/>
    <col min="14849" max="14849" width="36.28515625" style="75" customWidth="1"/>
    <col min="14850" max="14850" width="18.7109375" style="75" customWidth="1"/>
    <col min="14851" max="14851" width="41.42578125" style="75" customWidth="1"/>
    <col min="14852" max="14852" width="10.42578125" style="75" bestFit="1" customWidth="1"/>
    <col min="14853" max="14853" width="19.7109375" style="75" customWidth="1"/>
    <col min="14854" max="14854" width="6.7109375" style="75" customWidth="1"/>
    <col min="14855" max="14856" width="11.5703125" style="75" customWidth="1"/>
    <col min="14857" max="14857" width="11.5703125" style="75"/>
    <col min="14858" max="14858" width="15.5703125" style="75" customWidth="1"/>
    <col min="14859" max="15104" width="11.5703125" style="75"/>
    <col min="15105" max="15105" width="36.28515625" style="75" customWidth="1"/>
    <col min="15106" max="15106" width="18.7109375" style="75" customWidth="1"/>
    <col min="15107" max="15107" width="41.42578125" style="75" customWidth="1"/>
    <col min="15108" max="15108" width="10.42578125" style="75" bestFit="1" customWidth="1"/>
    <col min="15109" max="15109" width="19.7109375" style="75" customWidth="1"/>
    <col min="15110" max="15110" width="6.7109375" style="75" customWidth="1"/>
    <col min="15111" max="15112" width="11.5703125" style="75" customWidth="1"/>
    <col min="15113" max="15113" width="11.5703125" style="75"/>
    <col min="15114" max="15114" width="15.5703125" style="75" customWidth="1"/>
    <col min="15115" max="15360" width="11.5703125" style="75"/>
    <col min="15361" max="15361" width="36.28515625" style="75" customWidth="1"/>
    <col min="15362" max="15362" width="18.7109375" style="75" customWidth="1"/>
    <col min="15363" max="15363" width="41.42578125" style="75" customWidth="1"/>
    <col min="15364" max="15364" width="10.42578125" style="75" bestFit="1" customWidth="1"/>
    <col min="15365" max="15365" width="19.7109375" style="75" customWidth="1"/>
    <col min="15366" max="15366" width="6.7109375" style="75" customWidth="1"/>
    <col min="15367" max="15368" width="11.5703125" style="75" customWidth="1"/>
    <col min="15369" max="15369" width="11.5703125" style="75"/>
    <col min="15370" max="15370" width="15.5703125" style="75" customWidth="1"/>
    <col min="15371" max="15616" width="11.5703125" style="75"/>
    <col min="15617" max="15617" width="36.28515625" style="75" customWidth="1"/>
    <col min="15618" max="15618" width="18.7109375" style="75" customWidth="1"/>
    <col min="15619" max="15619" width="41.42578125" style="75" customWidth="1"/>
    <col min="15620" max="15620" width="10.42578125" style="75" bestFit="1" customWidth="1"/>
    <col min="15621" max="15621" width="19.7109375" style="75" customWidth="1"/>
    <col min="15622" max="15622" width="6.7109375" style="75" customWidth="1"/>
    <col min="15623" max="15624" width="11.5703125" style="75" customWidth="1"/>
    <col min="15625" max="15625" width="11.5703125" style="75"/>
    <col min="15626" max="15626" width="15.5703125" style="75" customWidth="1"/>
    <col min="15627" max="15872" width="11.5703125" style="75"/>
    <col min="15873" max="15873" width="36.28515625" style="75" customWidth="1"/>
    <col min="15874" max="15874" width="18.7109375" style="75" customWidth="1"/>
    <col min="15875" max="15875" width="41.42578125" style="75" customWidth="1"/>
    <col min="15876" max="15876" width="10.42578125" style="75" bestFit="1" customWidth="1"/>
    <col min="15877" max="15877" width="19.7109375" style="75" customWidth="1"/>
    <col min="15878" max="15878" width="6.7109375" style="75" customWidth="1"/>
    <col min="15879" max="15880" width="11.5703125" style="75" customWidth="1"/>
    <col min="15881" max="15881" width="11.5703125" style="75"/>
    <col min="15882" max="15882" width="15.5703125" style="75" customWidth="1"/>
    <col min="15883" max="16128" width="11.5703125" style="75"/>
    <col min="16129" max="16129" width="36.28515625" style="75" customWidth="1"/>
    <col min="16130" max="16130" width="18.7109375" style="75" customWidth="1"/>
    <col min="16131" max="16131" width="41.42578125" style="75" customWidth="1"/>
    <col min="16132" max="16132" width="10.42578125" style="75" bestFit="1" customWidth="1"/>
    <col min="16133" max="16133" width="19.7109375" style="75" customWidth="1"/>
    <col min="16134" max="16134" width="6.7109375" style="75" customWidth="1"/>
    <col min="16135" max="16136" width="11.5703125" style="75" customWidth="1"/>
    <col min="16137" max="16137" width="11.5703125" style="75"/>
    <col min="16138" max="16138" width="15.5703125" style="75" customWidth="1"/>
    <col min="16139" max="16384" width="11.5703125" style="75"/>
  </cols>
  <sheetData>
    <row r="1" spans="1:15" x14ac:dyDescent="0.25">
      <c r="A1" s="73" t="s">
        <v>65</v>
      </c>
    </row>
    <row r="2" spans="1:15" ht="20.25" customHeight="1" x14ac:dyDescent="0.25">
      <c r="A2" s="754" t="s">
        <v>66</v>
      </c>
      <c r="B2" s="754"/>
      <c r="C2" s="754"/>
    </row>
    <row r="4" spans="1:15" x14ac:dyDescent="0.25">
      <c r="A4" s="98" t="s">
        <v>47</v>
      </c>
      <c r="B4" s="99" t="s">
        <v>130</v>
      </c>
      <c r="C4" s="100" t="s">
        <v>48</v>
      </c>
    </row>
    <row r="5" spans="1:15" ht="15.75" thickBot="1" x14ac:dyDescent="0.3">
      <c r="A5" s="101"/>
      <c r="B5" s="102"/>
      <c r="C5" s="102"/>
    </row>
    <row r="6" spans="1:15" ht="15.75" thickBot="1" x14ac:dyDescent="0.3">
      <c r="A6" s="103" t="s">
        <v>67</v>
      </c>
      <c r="B6" s="127">
        <f>SUM(B8:B16)</f>
        <v>11172.89793289847</v>
      </c>
      <c r="C6" s="128">
        <f>B6/$B$21</f>
        <v>0.98247737830893189</v>
      </c>
    </row>
    <row r="7" spans="1:15" x14ac:dyDescent="0.25">
      <c r="B7" s="104"/>
      <c r="C7" s="129"/>
    </row>
    <row r="8" spans="1:15" x14ac:dyDescent="0.25">
      <c r="A8" s="84" t="s">
        <v>68</v>
      </c>
      <c r="B8" s="105">
        <v>5688.1571451903701</v>
      </c>
      <c r="C8" s="130">
        <f t="shared" ref="C8:C16" si="0">B8/$B$21</f>
        <v>0.50018229406362169</v>
      </c>
      <c r="E8" s="106"/>
      <c r="N8"/>
    </row>
    <row r="9" spans="1:15" x14ac:dyDescent="0.25">
      <c r="A9" s="84" t="s">
        <v>69</v>
      </c>
      <c r="B9" s="105">
        <v>2910.0749282391616</v>
      </c>
      <c r="C9" s="130">
        <f t="shared" si="0"/>
        <v>0.25589446921916542</v>
      </c>
      <c r="D9" s="106"/>
      <c r="E9" s="106"/>
      <c r="N9"/>
      <c r="O9"/>
    </row>
    <row r="10" spans="1:15" x14ac:dyDescent="0.25">
      <c r="A10" s="84" t="s">
        <v>70</v>
      </c>
      <c r="B10" s="105">
        <v>741.97817501413397</v>
      </c>
      <c r="C10" s="130">
        <f t="shared" si="0"/>
        <v>6.5245093665795367E-2</v>
      </c>
      <c r="D10" s="106"/>
      <c r="N10"/>
      <c r="O10"/>
    </row>
    <row r="11" spans="1:15" x14ac:dyDescent="0.25">
      <c r="A11" s="84" t="s">
        <v>71</v>
      </c>
      <c r="B11" s="105">
        <v>34.287626160629003</v>
      </c>
      <c r="C11" s="130">
        <f t="shared" si="0"/>
        <v>3.0150474175138649E-3</v>
      </c>
      <c r="N11"/>
      <c r="O11"/>
    </row>
    <row r="12" spans="1:15" x14ac:dyDescent="0.25">
      <c r="A12" s="84" t="s">
        <v>72</v>
      </c>
      <c r="B12" s="105">
        <v>571.64481392421794</v>
      </c>
      <c r="C12" s="130">
        <f t="shared" si="0"/>
        <v>5.0267003375592943E-2</v>
      </c>
      <c r="N12"/>
      <c r="O12"/>
    </row>
    <row r="13" spans="1:15" x14ac:dyDescent="0.25">
      <c r="A13" s="84" t="s">
        <v>73</v>
      </c>
      <c r="B13" s="105">
        <v>212.79537862884891</v>
      </c>
      <c r="C13" s="130">
        <f t="shared" si="0"/>
        <v>1.8711944471982836E-2</v>
      </c>
      <c r="N13"/>
      <c r="O13"/>
    </row>
    <row r="14" spans="1:15" x14ac:dyDescent="0.25">
      <c r="A14" s="84" t="s">
        <v>74</v>
      </c>
      <c r="B14" s="105">
        <v>796.01426838071893</v>
      </c>
      <c r="C14" s="130">
        <f t="shared" si="0"/>
        <v>6.9996702394676563E-2</v>
      </c>
      <c r="N14"/>
      <c r="O14"/>
    </row>
    <row r="15" spans="1:15" x14ac:dyDescent="0.25">
      <c r="A15" s="84" t="s">
        <v>75</v>
      </c>
      <c r="B15" s="105">
        <v>217.47620536038821</v>
      </c>
      <c r="C15" s="130">
        <f t="shared" si="0"/>
        <v>1.9123548194055689E-2</v>
      </c>
      <c r="N15"/>
      <c r="O15"/>
    </row>
    <row r="16" spans="1:15" x14ac:dyDescent="0.25">
      <c r="A16" s="84" t="s">
        <v>62</v>
      </c>
      <c r="B16" s="131">
        <v>0.46939200000000003</v>
      </c>
      <c r="C16" s="130">
        <f t="shared" si="0"/>
        <v>4.1275506527387593E-5</v>
      </c>
      <c r="N16"/>
      <c r="O16"/>
    </row>
    <row r="17" spans="1:15" ht="15.75" thickBot="1" x14ac:dyDescent="0.3">
      <c r="A17" s="84"/>
      <c r="B17" s="141"/>
      <c r="C17" s="132"/>
      <c r="N17"/>
      <c r="O17"/>
    </row>
    <row r="18" spans="1:15" ht="15.75" thickBot="1" x14ac:dyDescent="0.3">
      <c r="A18" s="84"/>
      <c r="B18" s="85"/>
      <c r="C18" s="92"/>
      <c r="N18"/>
      <c r="O18"/>
    </row>
    <row r="19" spans="1:15" ht="15.75" thickBot="1" x14ac:dyDescent="0.3">
      <c r="A19" s="107" t="s">
        <v>59</v>
      </c>
      <c r="B19" s="108">
        <v>199.27019999999999</v>
      </c>
      <c r="C19" s="133">
        <f>B19/$B$21</f>
        <v>1.7522621691068087E-2</v>
      </c>
      <c r="N19"/>
      <c r="O19"/>
    </row>
    <row r="20" spans="1:15" x14ac:dyDescent="0.25">
      <c r="N20"/>
      <c r="O20"/>
    </row>
    <row r="21" spans="1:15" x14ac:dyDescent="0.25">
      <c r="A21" s="93" t="s">
        <v>64</v>
      </c>
      <c r="B21" s="94">
        <f>+B19+B6</f>
        <v>11372.168132898471</v>
      </c>
      <c r="C21" s="134">
        <f>+C6+C19</f>
        <v>1</v>
      </c>
      <c r="N21"/>
    </row>
    <row r="22" spans="1:15" x14ac:dyDescent="0.25">
      <c r="A22" s="107"/>
      <c r="B22" s="96"/>
      <c r="C22" s="109"/>
      <c r="N22"/>
    </row>
    <row r="23" spans="1:15" ht="41.25" customHeight="1" x14ac:dyDescent="0.25">
      <c r="A23" s="754" t="s">
        <v>76</v>
      </c>
      <c r="B23" s="754"/>
      <c r="C23" s="754"/>
      <c r="N23"/>
    </row>
    <row r="24" spans="1:15" ht="18.75" customHeight="1" x14ac:dyDescent="0.25">
      <c r="N24"/>
    </row>
    <row r="25" spans="1:15" s="78" customFormat="1" ht="18" customHeight="1" thickBot="1" x14ac:dyDescent="0.25">
      <c r="A25" s="110" t="s">
        <v>47</v>
      </c>
      <c r="B25" s="99" t="s">
        <v>130</v>
      </c>
      <c r="C25" s="111" t="s">
        <v>48</v>
      </c>
      <c r="D25" s="112"/>
      <c r="E25" s="112"/>
      <c r="F25" s="112"/>
      <c r="G25" s="112"/>
      <c r="H25" s="112"/>
      <c r="I25" s="112"/>
      <c r="J25" s="112"/>
      <c r="K25" s="112"/>
      <c r="L25" s="112"/>
      <c r="M25" s="112"/>
      <c r="N25" s="112"/>
    </row>
    <row r="26" spans="1:15" ht="15.75" thickBot="1" x14ac:dyDescent="0.3">
      <c r="A26" s="113" t="s">
        <v>77</v>
      </c>
      <c r="B26" s="114">
        <f>SUM(B27:B36)</f>
        <v>11372.168132898471</v>
      </c>
      <c r="C26" s="115">
        <f t="shared" ref="C26:C36" si="1">B26/$B$38</f>
        <v>0.64298562957080529</v>
      </c>
      <c r="N26"/>
    </row>
    <row r="27" spans="1:15" x14ac:dyDescent="0.25">
      <c r="A27" s="84" t="s">
        <v>68</v>
      </c>
      <c r="B27" s="116">
        <f t="shared" ref="B27:B35" si="2">B8</f>
        <v>5688.1571451903701</v>
      </c>
      <c r="C27" s="117">
        <f t="shared" si="1"/>
        <v>0.32161002724866744</v>
      </c>
      <c r="D27" s="106"/>
      <c r="E27" s="106"/>
      <c r="N27"/>
    </row>
    <row r="28" spans="1:15" x14ac:dyDescent="0.25">
      <c r="A28" s="84" t="s">
        <v>69</v>
      </c>
      <c r="B28" s="116">
        <f t="shared" si="2"/>
        <v>2910.0749282391616</v>
      </c>
      <c r="C28" s="117">
        <f t="shared" si="1"/>
        <v>0.16453646639457215</v>
      </c>
      <c r="D28" s="106"/>
    </row>
    <row r="29" spans="1:15" x14ac:dyDescent="0.25">
      <c r="A29" s="84" t="s">
        <v>70</v>
      </c>
      <c r="B29" s="116">
        <f t="shared" si="2"/>
        <v>741.97817501413397</v>
      </c>
      <c r="C29" s="117">
        <f t="shared" si="1"/>
        <v>4.1951657627107598E-2</v>
      </c>
    </row>
    <row r="30" spans="1:15" x14ac:dyDescent="0.25">
      <c r="A30" s="84" t="s">
        <v>71</v>
      </c>
      <c r="B30" s="116">
        <f t="shared" si="2"/>
        <v>34.287626160629003</v>
      </c>
      <c r="C30" s="117">
        <f t="shared" si="1"/>
        <v>1.9386321619359829E-3</v>
      </c>
    </row>
    <row r="31" spans="1:15" x14ac:dyDescent="0.25">
      <c r="A31" s="84" t="s">
        <v>72</v>
      </c>
      <c r="B31" s="116">
        <f t="shared" si="2"/>
        <v>571.64481392421794</v>
      </c>
      <c r="C31" s="117">
        <f t="shared" si="1"/>
        <v>3.2320960812093423E-2</v>
      </c>
    </row>
    <row r="32" spans="1:15" x14ac:dyDescent="0.25">
      <c r="A32" s="84" t="s">
        <v>73</v>
      </c>
      <c r="B32" s="116">
        <f t="shared" si="2"/>
        <v>212.79537862884891</v>
      </c>
      <c r="C32" s="117">
        <f t="shared" si="1"/>
        <v>1.2031511396811833E-2</v>
      </c>
    </row>
    <row r="33" spans="1:28" x14ac:dyDescent="0.25">
      <c r="A33" s="84" t="s">
        <v>74</v>
      </c>
      <c r="B33" s="116">
        <f t="shared" si="2"/>
        <v>796.01426838071893</v>
      </c>
      <c r="C33" s="117">
        <f t="shared" si="1"/>
        <v>4.500687375712141E-2</v>
      </c>
    </row>
    <row r="34" spans="1:28" x14ac:dyDescent="0.25">
      <c r="A34" s="84" t="s">
        <v>75</v>
      </c>
      <c r="B34" s="116">
        <f t="shared" si="2"/>
        <v>217.47620536038821</v>
      </c>
      <c r="C34" s="117">
        <f t="shared" si="1"/>
        <v>1.2296166675182534E-2</v>
      </c>
    </row>
    <row r="35" spans="1:28" x14ac:dyDescent="0.25">
      <c r="A35" s="84" t="s">
        <v>62</v>
      </c>
      <c r="B35" s="116">
        <f t="shared" si="2"/>
        <v>0.46939200000000003</v>
      </c>
      <c r="C35" s="117">
        <f t="shared" si="1"/>
        <v>2.6539557550366195E-5</v>
      </c>
    </row>
    <row r="36" spans="1:28" ht="15.75" thickBot="1" x14ac:dyDescent="0.3">
      <c r="A36" s="84" t="s">
        <v>78</v>
      </c>
      <c r="B36" s="118">
        <f>B19</f>
        <v>199.27019999999999</v>
      </c>
      <c r="C36" s="119">
        <f t="shared" si="1"/>
        <v>1.1266793939762461E-2</v>
      </c>
    </row>
    <row r="37" spans="1:28" x14ac:dyDescent="0.25">
      <c r="A37" s="84"/>
      <c r="B37" s="85"/>
      <c r="C37" s="92"/>
    </row>
    <row r="38" spans="1:28" x14ac:dyDescent="0.25">
      <c r="A38" s="93" t="s">
        <v>79</v>
      </c>
      <c r="B38" s="94">
        <v>17686.504347677917</v>
      </c>
      <c r="C38" s="120">
        <v>1</v>
      </c>
    </row>
    <row r="39" spans="1:28" x14ac:dyDescent="0.25">
      <c r="A39" s="95"/>
      <c r="B39" s="96"/>
    </row>
    <row r="41" spans="1:28" ht="37.5" customHeight="1" x14ac:dyDescent="0.2">
      <c r="A41" s="755" t="s">
        <v>144</v>
      </c>
      <c r="B41" s="755"/>
      <c r="C41" s="755"/>
      <c r="D41" s="121"/>
      <c r="E41" s="121"/>
      <c r="F41" s="121"/>
      <c r="G41" s="121"/>
      <c r="H41" s="121"/>
      <c r="I41" s="121"/>
      <c r="J41" s="756"/>
      <c r="K41" s="756"/>
      <c r="L41" s="756"/>
      <c r="M41" s="756"/>
      <c r="N41" s="756"/>
      <c r="O41" s="756"/>
      <c r="P41" s="756"/>
      <c r="Q41" s="756"/>
      <c r="R41" s="756"/>
      <c r="S41" s="756"/>
      <c r="T41" s="756"/>
      <c r="U41" s="756"/>
      <c r="V41" s="756"/>
      <c r="W41" s="756"/>
      <c r="X41" s="756"/>
      <c r="Y41" s="756"/>
      <c r="Z41" s="756"/>
      <c r="AA41" s="756"/>
      <c r="AB41" s="195"/>
    </row>
    <row r="43" spans="1:28" ht="35.25" customHeight="1" x14ac:dyDescent="0.25"/>
    <row r="50" spans="1:2" x14ac:dyDescent="0.25">
      <c r="A50" s="75"/>
      <c r="B50" s="75"/>
    </row>
    <row r="51" spans="1:2" x14ac:dyDescent="0.25">
      <c r="A51" s="75"/>
      <c r="B51" s="75"/>
    </row>
    <row r="52" spans="1:2" x14ac:dyDescent="0.25">
      <c r="A52" s="75"/>
      <c r="B52" s="75"/>
    </row>
    <row r="53" spans="1:2" x14ac:dyDescent="0.25">
      <c r="A53" s="75"/>
      <c r="B53" s="75"/>
    </row>
    <row r="54" spans="1:2" x14ac:dyDescent="0.25">
      <c r="A54" s="75"/>
      <c r="B54" s="75"/>
    </row>
    <row r="55" spans="1:2" x14ac:dyDescent="0.25">
      <c r="A55" s="75"/>
      <c r="B55" s="75"/>
    </row>
    <row r="56" spans="1:2" x14ac:dyDescent="0.25">
      <c r="A56" s="75"/>
      <c r="B56" s="75"/>
    </row>
    <row r="57" spans="1:2" x14ac:dyDescent="0.25">
      <c r="A57" s="75"/>
      <c r="B57" s="75"/>
    </row>
    <row r="58" spans="1:2" x14ac:dyDescent="0.25">
      <c r="A58" s="75"/>
      <c r="B58" s="75"/>
    </row>
    <row r="59" spans="1:2" x14ac:dyDescent="0.25">
      <c r="A59" s="75"/>
      <c r="B59" s="75"/>
    </row>
    <row r="60" spans="1:2" x14ac:dyDescent="0.25">
      <c r="A60" s="75"/>
      <c r="B60" s="75"/>
    </row>
    <row r="61" spans="1:2" x14ac:dyDescent="0.25">
      <c r="A61" s="75"/>
      <c r="B61" s="75"/>
    </row>
    <row r="62" spans="1:2" x14ac:dyDescent="0.25">
      <c r="A62" s="75"/>
      <c r="B62" s="75"/>
    </row>
    <row r="63" spans="1:2" x14ac:dyDescent="0.25">
      <c r="A63" s="75"/>
      <c r="B63" s="75"/>
    </row>
    <row r="64" spans="1:2" x14ac:dyDescent="0.25">
      <c r="A64" s="75"/>
      <c r="B64" s="75"/>
    </row>
    <row r="65" spans="1:2" x14ac:dyDescent="0.25">
      <c r="A65" s="75"/>
      <c r="B65" s="75"/>
    </row>
  </sheetData>
  <mergeCells count="5">
    <mergeCell ref="A2:C2"/>
    <mergeCell ref="A23:C23"/>
    <mergeCell ref="A41:C41"/>
    <mergeCell ref="J41:R41"/>
    <mergeCell ref="S41:AA41"/>
  </mergeCells>
  <printOptions horizontalCentered="1" verticalCentered="1"/>
  <pageMargins left="0" right="0" top="0" bottom="0"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44"/>
  <sheetViews>
    <sheetView zoomScaleNormal="100" workbookViewId="0">
      <selection activeCell="B3" sqref="B3"/>
    </sheetView>
  </sheetViews>
  <sheetFormatPr baseColWidth="10" defaultColWidth="11.42578125" defaultRowHeight="12.75" x14ac:dyDescent="0.2"/>
  <cols>
    <col min="1" max="1" width="13.42578125" style="165" customWidth="1"/>
    <col min="2" max="2" width="15.42578125" style="158" bestFit="1" customWidth="1"/>
    <col min="3" max="3" width="13.42578125" style="158" bestFit="1" customWidth="1"/>
    <col min="4" max="4" width="13.140625" style="158" bestFit="1" customWidth="1"/>
    <col min="5" max="5" width="15.7109375" style="158" bestFit="1" customWidth="1"/>
    <col min="6" max="7" width="13.140625" style="158" bestFit="1" customWidth="1"/>
    <col min="8" max="8" width="14.140625" style="158" bestFit="1" customWidth="1"/>
    <col min="9" max="10" width="11.42578125" style="158"/>
    <col min="11" max="11" width="14.7109375" style="158" bestFit="1" customWidth="1"/>
    <col min="12" max="12" width="12.28515625" style="158" bestFit="1" customWidth="1"/>
    <col min="13" max="16384" width="11.42578125" style="158"/>
  </cols>
  <sheetData>
    <row r="1" spans="1:12" x14ac:dyDescent="0.2">
      <c r="A1" s="166" t="s">
        <v>215</v>
      </c>
    </row>
    <row r="2" spans="1:12" ht="15.75" x14ac:dyDescent="0.25">
      <c r="A2" s="44" t="s">
        <v>214</v>
      </c>
    </row>
    <row r="3" spans="1:12" ht="15" x14ac:dyDescent="0.25">
      <c r="H3"/>
    </row>
    <row r="4" spans="1:12" s="289" customFormat="1" ht="25.5" x14ac:dyDescent="0.25">
      <c r="A4" s="291" t="s">
        <v>15</v>
      </c>
      <c r="B4" s="290" t="s">
        <v>213</v>
      </c>
      <c r="C4" s="290" t="s">
        <v>212</v>
      </c>
      <c r="D4" s="290" t="s">
        <v>6</v>
      </c>
      <c r="E4" s="290" t="s">
        <v>211</v>
      </c>
      <c r="F4" s="290" t="s">
        <v>210</v>
      </c>
      <c r="G4" s="290" t="s">
        <v>31</v>
      </c>
      <c r="H4" s="290" t="s">
        <v>16</v>
      </c>
    </row>
    <row r="5" spans="1:12" ht="15" x14ac:dyDescent="0.25">
      <c r="A5" s="165">
        <v>2011</v>
      </c>
      <c r="B5" s="234">
        <v>1124827734.0299997</v>
      </c>
      <c r="C5" s="234">
        <v>776151268.41000021</v>
      </c>
      <c r="D5" s="234">
        <v>869366743.73000002</v>
      </c>
      <c r="E5" s="234">
        <v>1406825781.3400002</v>
      </c>
      <c r="F5" s="234">
        <v>788187748.4199996</v>
      </c>
      <c r="G5" s="234">
        <v>1412256087.950001</v>
      </c>
      <c r="H5" s="234">
        <f t="shared" ref="H5:H14" si="0">SUM(B5:G5)</f>
        <v>6377615363.8800011</v>
      </c>
      <c r="I5" s="286">
        <f t="shared" ref="I5:I15" si="1">+H5/1000000</f>
        <v>6377.6153638800015</v>
      </c>
    </row>
    <row r="6" spans="1:12" ht="15" x14ac:dyDescent="0.25">
      <c r="A6" s="165">
        <v>2012</v>
      </c>
      <c r="B6" s="234">
        <v>1140068754.6699989</v>
      </c>
      <c r="C6" s="234">
        <v>525257849.71000016</v>
      </c>
      <c r="D6" s="234">
        <v>905401645.30000019</v>
      </c>
      <c r="E6" s="234">
        <v>1797233970.0200002</v>
      </c>
      <c r="F6" s="234">
        <v>638740607.00999999</v>
      </c>
      <c r="G6" s="234">
        <v>2491504592.8899984</v>
      </c>
      <c r="H6" s="234">
        <f t="shared" si="0"/>
        <v>7498207419.5999985</v>
      </c>
      <c r="I6" s="286">
        <f t="shared" si="1"/>
        <v>7498.2074195999985</v>
      </c>
    </row>
    <row r="7" spans="1:12" ht="15" x14ac:dyDescent="0.25">
      <c r="A7" s="165">
        <v>2013</v>
      </c>
      <c r="B7" s="234">
        <v>1414373689.8400009</v>
      </c>
      <c r="C7" s="234">
        <v>789358143.50000036</v>
      </c>
      <c r="D7" s="234">
        <v>776418374.67000031</v>
      </c>
      <c r="E7" s="234">
        <v>1807744001.0099993</v>
      </c>
      <c r="F7" s="234">
        <v>404548164.94000012</v>
      </c>
      <c r="G7" s="234">
        <v>3671179591.8199983</v>
      </c>
      <c r="H7" s="234">
        <f t="shared" si="0"/>
        <v>8863621965.7799988</v>
      </c>
      <c r="I7" s="286">
        <f t="shared" si="1"/>
        <v>8863.6219657799993</v>
      </c>
    </row>
    <row r="8" spans="1:12" ht="15" x14ac:dyDescent="0.25">
      <c r="A8" s="165">
        <v>2014</v>
      </c>
      <c r="B8" s="234">
        <v>889682461.03000021</v>
      </c>
      <c r="C8" s="234">
        <v>557607616.2700001</v>
      </c>
      <c r="D8" s="234">
        <v>625458907.48999929</v>
      </c>
      <c r="E8" s="234">
        <v>1463521224.1100011</v>
      </c>
      <c r="F8" s="234">
        <v>420086094.84000003</v>
      </c>
      <c r="G8" s="234">
        <v>4122853397.7500038</v>
      </c>
      <c r="H8" s="234">
        <f t="shared" si="0"/>
        <v>8079209701.4900045</v>
      </c>
      <c r="I8" s="286">
        <f t="shared" si="1"/>
        <v>8079.2097014900046</v>
      </c>
    </row>
    <row r="9" spans="1:12" ht="15" x14ac:dyDescent="0.25">
      <c r="A9" s="165">
        <v>2015</v>
      </c>
      <c r="B9" s="234">
        <v>446220609.94</v>
      </c>
      <c r="C9" s="234">
        <v>654233734.77999985</v>
      </c>
      <c r="D9" s="234">
        <v>527197097.4800002</v>
      </c>
      <c r="E9" s="234">
        <v>1227816024.8500001</v>
      </c>
      <c r="F9" s="234">
        <v>374972373.17000014</v>
      </c>
      <c r="G9" s="234">
        <v>3594184486.0100012</v>
      </c>
      <c r="H9" s="234">
        <f t="shared" si="0"/>
        <v>6824624326.2300014</v>
      </c>
      <c r="I9" s="286">
        <f t="shared" si="1"/>
        <v>6824.6243262300013</v>
      </c>
    </row>
    <row r="10" spans="1:12" ht="15" x14ac:dyDescent="0.25">
      <c r="A10" s="165">
        <v>2016</v>
      </c>
      <c r="B10" s="234">
        <v>238198426.2700001</v>
      </c>
      <c r="C10" s="234">
        <v>386908381.51999986</v>
      </c>
      <c r="D10" s="234">
        <v>377053519.29000032</v>
      </c>
      <c r="E10" s="234">
        <v>1079320196.49</v>
      </c>
      <c r="F10" s="234">
        <v>349690539.14999992</v>
      </c>
      <c r="G10" s="234">
        <v>902392510.49999976</v>
      </c>
      <c r="H10" s="234">
        <f t="shared" si="0"/>
        <v>3333563573.2200003</v>
      </c>
      <c r="I10" s="286">
        <f t="shared" si="1"/>
        <v>3333.5635732200003</v>
      </c>
    </row>
    <row r="11" spans="1:12" ht="15" x14ac:dyDescent="0.25">
      <c r="A11" s="165">
        <v>2017</v>
      </c>
      <c r="B11" s="234">
        <v>286720393.08999985</v>
      </c>
      <c r="C11" s="234">
        <v>491197398.4799999</v>
      </c>
      <c r="D11" s="234">
        <v>484395158.11999917</v>
      </c>
      <c r="E11" s="234">
        <v>1556537970.6600001</v>
      </c>
      <c r="F11" s="234">
        <v>388481558.76999968</v>
      </c>
      <c r="G11" s="234">
        <v>720684302.74000037</v>
      </c>
      <c r="H11" s="234">
        <f t="shared" si="0"/>
        <v>3928016781.8599987</v>
      </c>
      <c r="I11" s="286">
        <f t="shared" si="1"/>
        <v>3928.0167818599989</v>
      </c>
    </row>
    <row r="12" spans="1:12" ht="15" x14ac:dyDescent="0.25">
      <c r="A12" s="165">
        <v>2018</v>
      </c>
      <c r="B12" s="234">
        <v>1425437360.02</v>
      </c>
      <c r="C12" s="234">
        <v>660548270.78999996</v>
      </c>
      <c r="D12" s="234">
        <v>431269529.77000034</v>
      </c>
      <c r="E12" s="234">
        <v>1080570098.73</v>
      </c>
      <c r="F12" s="234">
        <v>755185111.21000004</v>
      </c>
      <c r="G12" s="234">
        <v>608828123.74000001</v>
      </c>
      <c r="H12" s="234">
        <f t="shared" si="0"/>
        <v>4961838494.2600002</v>
      </c>
      <c r="I12" s="286">
        <f t="shared" si="1"/>
        <v>4961.8384942600005</v>
      </c>
    </row>
    <row r="13" spans="1:12" ht="15" x14ac:dyDescent="0.25">
      <c r="A13" s="165">
        <v>2019</v>
      </c>
      <c r="B13" s="234">
        <v>1337808412</v>
      </c>
      <c r="C13" s="234">
        <v>1040705541</v>
      </c>
      <c r="D13" s="234">
        <v>355681264.89999998</v>
      </c>
      <c r="E13" s="234">
        <v>1338853309</v>
      </c>
      <c r="F13" s="234">
        <v>1117881994</v>
      </c>
      <c r="G13" s="234">
        <v>717748578</v>
      </c>
      <c r="H13" s="234">
        <f t="shared" si="0"/>
        <v>5908679098.8999996</v>
      </c>
      <c r="I13" s="286">
        <f t="shared" si="1"/>
        <v>5908.6790988999992</v>
      </c>
    </row>
    <row r="14" spans="1:12" ht="15" x14ac:dyDescent="0.25">
      <c r="A14" s="165">
        <v>2020</v>
      </c>
      <c r="B14" s="234">
        <v>1440411273</v>
      </c>
      <c r="C14" s="234">
        <v>743575719</v>
      </c>
      <c r="D14" s="234">
        <v>223748077</v>
      </c>
      <c r="E14" s="234">
        <v>858133303</v>
      </c>
      <c r="F14" s="234">
        <v>383984621</v>
      </c>
      <c r="G14" s="234">
        <v>677377125</v>
      </c>
      <c r="H14" s="234">
        <f t="shared" si="0"/>
        <v>4327230118</v>
      </c>
      <c r="I14" s="286">
        <f t="shared" si="1"/>
        <v>4327.2301180000004</v>
      </c>
    </row>
    <row r="15" spans="1:12" ht="15" x14ac:dyDescent="0.25">
      <c r="A15" s="288">
        <v>2021</v>
      </c>
      <c r="B15" s="287">
        <f t="shared" ref="B15:H15" si="2">SUM(B16:B20)</f>
        <v>512674438</v>
      </c>
      <c r="C15" s="287">
        <f t="shared" si="2"/>
        <v>171471754</v>
      </c>
      <c r="D15" s="287">
        <f t="shared" si="2"/>
        <v>109970592</v>
      </c>
      <c r="E15" s="287">
        <f t="shared" si="2"/>
        <v>391392390</v>
      </c>
      <c r="F15" s="287">
        <f t="shared" si="2"/>
        <v>195235036</v>
      </c>
      <c r="G15" s="287">
        <f t="shared" si="2"/>
        <v>305637499</v>
      </c>
      <c r="H15" s="287">
        <f t="shared" si="2"/>
        <v>1686381709</v>
      </c>
      <c r="I15" s="286">
        <f t="shared" si="1"/>
        <v>1686.381709</v>
      </c>
      <c r="K15" s="178"/>
      <c r="L15" s="178"/>
    </row>
    <row r="16" spans="1:12" x14ac:dyDescent="0.2">
      <c r="A16" s="285" t="s">
        <v>209</v>
      </c>
      <c r="B16" s="234">
        <v>89212091</v>
      </c>
      <c r="C16" s="234">
        <v>23317420</v>
      </c>
      <c r="D16" s="234">
        <v>16466085</v>
      </c>
      <c r="E16" s="234">
        <v>53788481</v>
      </c>
      <c r="F16" s="234">
        <v>28276441</v>
      </c>
      <c r="G16" s="234">
        <v>63305745</v>
      </c>
      <c r="H16" s="234">
        <f>+SUM(B16:G16)</f>
        <v>274366263</v>
      </c>
      <c r="K16" s="169"/>
      <c r="L16" s="178"/>
    </row>
    <row r="17" spans="1:12" x14ac:dyDescent="0.2">
      <c r="A17" s="285" t="s">
        <v>208</v>
      </c>
      <c r="B17" s="234">
        <v>93514318</v>
      </c>
      <c r="C17" s="234">
        <v>25516940</v>
      </c>
      <c r="D17" s="234">
        <v>20707051</v>
      </c>
      <c r="E17" s="234">
        <v>58330857</v>
      </c>
      <c r="F17" s="234">
        <v>42362354</v>
      </c>
      <c r="G17" s="234">
        <v>57950737</v>
      </c>
      <c r="H17" s="234">
        <f>+SUM(B17:G17)</f>
        <v>298382257</v>
      </c>
      <c r="K17" s="169"/>
      <c r="L17" s="178"/>
    </row>
    <row r="18" spans="1:12" x14ac:dyDescent="0.2">
      <c r="A18" s="285" t="s">
        <v>207</v>
      </c>
      <c r="B18" s="234">
        <v>85152948</v>
      </c>
      <c r="C18" s="234">
        <v>45569644</v>
      </c>
      <c r="D18" s="234">
        <v>25741608</v>
      </c>
      <c r="E18" s="234">
        <v>107074604</v>
      </c>
      <c r="F18" s="234">
        <v>33758454</v>
      </c>
      <c r="G18" s="234">
        <v>76421580</v>
      </c>
      <c r="H18" s="234">
        <f>+SUM(B18:G18)</f>
        <v>373718838</v>
      </c>
      <c r="K18" s="169"/>
      <c r="L18" s="178"/>
    </row>
    <row r="19" spans="1:12" ht="13.9" customHeight="1" x14ac:dyDescent="0.2">
      <c r="A19" s="285" t="s">
        <v>206</v>
      </c>
      <c r="B19" s="234">
        <v>116602302</v>
      </c>
      <c r="C19" s="234">
        <v>36102328</v>
      </c>
      <c r="D19" s="234">
        <v>23044724</v>
      </c>
      <c r="E19" s="234">
        <v>77079274</v>
      </c>
      <c r="F19" s="234">
        <v>45860564</v>
      </c>
      <c r="G19" s="234">
        <v>54163006</v>
      </c>
      <c r="H19" s="234">
        <f>+SUM(B19:G19)</f>
        <v>352852198</v>
      </c>
      <c r="K19" s="169"/>
      <c r="L19" s="178"/>
    </row>
    <row r="20" spans="1:12" ht="13.9" customHeight="1" x14ac:dyDescent="0.2">
      <c r="A20" s="285" t="s">
        <v>205</v>
      </c>
      <c r="B20" s="234">
        <v>128192779</v>
      </c>
      <c r="C20" s="234">
        <v>40965422</v>
      </c>
      <c r="D20" s="234">
        <v>24011124</v>
      </c>
      <c r="E20" s="234">
        <v>95119174</v>
      </c>
      <c r="F20" s="234">
        <v>44977223</v>
      </c>
      <c r="G20" s="234">
        <v>53796431</v>
      </c>
      <c r="H20" s="234">
        <f>+SUM(B20:G20)</f>
        <v>387062153</v>
      </c>
      <c r="K20" s="169"/>
      <c r="L20" s="178"/>
    </row>
    <row r="21" spans="1:12" x14ac:dyDescent="0.2">
      <c r="A21" s="232" t="s">
        <v>204</v>
      </c>
      <c r="B21" s="284"/>
      <c r="C21" s="284"/>
      <c r="D21" s="284"/>
      <c r="E21" s="284"/>
      <c r="F21" s="284"/>
      <c r="G21" s="284"/>
      <c r="H21" s="284"/>
    </row>
    <row r="22" spans="1:12" x14ac:dyDescent="0.2">
      <c r="A22" s="165" t="s">
        <v>203</v>
      </c>
      <c r="B22" s="279">
        <v>579852172</v>
      </c>
      <c r="C22" s="279">
        <v>233610965</v>
      </c>
      <c r="D22" s="279">
        <v>93075015</v>
      </c>
      <c r="E22" s="279">
        <v>296500473</v>
      </c>
      <c r="F22" s="279">
        <v>144098593</v>
      </c>
      <c r="G22" s="279">
        <v>210678634</v>
      </c>
      <c r="H22" s="234">
        <f>+SUM(B22:G22)</f>
        <v>1557815852</v>
      </c>
    </row>
    <row r="23" spans="1:12" x14ac:dyDescent="0.2">
      <c r="A23" s="165" t="s">
        <v>202</v>
      </c>
      <c r="B23" s="234">
        <f t="shared" ref="B23:G23" si="3">+B15</f>
        <v>512674438</v>
      </c>
      <c r="C23" s="234">
        <f t="shared" si="3"/>
        <v>171471754</v>
      </c>
      <c r="D23" s="234">
        <f t="shared" si="3"/>
        <v>109970592</v>
      </c>
      <c r="E23" s="234">
        <f t="shared" si="3"/>
        <v>391392390</v>
      </c>
      <c r="F23" s="234">
        <f t="shared" si="3"/>
        <v>195235036</v>
      </c>
      <c r="G23" s="234">
        <f t="shared" si="3"/>
        <v>305637499</v>
      </c>
      <c r="H23" s="234">
        <f>+SUM(B23:G23)</f>
        <v>1686381709</v>
      </c>
    </row>
    <row r="24" spans="1:12" x14ac:dyDescent="0.2">
      <c r="A24" s="170" t="s">
        <v>18</v>
      </c>
      <c r="B24" s="277">
        <f t="shared" ref="B24:H24" si="4">B23/B22-1</f>
        <v>-0.11585320749647898</v>
      </c>
      <c r="C24" s="277">
        <f t="shared" si="4"/>
        <v>-0.26599441083598108</v>
      </c>
      <c r="D24" s="277">
        <f t="shared" si="4"/>
        <v>0.18152644939138618</v>
      </c>
      <c r="E24" s="277">
        <f t="shared" si="4"/>
        <v>0.32003968169049091</v>
      </c>
      <c r="F24" s="277">
        <f t="shared" si="4"/>
        <v>0.35487121654269038</v>
      </c>
      <c r="G24" s="277">
        <f t="shared" si="4"/>
        <v>0.45072850149579002</v>
      </c>
      <c r="H24" s="277">
        <f t="shared" si="4"/>
        <v>8.2529560111319178E-2</v>
      </c>
    </row>
    <row r="25" spans="1:12" x14ac:dyDescent="0.2">
      <c r="A25" s="283"/>
      <c r="B25" s="281"/>
      <c r="C25" s="281"/>
      <c r="D25" s="282"/>
      <c r="E25" s="281"/>
      <c r="F25" s="281"/>
      <c r="G25" s="281"/>
      <c r="H25" s="281"/>
    </row>
    <row r="26" spans="1:12" x14ac:dyDescent="0.2">
      <c r="A26" s="757" t="s">
        <v>201</v>
      </c>
      <c r="B26" s="757"/>
      <c r="C26" s="757"/>
      <c r="D26" s="757"/>
      <c r="E26" s="757"/>
      <c r="F26" s="757"/>
      <c r="G26" s="757"/>
      <c r="H26" s="757"/>
    </row>
    <row r="27" spans="1:12" x14ac:dyDescent="0.2">
      <c r="A27" s="165" t="s">
        <v>200</v>
      </c>
      <c r="B27" s="280">
        <v>87452480</v>
      </c>
      <c r="C27" s="280">
        <v>37972772</v>
      </c>
      <c r="D27" s="280">
        <v>14406025</v>
      </c>
      <c r="E27" s="280">
        <v>43069116</v>
      </c>
      <c r="F27" s="280">
        <v>14170610</v>
      </c>
      <c r="G27" s="280">
        <v>46957121</v>
      </c>
      <c r="H27" s="279">
        <f>+SUM(B27:G27)</f>
        <v>244028124</v>
      </c>
    </row>
    <row r="28" spans="1:12" x14ac:dyDescent="0.2">
      <c r="A28" s="165" t="s">
        <v>198</v>
      </c>
      <c r="B28" s="279">
        <f t="shared" ref="B28:G28" si="5">+B20</f>
        <v>128192779</v>
      </c>
      <c r="C28" s="279">
        <f t="shared" si="5"/>
        <v>40965422</v>
      </c>
      <c r="D28" s="279">
        <f t="shared" si="5"/>
        <v>24011124</v>
      </c>
      <c r="E28" s="279">
        <f t="shared" si="5"/>
        <v>95119174</v>
      </c>
      <c r="F28" s="279">
        <f t="shared" si="5"/>
        <v>44977223</v>
      </c>
      <c r="G28" s="279">
        <f t="shared" si="5"/>
        <v>53796431</v>
      </c>
      <c r="H28" s="279">
        <f>+SUM(B28:G28)</f>
        <v>387062153</v>
      </c>
    </row>
    <row r="29" spans="1:12" x14ac:dyDescent="0.2">
      <c r="A29" s="170" t="s">
        <v>197</v>
      </c>
      <c r="B29" s="277">
        <f t="shared" ref="B29:H29" si="6">B28/B27-1</f>
        <v>0.46585641710789671</v>
      </c>
      <c r="C29" s="277">
        <f t="shared" si="6"/>
        <v>7.8810417106236041E-2</v>
      </c>
      <c r="D29" s="277">
        <f t="shared" si="6"/>
        <v>0.66674179726885097</v>
      </c>
      <c r="E29" s="277">
        <f t="shared" si="6"/>
        <v>1.2085239455576473</v>
      </c>
      <c r="F29" s="277">
        <f t="shared" si="6"/>
        <v>2.1739793135228478</v>
      </c>
      <c r="G29" s="277">
        <f t="shared" si="6"/>
        <v>0.14565011343008027</v>
      </c>
      <c r="H29" s="277">
        <f t="shared" si="6"/>
        <v>0.58613747733437482</v>
      </c>
    </row>
    <row r="31" spans="1:12" x14ac:dyDescent="0.2">
      <c r="A31" s="757" t="s">
        <v>199</v>
      </c>
      <c r="B31" s="757"/>
      <c r="C31" s="757"/>
      <c r="D31" s="757"/>
      <c r="E31" s="757"/>
      <c r="F31" s="757"/>
      <c r="G31" s="757"/>
      <c r="H31" s="757"/>
    </row>
    <row r="32" spans="1:12" x14ac:dyDescent="0.2">
      <c r="A32" s="165" t="s">
        <v>133</v>
      </c>
      <c r="B32" s="278">
        <f t="shared" ref="B32:G33" si="7">+B19</f>
        <v>116602302</v>
      </c>
      <c r="C32" s="278">
        <f t="shared" si="7"/>
        <v>36102328</v>
      </c>
      <c r="D32" s="278">
        <f t="shared" si="7"/>
        <v>23044724</v>
      </c>
      <c r="E32" s="278">
        <f t="shared" si="7"/>
        <v>77079274</v>
      </c>
      <c r="F32" s="278">
        <f t="shared" si="7"/>
        <v>45860564</v>
      </c>
      <c r="G32" s="278">
        <f t="shared" si="7"/>
        <v>54163006</v>
      </c>
      <c r="H32" s="278">
        <f>+SUM(B32:G32)</f>
        <v>352852198</v>
      </c>
    </row>
    <row r="33" spans="1:8" x14ac:dyDescent="0.2">
      <c r="A33" s="165" t="s">
        <v>198</v>
      </c>
      <c r="B33" s="278">
        <f t="shared" si="7"/>
        <v>128192779</v>
      </c>
      <c r="C33" s="278">
        <f t="shared" si="7"/>
        <v>40965422</v>
      </c>
      <c r="D33" s="278">
        <f t="shared" si="7"/>
        <v>24011124</v>
      </c>
      <c r="E33" s="278">
        <f t="shared" si="7"/>
        <v>95119174</v>
      </c>
      <c r="F33" s="278">
        <f t="shared" si="7"/>
        <v>44977223</v>
      </c>
      <c r="G33" s="278">
        <f t="shared" si="7"/>
        <v>53796431</v>
      </c>
      <c r="H33" s="278">
        <f>+SUM(B33:G33)</f>
        <v>387062153</v>
      </c>
    </row>
    <row r="34" spans="1:8" x14ac:dyDescent="0.2">
      <c r="A34" s="170" t="s">
        <v>197</v>
      </c>
      <c r="B34" s="277">
        <f t="shared" ref="B34:H34" si="8">B33/B32-1</f>
        <v>9.9401785395283104E-2</v>
      </c>
      <c r="C34" s="277">
        <f t="shared" si="8"/>
        <v>0.13470305848420638</v>
      </c>
      <c r="D34" s="277">
        <f t="shared" si="8"/>
        <v>4.1935846139879995E-2</v>
      </c>
      <c r="E34" s="277">
        <f t="shared" si="8"/>
        <v>0.23404346024328149</v>
      </c>
      <c r="F34" s="277">
        <f t="shared" si="8"/>
        <v>-1.9261450862226637E-2</v>
      </c>
      <c r="G34" s="277">
        <f t="shared" si="8"/>
        <v>-6.7679958531104978E-3</v>
      </c>
      <c r="H34" s="277">
        <f t="shared" si="8"/>
        <v>9.6952648145329112E-2</v>
      </c>
    </row>
    <row r="35" spans="1:8" ht="36.6" customHeight="1" x14ac:dyDescent="0.2">
      <c r="A35" s="758" t="s">
        <v>196</v>
      </c>
      <c r="B35" s="759"/>
      <c r="C35" s="759"/>
      <c r="D35" s="759"/>
      <c r="E35" s="759"/>
      <c r="F35" s="759"/>
      <c r="G35" s="759"/>
      <c r="H35" s="759"/>
    </row>
    <row r="36" spans="1:8" ht="21" customHeight="1" x14ac:dyDescent="0.2"/>
    <row r="39" spans="1:8" ht="47.25" customHeight="1" x14ac:dyDescent="0.2"/>
    <row r="40" spans="1:8" ht="22.5" customHeight="1" x14ac:dyDescent="0.2"/>
    <row r="42" spans="1:8" x14ac:dyDescent="0.2">
      <c r="A42" s="158"/>
    </row>
    <row r="44" spans="1:8" ht="49.15" customHeight="1" x14ac:dyDescent="0.2">
      <c r="A44" s="760" t="s">
        <v>195</v>
      </c>
      <c r="B44" s="760"/>
      <c r="C44" s="760"/>
      <c r="D44" s="760"/>
      <c r="E44" s="760"/>
      <c r="F44" s="760"/>
      <c r="G44" s="276"/>
      <c r="H44" s="276"/>
    </row>
  </sheetData>
  <mergeCells count="4">
    <mergeCell ref="A26:H26"/>
    <mergeCell ref="A31:H31"/>
    <mergeCell ref="A35:H35"/>
    <mergeCell ref="A44:F4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608"/>
  <sheetViews>
    <sheetView showGridLines="0" zoomScaleNormal="100" workbookViewId="0">
      <selection activeCell="A5" sqref="A5"/>
    </sheetView>
  </sheetViews>
  <sheetFormatPr baseColWidth="10" defaultColWidth="11.42578125" defaultRowHeight="12.75" x14ac:dyDescent="0.2"/>
  <cols>
    <col min="1" max="1" width="56.7109375" style="158" bestFit="1" customWidth="1"/>
    <col min="2" max="2" width="17.42578125" style="158" bestFit="1" customWidth="1"/>
    <col min="3" max="3" width="14.42578125" style="158" bestFit="1" customWidth="1"/>
    <col min="4" max="4" width="8.7109375" style="293" bestFit="1" customWidth="1"/>
    <col min="5" max="5" width="16.42578125" style="293" bestFit="1" customWidth="1"/>
    <col min="6" max="6" width="16.5703125" style="158" bestFit="1" customWidth="1"/>
    <col min="7" max="7" width="8.7109375" style="292" bestFit="1" customWidth="1"/>
    <col min="8" max="8" width="9.140625" style="233" bestFit="1" customWidth="1"/>
    <col min="9" max="9" width="14.7109375" style="233" bestFit="1" customWidth="1"/>
    <col min="10" max="10" width="17.85546875" style="233" customWidth="1"/>
    <col min="11" max="11" width="14.5703125" style="233" customWidth="1"/>
    <col min="12" max="12" width="11.42578125" style="233"/>
    <col min="13" max="13" width="14.28515625" style="233" customWidth="1"/>
    <col min="14" max="16384" width="11.42578125" style="233"/>
  </cols>
  <sheetData>
    <row r="1" spans="1:13" s="157" customFormat="1" ht="14.25" customHeight="1" x14ac:dyDescent="0.25">
      <c r="A1" s="341" t="s">
        <v>274</v>
      </c>
      <c r="D1" s="319"/>
      <c r="G1" s="319"/>
      <c r="H1" s="319"/>
    </row>
    <row r="2" spans="1:13" s="157" customFormat="1" ht="14.25" customHeight="1" x14ac:dyDescent="0.25">
      <c r="A2" s="340" t="s">
        <v>214</v>
      </c>
      <c r="D2" s="319"/>
      <c r="G2" s="319"/>
      <c r="H2" s="319"/>
    </row>
    <row r="3" spans="1:13" s="157" customFormat="1" ht="14.25" customHeight="1" x14ac:dyDescent="0.25">
      <c r="A3" s="174"/>
      <c r="D3" s="319"/>
      <c r="G3" s="319"/>
      <c r="H3" s="319"/>
    </row>
    <row r="4" spans="1:13" s="157" customFormat="1" ht="14.25" customHeight="1" thickBot="1" x14ac:dyDescent="0.3">
      <c r="A4" s="320" t="s">
        <v>273</v>
      </c>
      <c r="D4" s="319"/>
      <c r="G4" s="319"/>
      <c r="H4" s="319"/>
    </row>
    <row r="5" spans="1:13" s="301" customFormat="1" ht="14.25" customHeight="1" thickBot="1" x14ac:dyDescent="0.3">
      <c r="A5" s="339"/>
      <c r="B5" s="761" t="s">
        <v>205</v>
      </c>
      <c r="C5" s="762"/>
      <c r="D5" s="763"/>
      <c r="E5" s="764" t="s">
        <v>270</v>
      </c>
      <c r="F5" s="765"/>
      <c r="G5" s="765"/>
      <c r="H5" s="766"/>
    </row>
    <row r="6" spans="1:13" s="301" customFormat="1" ht="14.25" customHeight="1" thickBot="1" x14ac:dyDescent="0.3">
      <c r="A6" s="338" t="s">
        <v>89</v>
      </c>
      <c r="B6" s="317">
        <v>2020</v>
      </c>
      <c r="C6" s="316">
        <v>2021</v>
      </c>
      <c r="D6" s="337" t="s">
        <v>197</v>
      </c>
      <c r="E6" s="317">
        <v>2020</v>
      </c>
      <c r="F6" s="316">
        <v>2021</v>
      </c>
      <c r="G6" s="315" t="s">
        <v>197</v>
      </c>
      <c r="H6" s="314" t="s">
        <v>269</v>
      </c>
    </row>
    <row r="7" spans="1:13" s="157" customFormat="1" ht="14.25" customHeight="1" x14ac:dyDescent="0.25">
      <c r="A7" s="336" t="s">
        <v>95</v>
      </c>
      <c r="B7" s="333">
        <v>117227704</v>
      </c>
      <c r="C7" s="142">
        <v>113072112</v>
      </c>
      <c r="D7" s="192">
        <f t="shared" ref="D7:D19" si="0">C7/B7-1</f>
        <v>-3.544889013607222E-2</v>
      </c>
      <c r="E7" s="333">
        <v>549064679</v>
      </c>
      <c r="F7" s="142">
        <v>479153543</v>
      </c>
      <c r="G7" s="332">
        <f t="shared" ref="G7:G24" si="1">F7/E7-1</f>
        <v>-0.127327687745873</v>
      </c>
      <c r="H7" s="331">
        <f t="shared" ref="H7:H27" si="2">+F7/$F$28</f>
        <v>0.284131131429391</v>
      </c>
      <c r="I7" s="312"/>
      <c r="J7" s="330"/>
      <c r="K7" s="322"/>
      <c r="L7" s="322"/>
      <c r="M7" s="329"/>
    </row>
    <row r="8" spans="1:13" s="157" customFormat="1" ht="14.25" customHeight="1" x14ac:dyDescent="0.25">
      <c r="A8" s="334" t="s">
        <v>100</v>
      </c>
      <c r="B8" s="333">
        <v>27486676</v>
      </c>
      <c r="C8" s="142">
        <v>32211316</v>
      </c>
      <c r="D8" s="192">
        <f t="shared" si="0"/>
        <v>0.17188837238813459</v>
      </c>
      <c r="E8" s="333">
        <v>205488625</v>
      </c>
      <c r="F8" s="142">
        <v>182061166</v>
      </c>
      <c r="G8" s="332">
        <f t="shared" si="1"/>
        <v>-0.11400854426856966</v>
      </c>
      <c r="H8" s="331">
        <f t="shared" si="2"/>
        <v>0.10795964224965393</v>
      </c>
      <c r="I8" s="312"/>
      <c r="J8" s="330"/>
      <c r="K8" s="322"/>
      <c r="L8" s="322"/>
      <c r="M8" s="329"/>
    </row>
    <row r="9" spans="1:13" s="157" customFormat="1" ht="14.25" customHeight="1" x14ac:dyDescent="0.25">
      <c r="A9" s="334" t="s">
        <v>92</v>
      </c>
      <c r="B9" s="333">
        <v>16397420</v>
      </c>
      <c r="C9" s="142">
        <v>37993414</v>
      </c>
      <c r="D9" s="192">
        <f t="shared" si="0"/>
        <v>1.3170360947027033</v>
      </c>
      <c r="E9" s="333">
        <v>111539832</v>
      </c>
      <c r="F9" s="142">
        <v>173197688</v>
      </c>
      <c r="G9" s="332">
        <f t="shared" si="1"/>
        <v>0.55278777898822717</v>
      </c>
      <c r="H9" s="331">
        <f t="shared" si="2"/>
        <v>0.10270372779523547</v>
      </c>
      <c r="I9" s="312"/>
      <c r="J9" s="330"/>
      <c r="K9" s="322"/>
      <c r="L9" s="322"/>
      <c r="M9" s="329"/>
    </row>
    <row r="10" spans="1:13" s="157" customFormat="1" ht="14.25" customHeight="1" x14ac:dyDescent="0.25">
      <c r="A10" s="336" t="s">
        <v>94</v>
      </c>
      <c r="B10" s="333">
        <v>17476305</v>
      </c>
      <c r="C10" s="142">
        <v>26041477</v>
      </c>
      <c r="D10" s="192">
        <f t="shared" si="0"/>
        <v>0.49010199810543487</v>
      </c>
      <c r="E10" s="333">
        <v>174901270</v>
      </c>
      <c r="F10" s="142">
        <v>136023075</v>
      </c>
      <c r="G10" s="332">
        <f t="shared" si="1"/>
        <v>-0.22228652199037779</v>
      </c>
      <c r="H10" s="331">
        <f t="shared" si="2"/>
        <v>8.065971913361164E-2</v>
      </c>
      <c r="I10" s="312"/>
      <c r="J10" s="330"/>
      <c r="K10" s="322"/>
      <c r="L10" s="322"/>
      <c r="M10" s="329"/>
    </row>
    <row r="11" spans="1:13" s="157" customFormat="1" ht="14.25" customHeight="1" x14ac:dyDescent="0.25">
      <c r="A11" s="334" t="s">
        <v>104</v>
      </c>
      <c r="B11" s="333">
        <v>15778792</v>
      </c>
      <c r="C11" s="142">
        <v>26856302</v>
      </c>
      <c r="D11" s="192">
        <f t="shared" si="0"/>
        <v>0.70205057522781211</v>
      </c>
      <c r="E11" s="333">
        <v>85636132</v>
      </c>
      <c r="F11" s="142">
        <v>103214932</v>
      </c>
      <c r="G11" s="332">
        <f t="shared" si="1"/>
        <v>0.20527316670491369</v>
      </c>
      <c r="H11" s="331">
        <f t="shared" si="2"/>
        <v>6.1204964124762097E-2</v>
      </c>
      <c r="I11" s="312"/>
      <c r="J11" s="330"/>
      <c r="K11" s="322"/>
      <c r="L11" s="322"/>
      <c r="M11" s="329"/>
    </row>
    <row r="12" spans="1:13" s="157" customFormat="1" ht="14.25" customHeight="1" x14ac:dyDescent="0.25">
      <c r="A12" s="334" t="s">
        <v>106</v>
      </c>
      <c r="B12" s="333">
        <v>8537819</v>
      </c>
      <c r="C12" s="142">
        <v>24716351</v>
      </c>
      <c r="D12" s="192">
        <f t="shared" si="0"/>
        <v>1.8949256244481174</v>
      </c>
      <c r="E12" s="333">
        <v>46023352</v>
      </c>
      <c r="F12" s="142">
        <v>92596820</v>
      </c>
      <c r="G12" s="332">
        <f t="shared" si="1"/>
        <v>1.0119529755242511</v>
      </c>
      <c r="H12" s="331">
        <f t="shared" si="2"/>
        <v>5.4908577047428117E-2</v>
      </c>
      <c r="I12" s="312"/>
      <c r="J12" s="330"/>
      <c r="K12" s="322"/>
      <c r="L12" s="322"/>
      <c r="M12" s="329"/>
    </row>
    <row r="13" spans="1:13" s="157" customFormat="1" ht="14.25" customHeight="1" x14ac:dyDescent="0.25">
      <c r="A13" s="335" t="s">
        <v>96</v>
      </c>
      <c r="B13" s="333">
        <v>11179458</v>
      </c>
      <c r="C13" s="142">
        <v>17552112</v>
      </c>
      <c r="D13" s="192">
        <f t="shared" si="0"/>
        <v>0.57003246490125004</v>
      </c>
      <c r="E13" s="333">
        <v>81243449</v>
      </c>
      <c r="F13" s="143">
        <v>83601161</v>
      </c>
      <c r="G13" s="332">
        <f t="shared" si="1"/>
        <v>2.9020333688689171E-2</v>
      </c>
      <c r="H13" s="331">
        <f t="shared" si="2"/>
        <v>4.9574281168866731E-2</v>
      </c>
      <c r="I13" s="312"/>
      <c r="J13" s="330"/>
      <c r="K13" s="322"/>
      <c r="L13" s="322"/>
      <c r="M13" s="329"/>
    </row>
    <row r="14" spans="1:13" s="157" customFormat="1" ht="14.25" customHeight="1" x14ac:dyDescent="0.25">
      <c r="A14" s="335" t="s">
        <v>93</v>
      </c>
      <c r="B14" s="333">
        <v>6993278</v>
      </c>
      <c r="C14" s="142">
        <v>20049862</v>
      </c>
      <c r="D14" s="192">
        <f t="shared" si="0"/>
        <v>1.8670191575395689</v>
      </c>
      <c r="E14" s="333">
        <v>97620317</v>
      </c>
      <c r="F14" s="143">
        <v>74814063</v>
      </c>
      <c r="G14" s="332">
        <f t="shared" si="1"/>
        <v>-0.23362200309183589</v>
      </c>
      <c r="H14" s="331">
        <f t="shared" si="2"/>
        <v>4.4363658951426639E-2</v>
      </c>
      <c r="I14" s="312"/>
      <c r="J14" s="330"/>
      <c r="K14" s="322"/>
      <c r="L14" s="322"/>
      <c r="M14" s="329"/>
    </row>
    <row r="15" spans="1:13" s="157" customFormat="1" ht="14.25" customHeight="1" x14ac:dyDescent="0.25">
      <c r="A15" s="335" t="s">
        <v>102</v>
      </c>
      <c r="B15" s="333">
        <v>3075507</v>
      </c>
      <c r="C15" s="142">
        <v>12355359</v>
      </c>
      <c r="D15" s="192">
        <f t="shared" si="0"/>
        <v>3.0173405555571815</v>
      </c>
      <c r="E15" s="333">
        <v>18616557</v>
      </c>
      <c r="F15" s="143">
        <v>74425343</v>
      </c>
      <c r="G15" s="332">
        <f t="shared" si="1"/>
        <v>2.9978038366600224</v>
      </c>
      <c r="H15" s="331">
        <f t="shared" si="2"/>
        <v>4.4133153605024067E-2</v>
      </c>
      <c r="I15" s="312"/>
      <c r="J15" s="330"/>
      <c r="K15" s="322"/>
      <c r="L15" s="322"/>
      <c r="M15" s="329"/>
    </row>
    <row r="16" spans="1:13" s="157" customFormat="1" ht="14.25" customHeight="1" x14ac:dyDescent="0.25">
      <c r="A16" s="335" t="s">
        <v>99</v>
      </c>
      <c r="B16" s="333">
        <v>9811290</v>
      </c>
      <c r="C16" s="142">
        <v>20907245</v>
      </c>
      <c r="D16" s="192">
        <f t="shared" si="0"/>
        <v>1.130937420053836</v>
      </c>
      <c r="E16" s="333">
        <v>56610694</v>
      </c>
      <c r="F16" s="143">
        <v>71552499</v>
      </c>
      <c r="G16" s="332">
        <f t="shared" si="1"/>
        <v>0.26393961889956685</v>
      </c>
      <c r="H16" s="331">
        <f t="shared" si="2"/>
        <v>4.2429598600443548E-2</v>
      </c>
      <c r="I16" s="312"/>
      <c r="J16" s="330"/>
      <c r="K16" s="322"/>
      <c r="L16" s="322"/>
      <c r="M16" s="329"/>
    </row>
    <row r="17" spans="1:13" s="157" customFormat="1" ht="14.25" customHeight="1" x14ac:dyDescent="0.25">
      <c r="A17" s="335" t="s">
        <v>97</v>
      </c>
      <c r="B17" s="333">
        <v>2944672</v>
      </c>
      <c r="C17" s="142">
        <v>16110498</v>
      </c>
      <c r="D17" s="192">
        <f t="shared" si="0"/>
        <v>4.4710670662131466</v>
      </c>
      <c r="E17" s="333">
        <v>34197572</v>
      </c>
      <c r="F17" s="143">
        <v>62006466</v>
      </c>
      <c r="G17" s="332">
        <f t="shared" si="1"/>
        <v>0.81318328681346141</v>
      </c>
      <c r="H17" s="331">
        <f t="shared" si="2"/>
        <v>3.6768938887963232E-2</v>
      </c>
      <c r="I17" s="312"/>
      <c r="J17" s="330"/>
      <c r="K17" s="322"/>
      <c r="L17" s="322"/>
      <c r="M17" s="329"/>
    </row>
    <row r="18" spans="1:13" s="157" customFormat="1" ht="14.25" customHeight="1" x14ac:dyDescent="0.25">
      <c r="A18" s="335" t="s">
        <v>107</v>
      </c>
      <c r="B18" s="333">
        <v>2431760</v>
      </c>
      <c r="C18" s="142">
        <v>15424137</v>
      </c>
      <c r="D18" s="192">
        <f t="shared" si="0"/>
        <v>5.3427875283745108</v>
      </c>
      <c r="E18" s="333">
        <v>21952207</v>
      </c>
      <c r="F18" s="143">
        <v>52904613</v>
      </c>
      <c r="G18" s="332">
        <f t="shared" si="1"/>
        <v>1.4099906218996567</v>
      </c>
      <c r="H18" s="331">
        <f t="shared" si="2"/>
        <v>3.1371671500974516E-2</v>
      </c>
      <c r="I18" s="312"/>
      <c r="J18" s="330"/>
      <c r="K18" s="322"/>
      <c r="L18" s="322"/>
      <c r="M18" s="329"/>
    </row>
    <row r="19" spans="1:13" s="157" customFormat="1" ht="14.25" customHeight="1" x14ac:dyDescent="0.25">
      <c r="A19" s="335" t="s">
        <v>98</v>
      </c>
      <c r="B19" s="333">
        <v>1320376</v>
      </c>
      <c r="C19" s="142">
        <v>10220216</v>
      </c>
      <c r="D19" s="192">
        <f t="shared" si="0"/>
        <v>6.7403830424061022</v>
      </c>
      <c r="E19" s="333">
        <v>23751219</v>
      </c>
      <c r="F19" s="143">
        <v>47922048</v>
      </c>
      <c r="G19" s="332">
        <f t="shared" si="1"/>
        <v>1.017666882697684</v>
      </c>
      <c r="H19" s="331">
        <f t="shared" si="2"/>
        <v>2.8417082410373794E-2</v>
      </c>
      <c r="I19" s="312"/>
      <c r="J19" s="330"/>
      <c r="K19" s="322"/>
      <c r="L19" s="322"/>
      <c r="M19" s="329"/>
    </row>
    <row r="20" spans="1:13" s="157" customFormat="1" ht="14.25" customHeight="1" x14ac:dyDescent="0.25">
      <c r="A20" s="335" t="s">
        <v>105</v>
      </c>
      <c r="B20" s="333">
        <v>641449</v>
      </c>
      <c r="C20" s="142">
        <v>8237033</v>
      </c>
      <c r="D20" s="192" t="s">
        <v>132</v>
      </c>
      <c r="E20" s="333">
        <v>20176513</v>
      </c>
      <c r="F20" s="143">
        <v>31104948</v>
      </c>
      <c r="G20" s="332">
        <f t="shared" si="1"/>
        <v>0.54164141246805131</v>
      </c>
      <c r="H20" s="331">
        <f t="shared" si="2"/>
        <v>1.8444784970091253E-2</v>
      </c>
      <c r="I20" s="312"/>
      <c r="J20" s="330"/>
      <c r="K20" s="322"/>
      <c r="L20" s="322"/>
      <c r="M20" s="329"/>
    </row>
    <row r="21" spans="1:13" s="157" customFormat="1" ht="14.25" customHeight="1" x14ac:dyDescent="0.25">
      <c r="A21" s="335" t="s">
        <v>108</v>
      </c>
      <c r="B21" s="333">
        <v>1356172</v>
      </c>
      <c r="C21" s="142">
        <v>3442846</v>
      </c>
      <c r="D21" s="192">
        <f>C21/B21-1</f>
        <v>1.5386499647537333</v>
      </c>
      <c r="E21" s="333">
        <v>12737142</v>
      </c>
      <c r="F21" s="143">
        <v>15004833</v>
      </c>
      <c r="G21" s="332">
        <f t="shared" si="1"/>
        <v>0.17803766339419003</v>
      </c>
      <c r="H21" s="331">
        <f t="shared" si="2"/>
        <v>8.8976492806587953E-3</v>
      </c>
      <c r="I21" s="312"/>
      <c r="J21" s="330"/>
      <c r="K21" s="322"/>
      <c r="L21" s="322"/>
      <c r="M21" s="329"/>
    </row>
    <row r="22" spans="1:13" s="157" customFormat="1" ht="14.25" customHeight="1" x14ac:dyDescent="0.25">
      <c r="A22" s="335" t="s">
        <v>109</v>
      </c>
      <c r="B22" s="333">
        <v>465979</v>
      </c>
      <c r="C22" s="142">
        <v>1255503</v>
      </c>
      <c r="D22" s="192">
        <f>C22/B22-1</f>
        <v>1.6943338648308184</v>
      </c>
      <c r="E22" s="333">
        <v>2370821</v>
      </c>
      <c r="F22" s="143">
        <v>4912186</v>
      </c>
      <c r="G22" s="332">
        <f t="shared" si="1"/>
        <v>1.0719345745629889</v>
      </c>
      <c r="H22" s="331">
        <f t="shared" si="2"/>
        <v>2.9128553599605013E-3</v>
      </c>
      <c r="I22" s="312"/>
      <c r="J22" s="330"/>
      <c r="K22" s="322"/>
      <c r="L22" s="322"/>
      <c r="M22" s="329"/>
    </row>
    <row r="23" spans="1:13" s="157" customFormat="1" ht="14.25" customHeight="1" x14ac:dyDescent="0.25">
      <c r="A23" s="335" t="s">
        <v>114</v>
      </c>
      <c r="B23" s="333">
        <v>31272</v>
      </c>
      <c r="C23" s="142">
        <v>215213</v>
      </c>
      <c r="D23" s="192">
        <f>C23/B23-1</f>
        <v>5.8819710923509847</v>
      </c>
      <c r="E23" s="333">
        <v>642742</v>
      </c>
      <c r="F23" s="143">
        <v>873593</v>
      </c>
      <c r="G23" s="332">
        <f t="shared" si="1"/>
        <v>0.35916588615649836</v>
      </c>
      <c r="H23" s="331">
        <f t="shared" si="2"/>
        <v>5.1802803323692831E-4</v>
      </c>
      <c r="I23" s="312"/>
      <c r="J23" s="330"/>
      <c r="K23" s="322"/>
      <c r="L23" s="322"/>
      <c r="M23" s="329"/>
    </row>
    <row r="24" spans="1:13" s="157" customFormat="1" ht="14.25" customHeight="1" x14ac:dyDescent="0.25">
      <c r="A24" s="335" t="s">
        <v>112</v>
      </c>
      <c r="B24" s="333">
        <v>57444</v>
      </c>
      <c r="C24" s="142">
        <v>356641</v>
      </c>
      <c r="D24" s="192">
        <f>C24/B24-1</f>
        <v>5.2084987117888728</v>
      </c>
      <c r="E24" s="333">
        <v>13188787</v>
      </c>
      <c r="F24" s="143">
        <v>812638</v>
      </c>
      <c r="G24" s="332">
        <f t="shared" si="1"/>
        <v>-0.93838417437479271</v>
      </c>
      <c r="H24" s="331">
        <f t="shared" si="2"/>
        <v>4.8188259850249598E-4</v>
      </c>
      <c r="I24" s="312"/>
      <c r="J24" s="330"/>
      <c r="K24" s="322"/>
      <c r="L24" s="322"/>
      <c r="M24" s="329"/>
    </row>
    <row r="25" spans="1:13" s="157" customFormat="1" ht="14.25" customHeight="1" x14ac:dyDescent="0.25">
      <c r="A25" s="335" t="s">
        <v>113</v>
      </c>
      <c r="B25" s="333">
        <v>0</v>
      </c>
      <c r="C25" s="142">
        <v>31295</v>
      </c>
      <c r="D25" s="192" t="s">
        <v>132</v>
      </c>
      <c r="E25" s="333">
        <v>1078</v>
      </c>
      <c r="F25" s="143">
        <v>123456</v>
      </c>
      <c r="G25" s="332" t="s">
        <v>132</v>
      </c>
      <c r="H25" s="331">
        <f t="shared" si="2"/>
        <v>7.3207625142713168E-5</v>
      </c>
      <c r="I25" s="312"/>
      <c r="J25" s="330"/>
      <c r="K25" s="322"/>
      <c r="L25" s="322"/>
      <c r="M25" s="329"/>
    </row>
    <row r="26" spans="1:13" s="157" customFormat="1" ht="14.25" customHeight="1" x14ac:dyDescent="0.25">
      <c r="A26" s="335" t="s">
        <v>110</v>
      </c>
      <c r="B26" s="333">
        <v>814751</v>
      </c>
      <c r="C26" s="142">
        <v>13221</v>
      </c>
      <c r="D26" s="192">
        <f>C26/B26-1</f>
        <v>-0.98377295640017626</v>
      </c>
      <c r="E26" s="333">
        <v>2047864</v>
      </c>
      <c r="F26" s="143">
        <v>76638</v>
      </c>
      <c r="G26" s="332">
        <f>F26/E26-1</f>
        <v>-0.96257661641593384</v>
      </c>
      <c r="H26" s="331">
        <f t="shared" si="2"/>
        <v>4.5445227252521152E-5</v>
      </c>
      <c r="I26" s="312"/>
      <c r="J26" s="330"/>
      <c r="K26" s="322"/>
      <c r="L26" s="322"/>
      <c r="M26" s="329"/>
    </row>
    <row r="27" spans="1:13" s="157" customFormat="1" ht="14.25" customHeight="1" x14ac:dyDescent="0.25">
      <c r="A27" s="334" t="s">
        <v>115</v>
      </c>
      <c r="B27" s="333">
        <v>0</v>
      </c>
      <c r="C27" s="142">
        <v>0</v>
      </c>
      <c r="D27" s="192" t="s">
        <v>272</v>
      </c>
      <c r="E27" s="333">
        <v>5000</v>
      </c>
      <c r="F27" s="142">
        <v>0</v>
      </c>
      <c r="G27" s="332" t="s">
        <v>272</v>
      </c>
      <c r="H27" s="331">
        <f t="shared" si="2"/>
        <v>0</v>
      </c>
      <c r="I27" s="312"/>
      <c r="J27" s="330"/>
      <c r="K27" s="322"/>
      <c r="L27" s="322"/>
      <c r="M27" s="329"/>
    </row>
    <row r="28" spans="1:13" s="301" customFormat="1" ht="14.25" customHeight="1" thickBot="1" x14ac:dyDescent="0.3">
      <c r="A28" s="328" t="s">
        <v>16</v>
      </c>
      <c r="B28" s="326">
        <f>+SUM(B7:B27)</f>
        <v>244028124</v>
      </c>
      <c r="C28" s="326">
        <f>+SUM(C7:C27)</f>
        <v>387062153</v>
      </c>
      <c r="D28" s="327">
        <f>C28/B28-1</f>
        <v>0.58613747733437482</v>
      </c>
      <c r="E28" s="326">
        <f>+SUM(E7:E27)</f>
        <v>1557815852</v>
      </c>
      <c r="F28" s="326">
        <f>+SUM(F7:F27)</f>
        <v>1686381709</v>
      </c>
      <c r="G28" s="325">
        <f>F28/E28-1</f>
        <v>8.2529560111319178E-2</v>
      </c>
      <c r="H28" s="324">
        <f>SUM(H7:H27)</f>
        <v>1.0000000000000002</v>
      </c>
      <c r="J28" s="323"/>
      <c r="K28" s="322"/>
      <c r="L28" s="322"/>
    </row>
    <row r="29" spans="1:13" s="157" customFormat="1" ht="14.25" customHeight="1" x14ac:dyDescent="0.25">
      <c r="B29" s="321"/>
      <c r="C29" s="321"/>
      <c r="D29" s="321"/>
      <c r="E29" s="321"/>
      <c r="F29" s="321"/>
      <c r="G29" s="321"/>
      <c r="H29" s="321"/>
    </row>
    <row r="30" spans="1:13" s="301" customFormat="1" ht="14.25" customHeight="1" thickBot="1" x14ac:dyDescent="0.3">
      <c r="A30" s="320" t="s">
        <v>271</v>
      </c>
      <c r="B30" s="157"/>
      <c r="C30" s="157"/>
      <c r="D30" s="319"/>
      <c r="E30" s="157"/>
      <c r="F30" s="157"/>
      <c r="G30" s="319"/>
      <c r="H30" s="319"/>
    </row>
    <row r="31" spans="1:13" s="301" customFormat="1" ht="14.25" customHeight="1" thickBot="1" x14ac:dyDescent="0.3">
      <c r="A31" s="157"/>
      <c r="B31" s="761" t="s">
        <v>205</v>
      </c>
      <c r="C31" s="762"/>
      <c r="D31" s="763"/>
      <c r="E31" s="764" t="s">
        <v>270</v>
      </c>
      <c r="F31" s="765"/>
      <c r="G31" s="765"/>
      <c r="H31" s="766"/>
    </row>
    <row r="32" spans="1:13" s="157" customFormat="1" ht="14.25" customHeight="1" thickBot="1" x14ac:dyDescent="0.3">
      <c r="A32" s="318"/>
      <c r="B32" s="317">
        <v>2020</v>
      </c>
      <c r="C32" s="316">
        <v>2021</v>
      </c>
      <c r="D32" s="315" t="s">
        <v>197</v>
      </c>
      <c r="E32" s="317">
        <v>2020</v>
      </c>
      <c r="F32" s="316">
        <v>2021</v>
      </c>
      <c r="G32" s="315" t="s">
        <v>197</v>
      </c>
      <c r="H32" s="314" t="s">
        <v>269</v>
      </c>
    </row>
    <row r="33" spans="1:16" s="157" customFormat="1" ht="14.25" customHeight="1" x14ac:dyDescent="0.25">
      <c r="A33" s="163" t="s">
        <v>268</v>
      </c>
      <c r="B33" s="307">
        <v>107532552</v>
      </c>
      <c r="C33" s="308">
        <v>101773895</v>
      </c>
      <c r="D33" s="305">
        <f t="shared" ref="D33:D38" si="3">C33/B33-1</f>
        <v>-5.3552686074073597E-2</v>
      </c>
      <c r="E33" s="307">
        <v>514741050</v>
      </c>
      <c r="F33" s="306">
        <v>443788884</v>
      </c>
      <c r="G33" s="305">
        <f t="shared" ref="G33:G55" si="4">F33/E33-1</f>
        <v>-0.13784050446336071</v>
      </c>
      <c r="H33" s="304">
        <f t="shared" ref="H33:H64" si="5">F33/$F$84</f>
        <v>0.26316039935179347</v>
      </c>
      <c r="I33" s="312"/>
      <c r="J33" s="311"/>
      <c r="K33" s="302"/>
      <c r="L33" s="302"/>
      <c r="M33" s="43"/>
      <c r="N33" s="43"/>
      <c r="O33" s="43"/>
      <c r="P33" s="43"/>
    </row>
    <row r="34" spans="1:16" s="157" customFormat="1" ht="14.25" customHeight="1" x14ac:dyDescent="0.25">
      <c r="A34" s="163" t="s">
        <v>267</v>
      </c>
      <c r="B34" s="307">
        <v>14320086</v>
      </c>
      <c r="C34" s="308">
        <v>33694584</v>
      </c>
      <c r="D34" s="305">
        <f t="shared" si="3"/>
        <v>1.3529596121140615</v>
      </c>
      <c r="E34" s="307">
        <v>96017918</v>
      </c>
      <c r="F34" s="306">
        <v>153318257</v>
      </c>
      <c r="G34" s="305">
        <f t="shared" si="4"/>
        <v>0.59676714714851453</v>
      </c>
      <c r="H34" s="304">
        <f t="shared" si="5"/>
        <v>9.0915512295798986E-2</v>
      </c>
      <c r="I34" s="312"/>
      <c r="J34" s="311"/>
      <c r="K34" s="302"/>
      <c r="L34" s="302"/>
      <c r="M34" s="43"/>
      <c r="N34" s="43"/>
      <c r="O34" s="43"/>
      <c r="P34" s="43"/>
    </row>
    <row r="35" spans="1:16" s="157" customFormat="1" ht="14.25" customHeight="1" x14ac:dyDescent="0.25">
      <c r="A35" s="163" t="s">
        <v>266</v>
      </c>
      <c r="B35" s="307">
        <v>17303555</v>
      </c>
      <c r="C35" s="308">
        <v>31227743</v>
      </c>
      <c r="D35" s="305">
        <f t="shared" si="3"/>
        <v>0.80470099930332228</v>
      </c>
      <c r="E35" s="307">
        <v>77063696</v>
      </c>
      <c r="F35" s="306">
        <v>108524145</v>
      </c>
      <c r="G35" s="305">
        <f t="shared" si="4"/>
        <v>0.40823955549705282</v>
      </c>
      <c r="H35" s="304">
        <f t="shared" si="5"/>
        <v>6.435325076216182E-2</v>
      </c>
      <c r="I35" s="312"/>
      <c r="J35" s="311"/>
      <c r="K35" s="302"/>
      <c r="L35" s="302"/>
      <c r="M35" s="43"/>
      <c r="N35" s="43"/>
      <c r="O35" s="43"/>
      <c r="P35" s="43"/>
    </row>
    <row r="36" spans="1:16" s="157" customFormat="1" ht="14.25" customHeight="1" x14ac:dyDescent="0.25">
      <c r="A36" s="163" t="s">
        <v>265</v>
      </c>
      <c r="B36" s="307">
        <v>26131197</v>
      </c>
      <c r="C36" s="308">
        <v>10743037</v>
      </c>
      <c r="D36" s="305">
        <f t="shared" si="3"/>
        <v>-0.58888079256376968</v>
      </c>
      <c r="E36" s="307">
        <v>176688350</v>
      </c>
      <c r="F36" s="306">
        <v>105800091</v>
      </c>
      <c r="G36" s="305">
        <f t="shared" si="4"/>
        <v>-0.40120505398346862</v>
      </c>
      <c r="H36" s="304">
        <f t="shared" si="5"/>
        <v>6.273792607886973E-2</v>
      </c>
      <c r="I36" s="312"/>
      <c r="J36" s="311"/>
      <c r="K36" s="302"/>
      <c r="L36" s="302"/>
      <c r="M36" s="43"/>
      <c r="N36" s="43"/>
      <c r="O36" s="43"/>
      <c r="P36" s="43"/>
    </row>
    <row r="37" spans="1:16" s="157" customFormat="1" ht="14.25" customHeight="1" x14ac:dyDescent="0.25">
      <c r="A37" s="163" t="s">
        <v>264</v>
      </c>
      <c r="B37" s="307">
        <v>14363856</v>
      </c>
      <c r="C37" s="308">
        <v>25729566</v>
      </c>
      <c r="D37" s="305">
        <f t="shared" si="3"/>
        <v>0.79127150815212843</v>
      </c>
      <c r="E37" s="307">
        <v>80032991</v>
      </c>
      <c r="F37" s="306">
        <v>99802508</v>
      </c>
      <c r="G37" s="305">
        <f t="shared" si="4"/>
        <v>0.24701709573743158</v>
      </c>
      <c r="H37" s="304">
        <f t="shared" si="5"/>
        <v>5.9181445972383943E-2</v>
      </c>
      <c r="I37" s="312"/>
      <c r="J37" s="311"/>
      <c r="K37" s="302"/>
      <c r="L37" s="302"/>
      <c r="M37" s="43"/>
      <c r="N37" s="43"/>
      <c r="O37" s="43"/>
      <c r="P37" s="43"/>
    </row>
    <row r="38" spans="1:16" s="157" customFormat="1" ht="14.25" customHeight="1" x14ac:dyDescent="0.25">
      <c r="A38" s="163" t="s">
        <v>263</v>
      </c>
      <c r="B38" s="307">
        <v>16430013</v>
      </c>
      <c r="C38" s="308">
        <v>14504328</v>
      </c>
      <c r="D38" s="305">
        <f t="shared" si="3"/>
        <v>-0.11720532418324925</v>
      </c>
      <c r="E38" s="307">
        <v>143759546</v>
      </c>
      <c r="F38" s="306">
        <v>84964463</v>
      </c>
      <c r="G38" s="305">
        <f t="shared" si="4"/>
        <v>-0.40898211378602989</v>
      </c>
      <c r="H38" s="304">
        <f t="shared" si="5"/>
        <v>5.0382699567100203E-2</v>
      </c>
      <c r="I38" s="312"/>
      <c r="J38" s="311"/>
      <c r="K38" s="302"/>
      <c r="L38" s="302"/>
      <c r="M38" s="43"/>
      <c r="N38" s="43"/>
      <c r="O38" s="43"/>
      <c r="P38" s="43"/>
    </row>
    <row r="39" spans="1:16" s="157" customFormat="1" ht="14.25" customHeight="1" x14ac:dyDescent="0.25">
      <c r="A39" s="163" t="s">
        <v>262</v>
      </c>
      <c r="B39" s="307">
        <v>436580</v>
      </c>
      <c r="C39" s="308">
        <v>14255985</v>
      </c>
      <c r="D39" s="305" t="s">
        <v>132</v>
      </c>
      <c r="E39" s="307">
        <v>16630272</v>
      </c>
      <c r="F39" s="306">
        <v>53036522</v>
      </c>
      <c r="G39" s="305">
        <f t="shared" si="4"/>
        <v>2.1891554148964008</v>
      </c>
      <c r="H39" s="304">
        <f t="shared" si="5"/>
        <v>3.1449891633045457E-2</v>
      </c>
      <c r="I39" s="312"/>
      <c r="J39" s="311"/>
      <c r="K39" s="302"/>
      <c r="L39" s="302"/>
      <c r="M39" s="43"/>
      <c r="N39" s="43"/>
      <c r="O39" s="43"/>
      <c r="P39" s="43"/>
    </row>
    <row r="40" spans="1:16" s="157" customFormat="1" ht="14.25" customHeight="1" x14ac:dyDescent="0.25">
      <c r="A40" s="163" t="s">
        <v>261</v>
      </c>
      <c r="B40" s="307">
        <v>1650199</v>
      </c>
      <c r="C40" s="308">
        <v>15624356</v>
      </c>
      <c r="D40" s="305">
        <f>C40/B40-1</f>
        <v>8.4681647486151679</v>
      </c>
      <c r="E40" s="307">
        <v>13511940</v>
      </c>
      <c r="F40" s="306">
        <v>52950883</v>
      </c>
      <c r="G40" s="305">
        <f t="shared" si="4"/>
        <v>2.9188216495928785</v>
      </c>
      <c r="H40" s="304">
        <f t="shared" si="5"/>
        <v>3.1399108942778503E-2</v>
      </c>
      <c r="I40" s="312"/>
      <c r="J40" s="311"/>
      <c r="K40" s="302"/>
      <c r="L40" s="302"/>
      <c r="M40" s="43"/>
      <c r="N40" s="43"/>
      <c r="O40" s="43"/>
      <c r="P40" s="43"/>
    </row>
    <row r="41" spans="1:16" s="157" customFormat="1" ht="14.25" customHeight="1" x14ac:dyDescent="0.25">
      <c r="A41" s="163" t="s">
        <v>260</v>
      </c>
      <c r="B41" s="307">
        <v>1473752</v>
      </c>
      <c r="C41" s="308">
        <v>7446980</v>
      </c>
      <c r="D41" s="305">
        <f>C41/B41-1</f>
        <v>4.0530754156737361</v>
      </c>
      <c r="E41" s="307">
        <v>11814853</v>
      </c>
      <c r="F41" s="306">
        <v>51206764</v>
      </c>
      <c r="G41" s="305">
        <f t="shared" si="4"/>
        <v>3.3341008136114771</v>
      </c>
      <c r="H41" s="304">
        <f t="shared" si="5"/>
        <v>3.0364871563013377E-2</v>
      </c>
      <c r="I41" s="312"/>
      <c r="J41" s="311"/>
      <c r="K41" s="302"/>
      <c r="L41" s="302"/>
      <c r="M41" s="43"/>
      <c r="N41" s="43"/>
      <c r="O41" s="43"/>
      <c r="P41" s="43"/>
    </row>
    <row r="42" spans="1:16" s="157" customFormat="1" ht="14.25" customHeight="1" x14ac:dyDescent="0.25">
      <c r="A42" s="163" t="s">
        <v>259</v>
      </c>
      <c r="B42" s="307">
        <v>2604548</v>
      </c>
      <c r="C42" s="308">
        <v>12900264</v>
      </c>
      <c r="D42" s="305">
        <f>C42/B42-1</f>
        <v>3.9529761018034604</v>
      </c>
      <c r="E42" s="307">
        <v>73802988</v>
      </c>
      <c r="F42" s="306">
        <v>48424389</v>
      </c>
      <c r="G42" s="305">
        <f t="shared" si="4"/>
        <v>-0.34386953276200682</v>
      </c>
      <c r="H42" s="304">
        <f t="shared" si="5"/>
        <v>2.8714963368948639E-2</v>
      </c>
      <c r="I42" s="312"/>
      <c r="J42" s="311"/>
      <c r="K42" s="302"/>
      <c r="L42" s="302"/>
      <c r="M42" s="43"/>
      <c r="N42" s="43"/>
      <c r="O42" s="43"/>
      <c r="P42" s="43"/>
    </row>
    <row r="43" spans="1:16" s="157" customFormat="1" ht="14.25" customHeight="1" x14ac:dyDescent="0.25">
      <c r="A43" s="163" t="s">
        <v>258</v>
      </c>
      <c r="B43" s="307">
        <v>4447593</v>
      </c>
      <c r="C43" s="308">
        <v>6313057</v>
      </c>
      <c r="D43" s="305">
        <f>C43/B43-1</f>
        <v>0.41943226369858944</v>
      </c>
      <c r="E43" s="307">
        <v>32423424</v>
      </c>
      <c r="F43" s="306">
        <v>33133251</v>
      </c>
      <c r="G43" s="305">
        <f t="shared" si="4"/>
        <v>2.1892413336728422E-2</v>
      </c>
      <c r="H43" s="304">
        <f t="shared" si="5"/>
        <v>1.9647539357888044E-2</v>
      </c>
      <c r="I43" s="312"/>
      <c r="J43" s="311"/>
      <c r="K43" s="302"/>
      <c r="L43" s="302"/>
      <c r="M43" s="43"/>
      <c r="N43" s="43"/>
      <c r="O43" s="43"/>
      <c r="P43" s="43"/>
    </row>
    <row r="44" spans="1:16" s="157" customFormat="1" ht="14.25" customHeight="1" x14ac:dyDescent="0.25">
      <c r="A44" s="163" t="s">
        <v>257</v>
      </c>
      <c r="B44" s="307">
        <v>6304302</v>
      </c>
      <c r="C44" s="308">
        <v>9314465</v>
      </c>
      <c r="D44" s="305">
        <f>C44/B44-1</f>
        <v>0.4774776018027056</v>
      </c>
      <c r="E44" s="307">
        <v>30380900</v>
      </c>
      <c r="F44" s="306">
        <v>32038650</v>
      </c>
      <c r="G44" s="305">
        <f t="shared" si="4"/>
        <v>5.4565532949978346E-2</v>
      </c>
      <c r="H44" s="304">
        <f t="shared" si="5"/>
        <v>1.89984567722799E-2</v>
      </c>
      <c r="I44" s="312"/>
      <c r="J44" s="311"/>
      <c r="K44" s="302"/>
      <c r="L44" s="302"/>
      <c r="M44" s="43"/>
      <c r="N44" s="43"/>
      <c r="O44" s="43"/>
      <c r="P44" s="43"/>
    </row>
    <row r="45" spans="1:16" s="157" customFormat="1" ht="14.25" customHeight="1" x14ac:dyDescent="0.25">
      <c r="A45" s="163" t="s">
        <v>256</v>
      </c>
      <c r="B45" s="307">
        <v>362576</v>
      </c>
      <c r="C45" s="308">
        <v>6662747</v>
      </c>
      <c r="D45" s="305" t="s">
        <v>132</v>
      </c>
      <c r="E45" s="307">
        <v>18730578</v>
      </c>
      <c r="F45" s="306">
        <v>28455815</v>
      </c>
      <c r="G45" s="305">
        <f t="shared" si="4"/>
        <v>0.51921713254123825</v>
      </c>
      <c r="H45" s="304">
        <f t="shared" si="5"/>
        <v>1.6873887357847287E-2</v>
      </c>
      <c r="I45" s="312"/>
      <c r="J45" s="311"/>
      <c r="K45" s="302"/>
      <c r="L45" s="302"/>
      <c r="M45" s="43"/>
      <c r="N45" s="43"/>
      <c r="O45" s="43"/>
      <c r="P45" s="43"/>
    </row>
    <row r="46" spans="1:16" s="157" customFormat="1" ht="14.25" customHeight="1" x14ac:dyDescent="0.25">
      <c r="A46" s="163" t="s">
        <v>255</v>
      </c>
      <c r="B46" s="307">
        <v>0</v>
      </c>
      <c r="C46" s="308">
        <v>5930077</v>
      </c>
      <c r="D46" s="305" t="s">
        <v>132</v>
      </c>
      <c r="E46" s="307">
        <v>14588797</v>
      </c>
      <c r="F46" s="306">
        <v>23440523</v>
      </c>
      <c r="G46" s="305">
        <f t="shared" si="4"/>
        <v>0.60674817807115966</v>
      </c>
      <c r="H46" s="304">
        <f t="shared" si="5"/>
        <v>1.3899891628864909E-2</v>
      </c>
      <c r="I46" s="312"/>
      <c r="J46" s="311"/>
      <c r="K46" s="302"/>
      <c r="L46" s="302"/>
      <c r="M46" s="43"/>
      <c r="N46" s="43"/>
      <c r="O46" s="43"/>
      <c r="P46" s="43"/>
    </row>
    <row r="47" spans="1:16" s="157" customFormat="1" ht="14.25" customHeight="1" x14ac:dyDescent="0.25">
      <c r="A47" s="163" t="s">
        <v>254</v>
      </c>
      <c r="B47" s="307">
        <v>2715807</v>
      </c>
      <c r="C47" s="308">
        <v>5533700</v>
      </c>
      <c r="D47" s="305">
        <f>C47/B47-1</f>
        <v>1.0375895636177388</v>
      </c>
      <c r="E47" s="307">
        <v>16758882</v>
      </c>
      <c r="F47" s="306">
        <v>19826567</v>
      </c>
      <c r="G47" s="305">
        <f t="shared" si="4"/>
        <v>0.18304830835374331</v>
      </c>
      <c r="H47" s="304">
        <f t="shared" si="5"/>
        <v>1.1756867910858016E-2</v>
      </c>
      <c r="I47" s="312"/>
      <c r="J47" s="311"/>
      <c r="K47" s="302"/>
      <c r="L47" s="302"/>
      <c r="M47" s="43"/>
      <c r="N47" s="43"/>
      <c r="O47" s="43"/>
      <c r="P47" s="43"/>
    </row>
    <row r="48" spans="1:16" s="157" customFormat="1" ht="14.25" customHeight="1" x14ac:dyDescent="0.25">
      <c r="A48" s="163" t="s">
        <v>253</v>
      </c>
      <c r="B48" s="307">
        <v>1485392</v>
      </c>
      <c r="C48" s="308">
        <v>3684738</v>
      </c>
      <c r="D48" s="305">
        <f>C48/B48-1</f>
        <v>1.4806502256643364</v>
      </c>
      <c r="E48" s="307">
        <v>5877584</v>
      </c>
      <c r="F48" s="306">
        <v>18135988</v>
      </c>
      <c r="G48" s="305">
        <f t="shared" si="4"/>
        <v>2.0856195334681735</v>
      </c>
      <c r="H48" s="304">
        <f t="shared" si="5"/>
        <v>1.0754378977909087E-2</v>
      </c>
      <c r="I48" s="312"/>
      <c r="J48" s="311"/>
      <c r="K48" s="302"/>
      <c r="L48" s="302"/>
      <c r="M48" s="43"/>
      <c r="N48" s="43"/>
      <c r="O48" s="43"/>
      <c r="P48" s="43"/>
    </row>
    <row r="49" spans="1:16" s="157" customFormat="1" ht="14.25" customHeight="1" x14ac:dyDescent="0.25">
      <c r="A49" s="163" t="s">
        <v>252</v>
      </c>
      <c r="B49" s="307">
        <v>1087687</v>
      </c>
      <c r="C49" s="308">
        <v>4766542</v>
      </c>
      <c r="D49" s="305">
        <f>C49/B49-1</f>
        <v>3.3822735768654031</v>
      </c>
      <c r="E49" s="307">
        <v>17677384</v>
      </c>
      <c r="F49" s="306">
        <v>15635993</v>
      </c>
      <c r="G49" s="305">
        <f t="shared" si="4"/>
        <v>-0.1154803787709765</v>
      </c>
      <c r="H49" s="304">
        <f t="shared" si="5"/>
        <v>9.2719180459279998E-3</v>
      </c>
      <c r="I49" s="312"/>
      <c r="J49" s="311"/>
      <c r="K49" s="302"/>
      <c r="L49" s="302"/>
      <c r="M49" s="43"/>
      <c r="N49" s="43"/>
      <c r="O49" s="43"/>
      <c r="P49" s="43"/>
    </row>
    <row r="50" spans="1:16" s="157" customFormat="1" ht="14.25" customHeight="1" x14ac:dyDescent="0.25">
      <c r="A50" s="163" t="s">
        <v>251</v>
      </c>
      <c r="B50" s="307">
        <v>1489269</v>
      </c>
      <c r="C50" s="308">
        <v>2742293</v>
      </c>
      <c r="D50" s="305">
        <f>C50/B50-1</f>
        <v>0.84136848346403514</v>
      </c>
      <c r="E50" s="307">
        <v>12317027</v>
      </c>
      <c r="F50" s="306">
        <v>15592423</v>
      </c>
      <c r="G50" s="305">
        <f t="shared" si="4"/>
        <v>0.26592423642490992</v>
      </c>
      <c r="H50" s="304">
        <f t="shared" si="5"/>
        <v>9.2460816651326709E-3</v>
      </c>
      <c r="I50" s="312"/>
      <c r="J50" s="311"/>
      <c r="K50" s="302"/>
      <c r="L50" s="302"/>
      <c r="M50" s="43"/>
      <c r="N50" s="43"/>
      <c r="O50" s="43"/>
      <c r="P50" s="43"/>
    </row>
    <row r="51" spans="1:16" s="157" customFormat="1" ht="14.25" customHeight="1" x14ac:dyDescent="0.25">
      <c r="A51" s="163" t="s">
        <v>250</v>
      </c>
      <c r="B51" s="307">
        <v>242720</v>
      </c>
      <c r="C51" s="308">
        <v>2894567</v>
      </c>
      <c r="D51" s="305" t="s">
        <v>132</v>
      </c>
      <c r="E51" s="307">
        <v>5938040</v>
      </c>
      <c r="F51" s="306">
        <v>14272486</v>
      </c>
      <c r="G51" s="305">
        <f t="shared" si="4"/>
        <v>1.4035685175579822</v>
      </c>
      <c r="H51" s="304">
        <f t="shared" si="5"/>
        <v>8.4633780856549837E-3</v>
      </c>
      <c r="I51" s="312"/>
      <c r="J51" s="311"/>
      <c r="K51" s="302"/>
      <c r="L51" s="302"/>
      <c r="M51" s="43"/>
      <c r="N51" s="43"/>
      <c r="O51" s="43"/>
      <c r="P51" s="43"/>
    </row>
    <row r="52" spans="1:16" s="157" customFormat="1" ht="14.25" customHeight="1" x14ac:dyDescent="0.25">
      <c r="A52" s="163" t="s">
        <v>249</v>
      </c>
      <c r="B52" s="307">
        <v>616645</v>
      </c>
      <c r="C52" s="308">
        <v>3783868</v>
      </c>
      <c r="D52" s="305">
        <f>C52/B52-1</f>
        <v>5.136217759002343</v>
      </c>
      <c r="E52" s="307">
        <v>8548467</v>
      </c>
      <c r="F52" s="306">
        <v>13987402</v>
      </c>
      <c r="G52" s="305">
        <f t="shared" si="4"/>
        <v>0.63624682647777675</v>
      </c>
      <c r="H52" s="304">
        <f t="shared" si="5"/>
        <v>8.2943273906204359E-3</v>
      </c>
      <c r="I52" s="312"/>
      <c r="J52" s="311"/>
      <c r="K52" s="302"/>
      <c r="L52" s="302"/>
      <c r="M52" s="43"/>
      <c r="N52" s="43"/>
      <c r="O52" s="43"/>
      <c r="P52" s="43"/>
    </row>
    <row r="53" spans="1:16" s="157" customFormat="1" ht="14.25" customHeight="1" x14ac:dyDescent="0.25">
      <c r="A53" s="163" t="s">
        <v>248</v>
      </c>
      <c r="B53" s="307">
        <v>157515</v>
      </c>
      <c r="C53" s="308">
        <v>5288672</v>
      </c>
      <c r="D53" s="305" t="s">
        <v>132</v>
      </c>
      <c r="E53" s="307">
        <v>3815106</v>
      </c>
      <c r="F53" s="306">
        <v>13887187</v>
      </c>
      <c r="G53" s="305">
        <f t="shared" si="4"/>
        <v>2.6400527272374608</v>
      </c>
      <c r="H53" s="304">
        <f t="shared" si="5"/>
        <v>8.2349013428489465E-3</v>
      </c>
      <c r="I53" s="312"/>
      <c r="J53" s="311"/>
      <c r="K53" s="302"/>
      <c r="L53" s="302"/>
      <c r="M53" s="43"/>
      <c r="N53" s="43"/>
      <c r="O53" s="43"/>
      <c r="P53" s="43"/>
    </row>
    <row r="54" spans="1:16" s="157" customFormat="1" ht="14.25" customHeight="1" x14ac:dyDescent="0.25">
      <c r="A54" s="163" t="s">
        <v>247</v>
      </c>
      <c r="B54" s="307">
        <v>517894</v>
      </c>
      <c r="C54" s="308">
        <v>3890000</v>
      </c>
      <c r="D54" s="305">
        <f>C54/B54-1</f>
        <v>6.5111895484404148</v>
      </c>
      <c r="E54" s="307">
        <v>5782828</v>
      </c>
      <c r="F54" s="306">
        <v>13842919</v>
      </c>
      <c r="G54" s="305">
        <f t="shared" si="4"/>
        <v>1.3937974638014481</v>
      </c>
      <c r="H54" s="304">
        <f t="shared" si="5"/>
        <v>8.2086510581336012E-3</v>
      </c>
      <c r="I54" s="312"/>
      <c r="J54" s="311"/>
      <c r="K54" s="302"/>
      <c r="L54" s="302"/>
      <c r="M54" s="43"/>
      <c r="N54" s="43"/>
      <c r="O54" s="43"/>
      <c r="P54" s="43"/>
    </row>
    <row r="55" spans="1:16" s="157" customFormat="1" ht="14.25" customHeight="1" x14ac:dyDescent="0.25">
      <c r="A55" s="163" t="s">
        <v>246</v>
      </c>
      <c r="B55" s="307">
        <v>2268246</v>
      </c>
      <c r="C55" s="308">
        <v>3638239</v>
      </c>
      <c r="D55" s="305">
        <f>C55/B55-1</f>
        <v>0.60398783906154807</v>
      </c>
      <c r="E55" s="307">
        <v>16208431</v>
      </c>
      <c r="F55" s="306">
        <v>13415875</v>
      </c>
      <c r="G55" s="305">
        <f t="shared" si="4"/>
        <v>-0.17229033457957776</v>
      </c>
      <c r="H55" s="304">
        <f t="shared" si="5"/>
        <v>7.9554201331769776E-3</v>
      </c>
      <c r="I55" s="312"/>
      <c r="J55" s="311"/>
      <c r="K55" s="302"/>
      <c r="L55" s="302"/>
      <c r="M55" s="43"/>
      <c r="N55" s="43"/>
      <c r="O55" s="43"/>
      <c r="P55" s="43"/>
    </row>
    <row r="56" spans="1:16" s="157" customFormat="1" ht="14.25" customHeight="1" x14ac:dyDescent="0.25">
      <c r="A56" s="163" t="s">
        <v>245</v>
      </c>
      <c r="B56" s="307">
        <v>0</v>
      </c>
      <c r="C56" s="308">
        <v>3649390</v>
      </c>
      <c r="D56" s="305" t="s">
        <v>132</v>
      </c>
      <c r="E56" s="307">
        <v>24000</v>
      </c>
      <c r="F56" s="306">
        <v>12662352</v>
      </c>
      <c r="G56" s="305" t="s">
        <v>132</v>
      </c>
      <c r="H56" s="304">
        <f t="shared" si="5"/>
        <v>7.5085918759807899E-3</v>
      </c>
      <c r="I56" s="312"/>
      <c r="J56" s="311"/>
      <c r="K56" s="302"/>
      <c r="L56" s="302"/>
      <c r="M56" s="43"/>
      <c r="N56" s="43"/>
      <c r="O56" s="43"/>
      <c r="P56" s="43"/>
    </row>
    <row r="57" spans="1:16" s="157" customFormat="1" ht="14.25" customHeight="1" x14ac:dyDescent="0.25">
      <c r="A57" s="163" t="s">
        <v>244</v>
      </c>
      <c r="B57" s="307">
        <v>718051</v>
      </c>
      <c r="C57" s="308">
        <v>3099327</v>
      </c>
      <c r="D57" s="305">
        <f>C57/B57-1</f>
        <v>3.3163048307153673</v>
      </c>
      <c r="E57" s="307">
        <v>5437575</v>
      </c>
      <c r="F57" s="306">
        <v>12392996</v>
      </c>
      <c r="G57" s="305">
        <f t="shared" ref="G57:G72" si="6">F57/E57-1</f>
        <v>1.279140241743792</v>
      </c>
      <c r="H57" s="304">
        <f t="shared" si="5"/>
        <v>7.3488676578144741E-3</v>
      </c>
      <c r="I57" s="312"/>
      <c r="J57" s="311"/>
      <c r="K57" s="302"/>
      <c r="L57" s="302"/>
      <c r="M57" s="43"/>
      <c r="N57" s="43"/>
      <c r="O57" s="43"/>
      <c r="P57" s="43"/>
    </row>
    <row r="58" spans="1:16" s="157" customFormat="1" ht="14.25" customHeight="1" x14ac:dyDescent="0.25">
      <c r="A58" s="163" t="s">
        <v>243</v>
      </c>
      <c r="B58" s="307">
        <v>1623987</v>
      </c>
      <c r="C58" s="308">
        <v>2732968</v>
      </c>
      <c r="D58" s="305">
        <f>C58/B58-1</f>
        <v>0.68287554025986652</v>
      </c>
      <c r="E58" s="307">
        <v>10488725</v>
      </c>
      <c r="F58" s="306">
        <v>12290498</v>
      </c>
      <c r="G58" s="305">
        <f t="shared" si="6"/>
        <v>0.17178188960049967</v>
      </c>
      <c r="H58" s="304">
        <f t="shared" si="5"/>
        <v>7.2880878240123275E-3</v>
      </c>
      <c r="I58" s="312"/>
      <c r="J58" s="311"/>
      <c r="K58" s="302"/>
      <c r="L58" s="302"/>
      <c r="M58" s="43"/>
      <c r="N58" s="43"/>
      <c r="O58" s="43"/>
      <c r="P58" s="43"/>
    </row>
    <row r="59" spans="1:16" s="157" customFormat="1" ht="14.25" customHeight="1" x14ac:dyDescent="0.25">
      <c r="A59" s="163" t="s">
        <v>242</v>
      </c>
      <c r="B59" s="307">
        <v>159801</v>
      </c>
      <c r="C59" s="308">
        <v>2293264</v>
      </c>
      <c r="D59" s="305" t="s">
        <v>132</v>
      </c>
      <c r="E59" s="307">
        <v>5104975</v>
      </c>
      <c r="F59" s="306">
        <v>11541260</v>
      </c>
      <c r="G59" s="305">
        <f t="shared" si="6"/>
        <v>1.2607867815219467</v>
      </c>
      <c r="H59" s="304">
        <f t="shared" si="5"/>
        <v>6.8438005099354408E-3</v>
      </c>
      <c r="I59" s="312"/>
      <c r="J59" s="311"/>
      <c r="K59" s="302"/>
      <c r="L59" s="302"/>
      <c r="M59" s="43"/>
      <c r="N59" s="43"/>
      <c r="O59" s="43"/>
      <c r="P59" s="43"/>
    </row>
    <row r="60" spans="1:16" s="157" customFormat="1" ht="14.25" customHeight="1" x14ac:dyDescent="0.25">
      <c r="A60" s="313" t="s">
        <v>241</v>
      </c>
      <c r="B60" s="307">
        <v>392512</v>
      </c>
      <c r="C60" s="308">
        <v>2643521</v>
      </c>
      <c r="D60" s="305">
        <f>C60/B60-1</f>
        <v>5.7348794431762595</v>
      </c>
      <c r="E60" s="307">
        <v>5948011</v>
      </c>
      <c r="F60" s="306">
        <v>10155488</v>
      </c>
      <c r="G60" s="305">
        <f t="shared" si="6"/>
        <v>0.70737545710658578</v>
      </c>
      <c r="H60" s="304">
        <f t="shared" si="5"/>
        <v>6.0220577261965551E-3</v>
      </c>
      <c r="I60" s="312"/>
      <c r="J60" s="311"/>
      <c r="K60" s="302"/>
      <c r="L60" s="302"/>
      <c r="M60" s="43"/>
      <c r="N60" s="43"/>
      <c r="O60" s="43"/>
      <c r="P60" s="43"/>
    </row>
    <row r="61" spans="1:16" s="157" customFormat="1" ht="14.25" customHeight="1" x14ac:dyDescent="0.25">
      <c r="A61" s="163" t="s">
        <v>240</v>
      </c>
      <c r="B61" s="307">
        <v>980519</v>
      </c>
      <c r="C61" s="308">
        <v>2356236</v>
      </c>
      <c r="D61" s="305">
        <f>C61/B61-1</f>
        <v>1.4030498134151403</v>
      </c>
      <c r="E61" s="307">
        <v>7599135</v>
      </c>
      <c r="F61" s="306">
        <v>10137035</v>
      </c>
      <c r="G61" s="305">
        <f t="shared" si="6"/>
        <v>0.33397222183840669</v>
      </c>
      <c r="H61" s="304">
        <f t="shared" si="5"/>
        <v>6.0111153636806906E-3</v>
      </c>
      <c r="I61" s="312"/>
      <c r="J61" s="311"/>
      <c r="K61" s="302"/>
      <c r="L61" s="302"/>
      <c r="M61" s="43"/>
      <c r="N61" s="43"/>
      <c r="O61" s="43"/>
      <c r="P61" s="43"/>
    </row>
    <row r="62" spans="1:16" s="157" customFormat="1" ht="14.25" customHeight="1" x14ac:dyDescent="0.25">
      <c r="A62" s="163" t="s">
        <v>239</v>
      </c>
      <c r="B62" s="307">
        <v>447437</v>
      </c>
      <c r="C62" s="308">
        <v>2155975</v>
      </c>
      <c r="D62" s="305">
        <f>C62/B62-1</f>
        <v>3.8184995876514458</v>
      </c>
      <c r="E62" s="307">
        <v>5762301</v>
      </c>
      <c r="F62" s="306">
        <v>9321608</v>
      </c>
      <c r="G62" s="305">
        <f t="shared" si="6"/>
        <v>0.61768848937256138</v>
      </c>
      <c r="H62" s="304">
        <f t="shared" si="5"/>
        <v>5.5275789284548035E-3</v>
      </c>
      <c r="I62" s="312"/>
      <c r="J62" s="311"/>
      <c r="K62" s="302"/>
      <c r="L62" s="302"/>
      <c r="M62" s="43"/>
      <c r="N62" s="43"/>
      <c r="O62" s="43"/>
      <c r="P62" s="43"/>
    </row>
    <row r="63" spans="1:16" s="157" customFormat="1" ht="14.25" customHeight="1" x14ac:dyDescent="0.25">
      <c r="A63" s="163" t="s">
        <v>238</v>
      </c>
      <c r="B63" s="307">
        <v>712334</v>
      </c>
      <c r="C63" s="308">
        <v>628596</v>
      </c>
      <c r="D63" s="305">
        <f>C63/B63-1</f>
        <v>-0.11755440565802</v>
      </c>
      <c r="E63" s="307">
        <v>2394924</v>
      </c>
      <c r="F63" s="306">
        <v>8313144</v>
      </c>
      <c r="G63" s="305">
        <f t="shared" si="6"/>
        <v>2.4711514853916032</v>
      </c>
      <c r="H63" s="304">
        <f t="shared" si="5"/>
        <v>4.9295743399218762E-3</v>
      </c>
      <c r="I63" s="312"/>
      <c r="J63" s="311"/>
      <c r="K63" s="302"/>
      <c r="L63" s="302"/>
      <c r="M63" s="43"/>
      <c r="N63" s="43"/>
      <c r="O63" s="43"/>
      <c r="P63" s="43"/>
    </row>
    <row r="64" spans="1:16" s="157" customFormat="1" ht="14.25" customHeight="1" x14ac:dyDescent="0.25">
      <c r="A64" s="163" t="s">
        <v>237</v>
      </c>
      <c r="B64" s="307">
        <v>29110</v>
      </c>
      <c r="C64" s="308">
        <v>1649333</v>
      </c>
      <c r="D64" s="305" t="s">
        <v>132</v>
      </c>
      <c r="E64" s="307">
        <v>1822231</v>
      </c>
      <c r="F64" s="306">
        <v>7866412</v>
      </c>
      <c r="G64" s="305">
        <f t="shared" si="6"/>
        <v>3.3169126197501857</v>
      </c>
      <c r="H64" s="304">
        <f t="shared" si="5"/>
        <v>4.6646687152843164E-3</v>
      </c>
      <c r="I64" s="312"/>
      <c r="J64" s="311"/>
      <c r="K64" s="302"/>
      <c r="L64" s="302"/>
      <c r="M64" s="43"/>
      <c r="N64" s="43"/>
      <c r="O64" s="43"/>
      <c r="P64" s="43"/>
    </row>
    <row r="65" spans="1:16" s="157" customFormat="1" ht="14.25" customHeight="1" x14ac:dyDescent="0.25">
      <c r="A65" s="163" t="s">
        <v>236</v>
      </c>
      <c r="B65" s="307">
        <v>284461</v>
      </c>
      <c r="C65" s="308">
        <v>2202436</v>
      </c>
      <c r="D65" s="305">
        <f t="shared" ref="D65:D70" si="7">C65/B65-1</f>
        <v>6.7424884254783608</v>
      </c>
      <c r="E65" s="307">
        <v>9346045</v>
      </c>
      <c r="F65" s="306">
        <v>7535792</v>
      </c>
      <c r="G65" s="305">
        <f t="shared" si="6"/>
        <v>-0.19369187715231417</v>
      </c>
      <c r="H65" s="304">
        <f t="shared" ref="H65:H83" si="8">F65/$F$84</f>
        <v>4.4686158298459103E-3</v>
      </c>
      <c r="I65" s="312"/>
      <c r="J65" s="311"/>
      <c r="K65" s="302"/>
      <c r="L65" s="302"/>
      <c r="M65" s="43"/>
      <c r="N65" s="43"/>
      <c r="O65" s="43"/>
      <c r="P65" s="43"/>
    </row>
    <row r="66" spans="1:16" s="157" customFormat="1" ht="14.25" customHeight="1" x14ac:dyDescent="0.25">
      <c r="A66" s="163" t="s">
        <v>235</v>
      </c>
      <c r="B66" s="307">
        <v>933657</v>
      </c>
      <c r="C66" s="308">
        <v>1621705</v>
      </c>
      <c r="D66" s="305">
        <f t="shared" si="7"/>
        <v>0.73693872589184251</v>
      </c>
      <c r="E66" s="307">
        <v>4943878</v>
      </c>
      <c r="F66" s="306">
        <v>7380768</v>
      </c>
      <c r="G66" s="305">
        <f t="shared" si="6"/>
        <v>0.49291062603082025</v>
      </c>
      <c r="H66" s="304">
        <f t="shared" si="8"/>
        <v>4.3766888365841493E-3</v>
      </c>
      <c r="I66" s="312"/>
      <c r="J66" s="311"/>
      <c r="K66" s="302"/>
      <c r="L66" s="302"/>
      <c r="M66" s="43"/>
      <c r="N66" s="43"/>
      <c r="O66" s="43"/>
      <c r="P66" s="43"/>
    </row>
    <row r="67" spans="1:16" s="157" customFormat="1" ht="14.25" customHeight="1" x14ac:dyDescent="0.25">
      <c r="A67" s="163" t="s">
        <v>234</v>
      </c>
      <c r="B67" s="307">
        <v>433460</v>
      </c>
      <c r="C67" s="308">
        <v>2437733</v>
      </c>
      <c r="D67" s="305">
        <f t="shared" si="7"/>
        <v>4.6238937848936468</v>
      </c>
      <c r="E67" s="307">
        <v>4281480</v>
      </c>
      <c r="F67" s="306">
        <v>7302094</v>
      </c>
      <c r="G67" s="305">
        <f t="shared" si="6"/>
        <v>0.70550697422386643</v>
      </c>
      <c r="H67" s="304">
        <f t="shared" si="8"/>
        <v>4.3300362907339861E-3</v>
      </c>
      <c r="I67" s="312"/>
      <c r="J67" s="311"/>
      <c r="K67" s="302"/>
      <c r="L67" s="302"/>
      <c r="M67" s="43"/>
      <c r="N67" s="43"/>
      <c r="O67" s="43"/>
      <c r="P67" s="43"/>
    </row>
    <row r="68" spans="1:16" s="157" customFormat="1" ht="14.25" customHeight="1" x14ac:dyDescent="0.25">
      <c r="A68" s="163" t="s">
        <v>233</v>
      </c>
      <c r="B68" s="307">
        <v>311158</v>
      </c>
      <c r="C68" s="308">
        <v>1756082</v>
      </c>
      <c r="D68" s="305">
        <f t="shared" si="7"/>
        <v>4.6436986996959746</v>
      </c>
      <c r="E68" s="307">
        <v>1822837</v>
      </c>
      <c r="F68" s="306">
        <v>5469348</v>
      </c>
      <c r="G68" s="305">
        <f t="shared" si="6"/>
        <v>2.0004591743529456</v>
      </c>
      <c r="H68" s="304">
        <f t="shared" si="8"/>
        <v>3.2432443798523195E-3</v>
      </c>
      <c r="I68" s="312"/>
      <c r="J68" s="311"/>
      <c r="K68" s="302"/>
      <c r="L68" s="302"/>
      <c r="M68" s="43"/>
      <c r="N68" s="43"/>
      <c r="O68" s="43"/>
      <c r="P68" s="43"/>
    </row>
    <row r="69" spans="1:16" s="157" customFormat="1" ht="14.25" customHeight="1" x14ac:dyDescent="0.25">
      <c r="A69" s="163" t="s">
        <v>232</v>
      </c>
      <c r="B69" s="307">
        <v>214561</v>
      </c>
      <c r="C69" s="308">
        <v>1317006</v>
      </c>
      <c r="D69" s="305">
        <f t="shared" si="7"/>
        <v>5.1381425328927435</v>
      </c>
      <c r="E69" s="307">
        <v>3226265</v>
      </c>
      <c r="F69" s="306">
        <v>4855763</v>
      </c>
      <c r="G69" s="305">
        <f t="shared" si="6"/>
        <v>0.50507258393219412</v>
      </c>
      <c r="H69" s="304">
        <f t="shared" si="8"/>
        <v>2.8793973357783853E-3</v>
      </c>
      <c r="I69" s="312"/>
      <c r="J69" s="311"/>
      <c r="K69" s="302"/>
      <c r="L69" s="302"/>
      <c r="M69" s="43"/>
      <c r="N69" s="43"/>
      <c r="O69" s="43"/>
      <c r="P69" s="43"/>
    </row>
    <row r="70" spans="1:16" s="157" customFormat="1" ht="14.25" customHeight="1" x14ac:dyDescent="0.25">
      <c r="A70" s="163" t="s">
        <v>231</v>
      </c>
      <c r="B70" s="307">
        <v>1451622</v>
      </c>
      <c r="C70" s="308">
        <v>788177</v>
      </c>
      <c r="D70" s="305">
        <f t="shared" si="7"/>
        <v>-0.45703702479020025</v>
      </c>
      <c r="E70" s="307">
        <v>3698374</v>
      </c>
      <c r="F70" s="306">
        <v>4443196</v>
      </c>
      <c r="G70" s="305">
        <f t="shared" si="6"/>
        <v>0.20139174675141014</v>
      </c>
      <c r="H70" s="304">
        <f t="shared" si="8"/>
        <v>2.6347510627559825E-3</v>
      </c>
      <c r="I70" s="312"/>
      <c r="J70" s="311"/>
      <c r="K70" s="302"/>
      <c r="L70" s="302"/>
      <c r="M70" s="43"/>
      <c r="N70" s="43"/>
      <c r="O70" s="43"/>
      <c r="P70" s="43"/>
    </row>
    <row r="71" spans="1:16" s="157" customFormat="1" ht="14.25" customHeight="1" x14ac:dyDescent="0.25">
      <c r="A71" s="163" t="s">
        <v>230</v>
      </c>
      <c r="B71" s="307">
        <v>9925</v>
      </c>
      <c r="C71" s="308">
        <v>1412677</v>
      </c>
      <c r="D71" s="305" t="s">
        <v>132</v>
      </c>
      <c r="E71" s="307">
        <v>5073198</v>
      </c>
      <c r="F71" s="306">
        <v>4287677</v>
      </c>
      <c r="G71" s="305">
        <f t="shared" si="6"/>
        <v>-0.15483744178721193</v>
      </c>
      <c r="H71" s="304">
        <f t="shared" si="8"/>
        <v>2.5425305416426334E-3</v>
      </c>
      <c r="I71" s="312"/>
      <c r="J71" s="311"/>
      <c r="K71" s="302"/>
      <c r="L71" s="302"/>
      <c r="M71" s="43"/>
      <c r="N71" s="43"/>
      <c r="O71" s="43"/>
      <c r="P71" s="43"/>
    </row>
    <row r="72" spans="1:16" s="157" customFormat="1" ht="14.25" customHeight="1" x14ac:dyDescent="0.25">
      <c r="A72" s="163" t="s">
        <v>229</v>
      </c>
      <c r="B72" s="307">
        <v>405980</v>
      </c>
      <c r="C72" s="308">
        <v>1691404</v>
      </c>
      <c r="D72" s="305">
        <f>C72/B72-1</f>
        <v>3.1662249371890239</v>
      </c>
      <c r="E72" s="307">
        <v>3480161</v>
      </c>
      <c r="F72" s="306">
        <v>3671701</v>
      </c>
      <c r="G72" s="305">
        <f t="shared" si="6"/>
        <v>5.5037683601419696E-2</v>
      </c>
      <c r="H72" s="304">
        <f t="shared" si="8"/>
        <v>2.1772656690976955E-3</v>
      </c>
      <c r="I72" s="312"/>
      <c r="J72" s="311"/>
      <c r="K72" s="302"/>
      <c r="L72" s="302"/>
      <c r="M72" s="43"/>
      <c r="N72" s="43"/>
      <c r="O72" s="43"/>
      <c r="P72" s="43"/>
    </row>
    <row r="73" spans="1:16" s="157" customFormat="1" ht="14.25" customHeight="1" x14ac:dyDescent="0.25">
      <c r="A73" s="163" t="s">
        <v>228</v>
      </c>
      <c r="B73" s="307">
        <v>2680</v>
      </c>
      <c r="C73" s="308">
        <v>1055376</v>
      </c>
      <c r="D73" s="305" t="s">
        <v>132</v>
      </c>
      <c r="E73" s="307">
        <v>78388</v>
      </c>
      <c r="F73" s="306">
        <v>3576728</v>
      </c>
      <c r="G73" s="305" t="s">
        <v>132</v>
      </c>
      <c r="H73" s="304">
        <f t="shared" si="8"/>
        <v>2.1209480516252445E-3</v>
      </c>
      <c r="I73" s="312"/>
      <c r="J73" s="311"/>
      <c r="K73" s="302"/>
      <c r="L73" s="302"/>
      <c r="M73" s="43"/>
      <c r="N73" s="43"/>
      <c r="O73" s="43"/>
      <c r="P73" s="43"/>
    </row>
    <row r="74" spans="1:16" s="157" customFormat="1" ht="14.25" customHeight="1" x14ac:dyDescent="0.25">
      <c r="A74" s="163" t="s">
        <v>227</v>
      </c>
      <c r="B74" s="307">
        <v>421038</v>
      </c>
      <c r="C74" s="308">
        <v>751038</v>
      </c>
      <c r="D74" s="305">
        <f>C74/B74-1</f>
        <v>0.7837772362589599</v>
      </c>
      <c r="E74" s="307">
        <v>2098123</v>
      </c>
      <c r="F74" s="306">
        <v>3502914</v>
      </c>
      <c r="G74" s="305">
        <f>F74/E74-1</f>
        <v>0.66954654231424948</v>
      </c>
      <c r="H74" s="304">
        <f t="shared" si="8"/>
        <v>2.0771774155906716E-3</v>
      </c>
      <c r="I74" s="312"/>
      <c r="J74" s="311"/>
      <c r="K74" s="302"/>
      <c r="L74" s="302"/>
      <c r="M74" s="43"/>
      <c r="N74" s="43"/>
      <c r="O74" s="43"/>
      <c r="P74" s="43"/>
    </row>
    <row r="75" spans="1:16" s="157" customFormat="1" ht="14.25" customHeight="1" x14ac:dyDescent="0.25">
      <c r="A75" s="163" t="s">
        <v>226</v>
      </c>
      <c r="B75" s="307">
        <v>6623</v>
      </c>
      <c r="C75" s="308">
        <v>1351150</v>
      </c>
      <c r="D75" s="305" t="s">
        <v>132</v>
      </c>
      <c r="E75" s="307">
        <v>2203131</v>
      </c>
      <c r="F75" s="306">
        <v>3437389</v>
      </c>
      <c r="G75" s="305">
        <f>F75/E75-1</f>
        <v>0.56022905583008908</v>
      </c>
      <c r="H75" s="304">
        <f t="shared" si="8"/>
        <v>2.0383220368526897E-3</v>
      </c>
      <c r="I75" s="312"/>
      <c r="J75" s="311"/>
      <c r="K75" s="302"/>
      <c r="L75" s="302"/>
      <c r="M75" s="43"/>
      <c r="N75" s="43"/>
      <c r="O75" s="43"/>
      <c r="P75" s="43"/>
    </row>
    <row r="76" spans="1:16" s="157" customFormat="1" ht="14.25" customHeight="1" x14ac:dyDescent="0.25">
      <c r="A76" s="163" t="s">
        <v>225</v>
      </c>
      <c r="B76" s="307">
        <v>153793</v>
      </c>
      <c r="C76" s="308">
        <v>674984</v>
      </c>
      <c r="D76" s="305">
        <f>C76/B76-1</f>
        <v>3.3889123692235668</v>
      </c>
      <c r="E76" s="307">
        <v>2237193</v>
      </c>
      <c r="F76" s="306">
        <v>3365246</v>
      </c>
      <c r="G76" s="305">
        <f>F76/E76-1</f>
        <v>0.50422694868078</v>
      </c>
      <c r="H76" s="304">
        <f t="shared" si="8"/>
        <v>1.9955422796868109E-3</v>
      </c>
      <c r="I76" s="312"/>
      <c r="J76" s="311"/>
      <c r="K76" s="302"/>
      <c r="L76" s="302"/>
      <c r="M76" s="43"/>
      <c r="N76" s="43"/>
      <c r="O76" s="43"/>
      <c r="P76" s="43"/>
    </row>
    <row r="77" spans="1:16" s="157" customFormat="1" ht="14.25" customHeight="1" x14ac:dyDescent="0.25">
      <c r="A77" s="163" t="s">
        <v>224</v>
      </c>
      <c r="B77" s="307">
        <v>0</v>
      </c>
      <c r="C77" s="308">
        <v>1002634</v>
      </c>
      <c r="D77" s="305" t="s">
        <v>132</v>
      </c>
      <c r="E77" s="307">
        <v>0</v>
      </c>
      <c r="F77" s="306">
        <v>2897250</v>
      </c>
      <c r="G77" s="305" t="s">
        <v>132</v>
      </c>
      <c r="H77" s="304">
        <f t="shared" si="8"/>
        <v>1.7180274101277031E-3</v>
      </c>
      <c r="I77" s="312"/>
      <c r="J77" s="311"/>
      <c r="K77" s="302"/>
      <c r="L77" s="302"/>
      <c r="M77" s="43"/>
      <c r="N77" s="43"/>
      <c r="O77" s="43"/>
      <c r="P77" s="43"/>
    </row>
    <row r="78" spans="1:16" s="157" customFormat="1" ht="14.25" customHeight="1" x14ac:dyDescent="0.25">
      <c r="A78" s="163" t="s">
        <v>223</v>
      </c>
      <c r="B78" s="307">
        <v>1185346</v>
      </c>
      <c r="C78" s="308">
        <v>2215</v>
      </c>
      <c r="D78" s="305">
        <f>C78/B78-1</f>
        <v>-0.99813134730281283</v>
      </c>
      <c r="E78" s="307">
        <v>6316592</v>
      </c>
      <c r="F78" s="306">
        <v>2856958</v>
      </c>
      <c r="G78" s="305">
        <f>F78/E78-1</f>
        <v>-0.54770578818451465</v>
      </c>
      <c r="H78" s="304">
        <f t="shared" si="8"/>
        <v>1.694134835994002E-3</v>
      </c>
      <c r="I78" s="312"/>
      <c r="J78" s="311"/>
      <c r="K78" s="302"/>
      <c r="L78" s="302"/>
      <c r="M78" s="43"/>
      <c r="N78" s="43"/>
      <c r="O78" s="43"/>
      <c r="P78" s="43"/>
    </row>
    <row r="79" spans="1:16" s="157" customFormat="1" ht="14.25" customHeight="1" x14ac:dyDescent="0.25">
      <c r="A79" s="163" t="s">
        <v>222</v>
      </c>
      <c r="B79" s="307">
        <v>17118</v>
      </c>
      <c r="C79" s="308">
        <v>714459</v>
      </c>
      <c r="D79" s="305" t="s">
        <v>132</v>
      </c>
      <c r="E79" s="307">
        <v>186776</v>
      </c>
      <c r="F79" s="306">
        <v>2803391</v>
      </c>
      <c r="G79" s="305" t="s">
        <v>132</v>
      </c>
      <c r="H79" s="304">
        <f t="shared" si="8"/>
        <v>1.662370378567715E-3</v>
      </c>
      <c r="I79" s="312"/>
      <c r="J79" s="311"/>
      <c r="K79" s="302"/>
      <c r="L79" s="302"/>
      <c r="M79" s="43"/>
      <c r="N79" s="43"/>
      <c r="O79" s="43"/>
      <c r="P79" s="43"/>
    </row>
    <row r="80" spans="1:16" s="157" customFormat="1" ht="14.25" customHeight="1" x14ac:dyDescent="0.25">
      <c r="A80" s="163" t="s">
        <v>221</v>
      </c>
      <c r="B80" s="307">
        <v>64198</v>
      </c>
      <c r="C80" s="308">
        <v>94228</v>
      </c>
      <c r="D80" s="305">
        <f>C80/B80-1</f>
        <v>0.46777158166921096</v>
      </c>
      <c r="E80" s="307">
        <v>1950688</v>
      </c>
      <c r="F80" s="306">
        <v>2717432</v>
      </c>
      <c r="G80" s="305">
        <f>F80/E80-1</f>
        <v>0.39306337046211381</v>
      </c>
      <c r="H80" s="304">
        <f t="shared" si="8"/>
        <v>1.6113979329219587E-3</v>
      </c>
      <c r="I80" s="312"/>
      <c r="J80" s="311"/>
      <c r="K80" s="302"/>
      <c r="L80" s="302"/>
      <c r="M80" s="43"/>
      <c r="N80" s="43"/>
      <c r="O80" s="43"/>
      <c r="P80" s="43"/>
    </row>
    <row r="81" spans="1:16" s="157" customFormat="1" ht="14.25" customHeight="1" x14ac:dyDescent="0.25">
      <c r="A81" s="163" t="s">
        <v>220</v>
      </c>
      <c r="B81" s="307">
        <v>389478</v>
      </c>
      <c r="C81" s="308">
        <v>658317</v>
      </c>
      <c r="D81" s="305">
        <f>C81/B81-1</f>
        <v>0.69025464852957041</v>
      </c>
      <c r="E81" s="307">
        <v>2000265</v>
      </c>
      <c r="F81" s="306">
        <v>2665782</v>
      </c>
      <c r="G81" s="305">
        <f>F81/E81-1</f>
        <v>0.33271441533996748</v>
      </c>
      <c r="H81" s="304">
        <f t="shared" si="8"/>
        <v>1.5807702288118211E-3</v>
      </c>
      <c r="I81" s="312"/>
      <c r="J81" s="311"/>
      <c r="K81" s="302"/>
      <c r="L81" s="302"/>
      <c r="M81" s="43"/>
      <c r="N81" s="43"/>
      <c r="O81" s="43"/>
      <c r="P81" s="43"/>
    </row>
    <row r="82" spans="1:16" s="157" customFormat="1" ht="14.25" customHeight="1" x14ac:dyDescent="0.25">
      <c r="A82" s="163" t="s">
        <v>219</v>
      </c>
      <c r="B82" s="307">
        <v>77817</v>
      </c>
      <c r="C82" s="308">
        <v>1089979</v>
      </c>
      <c r="D82" s="305" t="s">
        <v>132</v>
      </c>
      <c r="E82" s="307">
        <v>1419031</v>
      </c>
      <c r="F82" s="306">
        <v>2471998</v>
      </c>
      <c r="G82" s="305">
        <f>F82/E82-1</f>
        <v>0.74203241507761275</v>
      </c>
      <c r="H82" s="304">
        <f t="shared" si="8"/>
        <v>1.4658591152923849E-3</v>
      </c>
      <c r="I82" s="312"/>
      <c r="J82" s="311"/>
      <c r="K82" s="302"/>
      <c r="L82" s="302"/>
      <c r="M82" s="43"/>
      <c r="N82" s="43"/>
      <c r="O82" s="43"/>
      <c r="P82" s="43"/>
    </row>
    <row r="83" spans="1:16" s="301" customFormat="1" ht="15" x14ac:dyDescent="0.25">
      <c r="A83" s="310" t="s">
        <v>218</v>
      </c>
      <c r="B83" s="309">
        <v>8659474</v>
      </c>
      <c r="C83" s="308">
        <v>12888240</v>
      </c>
      <c r="D83" s="305">
        <f>C83/B83-1</f>
        <v>0.48833982294998513</v>
      </c>
      <c r="E83" s="307">
        <v>65760498</v>
      </c>
      <c r="F83" s="306">
        <v>58977504</v>
      </c>
      <c r="G83" s="305">
        <f>F83/E83-1</f>
        <v>-0.10314693784709472</v>
      </c>
      <c r="H83" s="304">
        <f t="shared" si="8"/>
        <v>3.4972808163919664E-2</v>
      </c>
      <c r="I83" s="303"/>
      <c r="J83" s="302"/>
      <c r="K83" s="43"/>
      <c r="L83" s="43"/>
      <c r="M83" s="43"/>
      <c r="N83" s="43"/>
      <c r="O83" s="43"/>
      <c r="P83" s="43"/>
    </row>
    <row r="84" spans="1:16" s="158" customFormat="1" ht="15.75" thickBot="1" x14ac:dyDescent="0.3">
      <c r="A84" s="300" t="s">
        <v>217</v>
      </c>
      <c r="B84" s="298">
        <f>SUM(B33:B83)</f>
        <v>244028124</v>
      </c>
      <c r="C84" s="297">
        <f>SUM(C33:C83)</f>
        <v>387062153</v>
      </c>
      <c r="D84" s="299">
        <f>C84/B84-1</f>
        <v>0.58613747733437482</v>
      </c>
      <c r="E84" s="298">
        <f>SUM(E33:E83)</f>
        <v>1557815852</v>
      </c>
      <c r="F84" s="297">
        <f>SUM(F33:F83)</f>
        <v>1686381709</v>
      </c>
      <c r="G84" s="296">
        <f>F84/E84-1</f>
        <v>8.2529560111319178E-2</v>
      </c>
      <c r="H84" s="295">
        <f>SUM(H33:H83)</f>
        <v>1.0000000000000004</v>
      </c>
      <c r="J84" s="43"/>
      <c r="K84" s="43"/>
      <c r="L84" s="43"/>
      <c r="M84" s="43"/>
      <c r="N84" s="43"/>
      <c r="O84" s="43"/>
      <c r="P84" s="43"/>
    </row>
    <row r="85" spans="1:16" s="158" customFormat="1" ht="15" x14ac:dyDescent="0.25">
      <c r="B85" s="292"/>
      <c r="C85" s="292"/>
      <c r="D85" s="293"/>
      <c r="E85" s="292"/>
      <c r="F85" s="292"/>
      <c r="G85" s="293"/>
      <c r="H85" s="293"/>
      <c r="I85" s="178"/>
      <c r="J85" s="43"/>
      <c r="K85" s="43"/>
      <c r="L85" s="43"/>
      <c r="M85" s="43"/>
      <c r="N85" s="43"/>
      <c r="O85" s="43"/>
      <c r="P85" s="43"/>
    </row>
    <row r="86" spans="1:16" s="158" customFormat="1" ht="81.75" customHeight="1" x14ac:dyDescent="0.25">
      <c r="A86" s="767" t="s">
        <v>216</v>
      </c>
      <c r="B86" s="767"/>
      <c r="C86" s="767"/>
      <c r="D86" s="767"/>
      <c r="E86" s="767"/>
      <c r="F86" s="767"/>
      <c r="G86" s="767"/>
      <c r="H86" s="767"/>
      <c r="J86" s="43"/>
      <c r="K86" s="43"/>
      <c r="L86" s="43"/>
      <c r="M86" s="43"/>
      <c r="N86" s="43"/>
      <c r="O86" s="43"/>
      <c r="P86" s="43"/>
    </row>
    <row r="87" spans="1:16" s="158" customFormat="1" ht="15" x14ac:dyDescent="0.25">
      <c r="B87" s="234"/>
      <c r="D87" s="293"/>
      <c r="E87" s="234"/>
      <c r="F87" s="234"/>
      <c r="G87" s="293"/>
      <c r="H87" s="293"/>
      <c r="J87" s="43"/>
      <c r="K87" s="43"/>
      <c r="L87" s="43"/>
      <c r="M87" s="43"/>
      <c r="N87" s="43"/>
      <c r="O87" s="43"/>
      <c r="P87" s="43"/>
    </row>
    <row r="88" spans="1:16" s="158" customFormat="1" ht="15" x14ac:dyDescent="0.25">
      <c r="B88" s="294"/>
      <c r="C88" s="294"/>
      <c r="D88" s="293"/>
      <c r="E88" s="234"/>
      <c r="F88" s="234"/>
      <c r="G88" s="293"/>
      <c r="H88" s="293"/>
      <c r="J88" s="43"/>
      <c r="K88" s="43"/>
      <c r="L88" s="43"/>
      <c r="M88" s="43"/>
      <c r="N88" s="43"/>
      <c r="O88" s="43"/>
      <c r="P88" s="43"/>
    </row>
    <row r="89" spans="1:16" s="158" customFormat="1" ht="15" x14ac:dyDescent="0.25">
      <c r="D89" s="293"/>
      <c r="G89" s="293"/>
      <c r="H89" s="293"/>
      <c r="J89" s="43"/>
      <c r="K89" s="43"/>
      <c r="L89" s="43"/>
      <c r="M89" s="43"/>
      <c r="N89" s="43"/>
      <c r="O89" s="43"/>
      <c r="P89" s="43"/>
    </row>
    <row r="90" spans="1:16" s="158" customFormat="1" ht="15" x14ac:dyDescent="0.25">
      <c r="D90" s="293"/>
      <c r="G90" s="293"/>
      <c r="H90" s="293"/>
      <c r="J90" s="43"/>
      <c r="K90" s="43"/>
      <c r="L90" s="43"/>
      <c r="M90" s="43"/>
      <c r="N90" s="43"/>
      <c r="O90" s="43"/>
      <c r="P90" s="43"/>
    </row>
    <row r="91" spans="1:16" s="158" customFormat="1" ht="15" x14ac:dyDescent="0.25">
      <c r="A91"/>
      <c r="B91"/>
      <c r="C91"/>
      <c r="D91"/>
      <c r="E91"/>
      <c r="F91"/>
      <c r="G91"/>
      <c r="H91"/>
      <c r="J91" s="43"/>
      <c r="K91" s="43"/>
      <c r="L91" s="43"/>
      <c r="M91" s="43"/>
      <c r="N91" s="43"/>
      <c r="O91" s="43"/>
      <c r="P91" s="43"/>
    </row>
    <row r="92" spans="1:16" s="158" customFormat="1" ht="15" x14ac:dyDescent="0.25">
      <c r="A92"/>
      <c r="B92"/>
      <c r="C92"/>
      <c r="D92"/>
      <c r="E92"/>
      <c r="F92"/>
      <c r="G92"/>
      <c r="H92"/>
      <c r="J92" s="43"/>
      <c r="K92" s="43"/>
      <c r="L92" s="43"/>
      <c r="M92" s="43"/>
      <c r="N92" s="43"/>
      <c r="O92" s="43"/>
      <c r="P92" s="43"/>
    </row>
    <row r="93" spans="1:16" s="158" customFormat="1" ht="15" x14ac:dyDescent="0.25">
      <c r="A93"/>
      <c r="B93"/>
      <c r="C93"/>
      <c r="D93"/>
      <c r="E93"/>
      <c r="F93"/>
      <c r="G93"/>
      <c r="H93"/>
      <c r="J93" s="43"/>
      <c r="K93" s="43"/>
      <c r="L93" s="43"/>
      <c r="M93" s="43"/>
      <c r="N93" s="43"/>
      <c r="O93" s="43"/>
      <c r="P93" s="43"/>
    </row>
    <row r="94" spans="1:16" s="158" customFormat="1" ht="15" x14ac:dyDescent="0.25">
      <c r="A94"/>
      <c r="B94"/>
      <c r="C94"/>
      <c r="D94"/>
      <c r="E94"/>
      <c r="F94"/>
      <c r="G94"/>
      <c r="H94"/>
      <c r="J94" s="43"/>
      <c r="K94" s="43"/>
      <c r="L94" s="43"/>
      <c r="M94" s="43"/>
      <c r="N94" s="43"/>
      <c r="O94" s="43"/>
      <c r="P94" s="43"/>
    </row>
    <row r="95" spans="1:16" s="158" customFormat="1" ht="15" x14ac:dyDescent="0.25">
      <c r="A95"/>
      <c r="B95"/>
      <c r="C95"/>
      <c r="D95"/>
      <c r="E95"/>
      <c r="F95"/>
      <c r="G95"/>
      <c r="H95"/>
      <c r="J95" s="43"/>
      <c r="K95" s="43"/>
      <c r="L95" s="43"/>
      <c r="M95" s="43"/>
      <c r="N95" s="43"/>
      <c r="O95" s="43"/>
      <c r="P95" s="43"/>
    </row>
    <row r="96" spans="1:16" s="158" customFormat="1" ht="15" x14ac:dyDescent="0.25">
      <c r="A96"/>
      <c r="B96"/>
      <c r="C96"/>
      <c r="D96"/>
      <c r="E96"/>
      <c r="F96"/>
      <c r="G96"/>
      <c r="H96"/>
      <c r="J96" s="43"/>
      <c r="K96" s="43"/>
      <c r="L96" s="43"/>
      <c r="M96" s="43"/>
      <c r="N96" s="43"/>
      <c r="O96" s="43"/>
      <c r="P96" s="43"/>
    </row>
    <row r="97" spans="1:16" s="158" customFormat="1" ht="15" x14ac:dyDescent="0.25">
      <c r="A97"/>
      <c r="B97"/>
      <c r="C97"/>
      <c r="D97"/>
      <c r="E97"/>
      <c r="F97"/>
      <c r="G97"/>
      <c r="H97"/>
      <c r="J97" s="43"/>
      <c r="K97" s="43"/>
      <c r="L97" s="43"/>
      <c r="M97" s="43"/>
      <c r="N97" s="43"/>
      <c r="O97" s="43"/>
      <c r="P97" s="43"/>
    </row>
    <row r="98" spans="1:16" s="158" customFormat="1" ht="15" x14ac:dyDescent="0.25">
      <c r="A98"/>
      <c r="B98"/>
      <c r="C98"/>
      <c r="D98"/>
      <c r="E98"/>
      <c r="F98"/>
      <c r="G98"/>
      <c r="H98"/>
      <c r="J98" s="43"/>
      <c r="K98" s="43"/>
      <c r="L98" s="43"/>
      <c r="M98" s="43"/>
      <c r="N98" s="43"/>
      <c r="O98" s="43"/>
      <c r="P98" s="43"/>
    </row>
    <row r="99" spans="1:16" s="158" customFormat="1" ht="15" x14ac:dyDescent="0.25">
      <c r="A99"/>
      <c r="B99"/>
      <c r="C99"/>
      <c r="D99"/>
      <c r="E99"/>
      <c r="F99"/>
      <c r="G99"/>
      <c r="H99"/>
      <c r="J99" s="43"/>
      <c r="K99" s="43"/>
      <c r="L99" s="43"/>
      <c r="M99" s="43"/>
      <c r="N99" s="43"/>
      <c r="O99" s="43"/>
      <c r="P99" s="43"/>
    </row>
    <row r="100" spans="1:16" s="158" customFormat="1" ht="15" x14ac:dyDescent="0.25">
      <c r="A100"/>
      <c r="B100"/>
      <c r="C100"/>
      <c r="D100"/>
      <c r="E100"/>
      <c r="F100"/>
      <c r="G100"/>
      <c r="H100"/>
      <c r="J100" s="43"/>
      <c r="K100" s="43"/>
      <c r="L100" s="43"/>
      <c r="M100" s="43"/>
      <c r="N100" s="43"/>
      <c r="O100" s="43"/>
      <c r="P100" s="43"/>
    </row>
    <row r="101" spans="1:16" s="158" customFormat="1" ht="15" x14ac:dyDescent="0.25">
      <c r="A101"/>
      <c r="B101"/>
      <c r="C101"/>
      <c r="D101"/>
      <c r="E101"/>
      <c r="F101"/>
      <c r="G101"/>
      <c r="H101"/>
      <c r="J101" s="43"/>
      <c r="K101" s="43"/>
      <c r="L101" s="43"/>
      <c r="M101" s="43"/>
      <c r="N101" s="43"/>
      <c r="O101" s="43"/>
      <c r="P101" s="43"/>
    </row>
    <row r="102" spans="1:16" s="158" customFormat="1" ht="15" x14ac:dyDescent="0.25">
      <c r="A102"/>
      <c r="B102"/>
      <c r="C102"/>
      <c r="D102"/>
      <c r="E102"/>
      <c r="F102"/>
      <c r="G102"/>
      <c r="H102"/>
      <c r="J102" s="43"/>
      <c r="K102" s="43"/>
      <c r="L102" s="43"/>
      <c r="M102" s="43"/>
      <c r="N102" s="43"/>
      <c r="O102" s="43"/>
      <c r="P102" s="43"/>
    </row>
    <row r="103" spans="1:16" s="158" customFormat="1" ht="15" x14ac:dyDescent="0.25">
      <c r="A103"/>
      <c r="B103"/>
      <c r="C103"/>
      <c r="D103"/>
      <c r="E103"/>
      <c r="F103"/>
      <c r="G103"/>
      <c r="H103"/>
      <c r="J103" s="43"/>
      <c r="K103" s="43"/>
      <c r="L103" s="43"/>
      <c r="M103" s="43"/>
      <c r="N103" s="43"/>
      <c r="O103" s="43"/>
      <c r="P103" s="43"/>
    </row>
    <row r="104" spans="1:16" s="158" customFormat="1" ht="15" x14ac:dyDescent="0.25">
      <c r="A104"/>
      <c r="B104"/>
      <c r="C104"/>
      <c r="D104"/>
      <c r="E104"/>
      <c r="F104"/>
      <c r="G104"/>
      <c r="H104"/>
      <c r="J104" s="43"/>
      <c r="K104" s="43"/>
      <c r="L104" s="43"/>
      <c r="M104" s="43"/>
      <c r="N104" s="43"/>
      <c r="O104" s="43"/>
      <c r="P104" s="43"/>
    </row>
    <row r="105" spans="1:16" s="158" customFormat="1" ht="15" x14ac:dyDescent="0.25">
      <c r="A105"/>
      <c r="B105"/>
      <c r="C105"/>
      <c r="D105"/>
      <c r="E105"/>
      <c r="F105"/>
      <c r="G105"/>
      <c r="H105"/>
      <c r="J105" s="43"/>
      <c r="K105" s="43"/>
      <c r="L105" s="43"/>
      <c r="M105" s="43"/>
      <c r="N105" s="43"/>
      <c r="O105" s="43"/>
      <c r="P105" s="43"/>
    </row>
    <row r="106" spans="1:16" s="158" customFormat="1" ht="15" x14ac:dyDescent="0.25">
      <c r="A106"/>
      <c r="B106"/>
      <c r="C106"/>
      <c r="D106"/>
      <c r="E106"/>
      <c r="F106"/>
      <c r="G106"/>
      <c r="H106"/>
      <c r="J106" s="43"/>
      <c r="K106" s="43"/>
      <c r="L106" s="43"/>
      <c r="M106" s="43"/>
      <c r="N106" s="43"/>
      <c r="O106" s="43"/>
      <c r="P106" s="43"/>
    </row>
    <row r="107" spans="1:16" s="158" customFormat="1" ht="15" x14ac:dyDescent="0.25">
      <c r="A107"/>
      <c r="B107"/>
      <c r="C107"/>
      <c r="D107"/>
      <c r="E107"/>
      <c r="F107"/>
      <c r="G107"/>
      <c r="H107"/>
      <c r="J107" s="43"/>
      <c r="K107" s="43"/>
      <c r="L107" s="43"/>
      <c r="M107" s="43"/>
      <c r="N107" s="43"/>
      <c r="O107" s="43"/>
      <c r="P107" s="43"/>
    </row>
    <row r="108" spans="1:16" s="158" customFormat="1" ht="15" x14ac:dyDescent="0.25">
      <c r="A108"/>
      <c r="B108"/>
      <c r="C108"/>
      <c r="D108"/>
      <c r="E108"/>
      <c r="F108"/>
      <c r="G108"/>
      <c r="H108"/>
      <c r="J108" s="43"/>
      <c r="K108" s="43"/>
      <c r="L108" s="43"/>
      <c r="M108" s="43"/>
      <c r="N108" s="43"/>
      <c r="O108" s="43"/>
      <c r="P108" s="43"/>
    </row>
    <row r="109" spans="1:16" s="158" customFormat="1" ht="15" x14ac:dyDescent="0.25">
      <c r="A109"/>
      <c r="B109"/>
      <c r="C109"/>
      <c r="D109"/>
      <c r="E109"/>
      <c r="F109"/>
      <c r="G109"/>
      <c r="H109"/>
      <c r="J109" s="43"/>
      <c r="K109" s="43"/>
      <c r="L109" s="43"/>
      <c r="M109" s="43"/>
      <c r="N109" s="43"/>
      <c r="O109" s="43"/>
      <c r="P109" s="43"/>
    </row>
    <row r="110" spans="1:16" s="158" customFormat="1" ht="15" x14ac:dyDescent="0.25">
      <c r="A110"/>
      <c r="B110"/>
      <c r="C110"/>
      <c r="D110"/>
      <c r="E110"/>
      <c r="F110"/>
      <c r="G110"/>
      <c r="H110"/>
      <c r="J110" s="43"/>
      <c r="K110" s="43"/>
      <c r="L110" s="43"/>
      <c r="M110" s="43"/>
      <c r="N110" s="43"/>
      <c r="O110" s="43"/>
      <c r="P110" s="43"/>
    </row>
    <row r="111" spans="1:16" s="158" customFormat="1" ht="15" x14ac:dyDescent="0.25">
      <c r="A111"/>
      <c r="B111"/>
      <c r="C111"/>
      <c r="D111"/>
      <c r="E111"/>
      <c r="F111"/>
      <c r="G111"/>
      <c r="H111"/>
      <c r="J111" s="43"/>
      <c r="K111" s="43"/>
      <c r="L111" s="43"/>
      <c r="M111" s="43"/>
      <c r="N111" s="43"/>
      <c r="O111" s="43"/>
      <c r="P111" s="43"/>
    </row>
    <row r="112" spans="1:16" s="158" customFormat="1" ht="15" x14ac:dyDescent="0.25">
      <c r="A112"/>
      <c r="B112"/>
      <c r="C112"/>
      <c r="D112"/>
      <c r="E112"/>
      <c r="F112"/>
      <c r="G112"/>
      <c r="H112"/>
      <c r="J112" s="43"/>
      <c r="K112" s="43"/>
      <c r="L112" s="43"/>
      <c r="M112" s="43"/>
      <c r="N112" s="43"/>
      <c r="O112" s="43"/>
      <c r="P112" s="43"/>
    </row>
    <row r="113" spans="1:16" s="158" customFormat="1" ht="15" x14ac:dyDescent="0.25">
      <c r="A113"/>
      <c r="B113"/>
      <c r="C113"/>
      <c r="D113"/>
      <c r="E113"/>
      <c r="F113"/>
      <c r="G113"/>
      <c r="H113"/>
      <c r="J113" s="43"/>
      <c r="K113" s="43"/>
      <c r="L113" s="43"/>
      <c r="M113" s="43"/>
      <c r="N113" s="43"/>
      <c r="O113" s="43"/>
      <c r="P113" s="43"/>
    </row>
    <row r="114" spans="1:16" s="158" customFormat="1" ht="15" x14ac:dyDescent="0.25">
      <c r="A114"/>
      <c r="B114"/>
      <c r="C114"/>
      <c r="D114"/>
      <c r="E114"/>
      <c r="F114"/>
      <c r="G114"/>
      <c r="H114"/>
      <c r="J114" s="43"/>
      <c r="K114" s="43"/>
      <c r="L114" s="43"/>
      <c r="M114" s="43"/>
      <c r="N114" s="43"/>
      <c r="O114" s="43"/>
      <c r="P114" s="43"/>
    </row>
    <row r="115" spans="1:16" s="158" customFormat="1" ht="15" x14ac:dyDescent="0.25">
      <c r="A115"/>
      <c r="B115"/>
      <c r="C115"/>
      <c r="D115"/>
      <c r="E115"/>
      <c r="F115"/>
      <c r="G115"/>
      <c r="H115"/>
      <c r="J115" s="43"/>
      <c r="K115" s="43"/>
      <c r="L115" s="43"/>
      <c r="M115" s="43"/>
      <c r="N115" s="43"/>
      <c r="O115" s="43"/>
      <c r="P115" s="43"/>
    </row>
    <row r="116" spans="1:16" s="158" customFormat="1" ht="15" x14ac:dyDescent="0.25">
      <c r="A116"/>
      <c r="B116"/>
      <c r="C116"/>
      <c r="D116"/>
      <c r="E116"/>
      <c r="F116"/>
      <c r="G116"/>
      <c r="H116"/>
      <c r="J116" s="43"/>
      <c r="K116" s="43"/>
      <c r="L116" s="43"/>
      <c r="M116" s="43"/>
      <c r="N116" s="43"/>
      <c r="O116" s="43"/>
      <c r="P116" s="43"/>
    </row>
    <row r="117" spans="1:16" s="158" customFormat="1" ht="15" x14ac:dyDescent="0.25">
      <c r="A117"/>
      <c r="B117"/>
      <c r="C117"/>
      <c r="D117"/>
      <c r="E117"/>
      <c r="F117"/>
      <c r="G117"/>
      <c r="H117"/>
      <c r="J117" s="43"/>
      <c r="K117" s="43"/>
      <c r="L117" s="43"/>
      <c r="M117" s="43"/>
      <c r="N117" s="43"/>
      <c r="O117" s="43"/>
      <c r="P117" s="43"/>
    </row>
    <row r="118" spans="1:16" s="158" customFormat="1" ht="15" x14ac:dyDescent="0.25">
      <c r="A118"/>
      <c r="B118"/>
      <c r="C118"/>
      <c r="D118"/>
      <c r="E118"/>
      <c r="F118"/>
      <c r="G118"/>
      <c r="H118"/>
      <c r="J118" s="43"/>
      <c r="K118" s="43"/>
      <c r="L118" s="43"/>
      <c r="M118" s="43"/>
      <c r="N118" s="43"/>
      <c r="O118" s="43"/>
      <c r="P118" s="43"/>
    </row>
    <row r="119" spans="1:16" s="158" customFormat="1" ht="15" x14ac:dyDescent="0.25">
      <c r="D119" s="293"/>
      <c r="E119" s="293"/>
      <c r="G119"/>
      <c r="H119"/>
      <c r="J119" s="43"/>
      <c r="K119" s="43"/>
      <c r="L119" s="43"/>
      <c r="M119" s="43"/>
      <c r="N119" s="43"/>
      <c r="O119" s="43"/>
      <c r="P119" s="43"/>
    </row>
    <row r="120" spans="1:16" s="158" customFormat="1" ht="15" x14ac:dyDescent="0.25">
      <c r="D120" s="293"/>
      <c r="E120" s="293"/>
      <c r="G120"/>
      <c r="H120"/>
      <c r="J120" s="43"/>
      <c r="K120" s="43"/>
      <c r="L120" s="43"/>
      <c r="M120" s="43"/>
      <c r="N120" s="43"/>
      <c r="O120" s="43"/>
      <c r="P120" s="43"/>
    </row>
    <row r="121" spans="1:16" s="158" customFormat="1" ht="15" x14ac:dyDescent="0.25">
      <c r="D121" s="293"/>
      <c r="E121" s="293"/>
      <c r="G121"/>
      <c r="H121"/>
      <c r="J121" s="43"/>
      <c r="K121" s="43"/>
      <c r="L121" s="43"/>
      <c r="M121" s="43"/>
      <c r="N121" s="43"/>
      <c r="O121" s="43"/>
      <c r="P121" s="43"/>
    </row>
    <row r="122" spans="1:16" s="158" customFormat="1" ht="15" x14ac:dyDescent="0.25">
      <c r="D122" s="293"/>
      <c r="E122" s="293"/>
      <c r="G122"/>
      <c r="H122"/>
      <c r="J122" s="43"/>
      <c r="K122" s="43"/>
      <c r="L122" s="43"/>
      <c r="M122" s="43"/>
      <c r="N122" s="43"/>
      <c r="O122" s="43"/>
      <c r="P122" s="43"/>
    </row>
    <row r="123" spans="1:16" s="158" customFormat="1" ht="15" x14ac:dyDescent="0.25">
      <c r="D123" s="293"/>
      <c r="E123" s="293"/>
      <c r="G123"/>
      <c r="H123"/>
      <c r="J123" s="43"/>
      <c r="K123" s="43"/>
      <c r="L123" s="43"/>
      <c r="M123" s="43"/>
      <c r="N123" s="43"/>
      <c r="O123" s="43"/>
      <c r="P123" s="43"/>
    </row>
    <row r="124" spans="1:16" s="158" customFormat="1" ht="15" x14ac:dyDescent="0.25">
      <c r="D124" s="293"/>
      <c r="E124" s="293"/>
      <c r="G124"/>
      <c r="H124"/>
      <c r="J124" s="43"/>
      <c r="K124" s="43"/>
      <c r="L124" s="43"/>
      <c r="M124" s="43"/>
      <c r="N124" s="43"/>
      <c r="O124" s="43"/>
      <c r="P124" s="43"/>
    </row>
    <row r="125" spans="1:16" s="158" customFormat="1" ht="15" x14ac:dyDescent="0.25">
      <c r="D125" s="293"/>
      <c r="E125" s="293"/>
      <c r="G125"/>
      <c r="H125"/>
      <c r="J125" s="43"/>
      <c r="K125" s="43"/>
      <c r="L125" s="43"/>
      <c r="M125" s="43"/>
      <c r="N125" s="43"/>
      <c r="O125" s="43"/>
      <c r="P125" s="43"/>
    </row>
    <row r="126" spans="1:16" s="158" customFormat="1" ht="15" x14ac:dyDescent="0.25">
      <c r="D126" s="293"/>
      <c r="E126" s="293"/>
      <c r="G126"/>
      <c r="H126"/>
      <c r="J126" s="43"/>
      <c r="K126" s="43"/>
      <c r="L126" s="43"/>
      <c r="M126" s="43"/>
      <c r="N126" s="43"/>
      <c r="O126" s="43"/>
      <c r="P126" s="43"/>
    </row>
    <row r="127" spans="1:16" s="158" customFormat="1" ht="15" x14ac:dyDescent="0.25">
      <c r="D127" s="293"/>
      <c r="E127" s="293"/>
      <c r="G127"/>
      <c r="H127"/>
      <c r="J127" s="43"/>
      <c r="K127" s="43"/>
      <c r="L127" s="43"/>
      <c r="M127" s="43"/>
      <c r="N127" s="43"/>
      <c r="O127" s="43"/>
      <c r="P127" s="43"/>
    </row>
    <row r="128" spans="1:16" s="158" customFormat="1" ht="15" x14ac:dyDescent="0.25">
      <c r="D128" s="293"/>
      <c r="E128" s="293"/>
      <c r="G128"/>
      <c r="H128"/>
      <c r="J128" s="43"/>
      <c r="K128" s="43"/>
      <c r="L128" s="43"/>
      <c r="M128" s="43"/>
      <c r="N128" s="43"/>
      <c r="O128" s="43"/>
      <c r="P128" s="43"/>
    </row>
    <row r="129" spans="4:16" s="158" customFormat="1" ht="15" x14ac:dyDescent="0.25">
      <c r="D129" s="293"/>
      <c r="E129" s="293"/>
      <c r="G129"/>
      <c r="H129"/>
      <c r="J129" s="43"/>
      <c r="K129" s="43"/>
      <c r="L129" s="43"/>
      <c r="M129" s="43"/>
      <c r="N129" s="43"/>
      <c r="O129" s="43"/>
      <c r="P129" s="43"/>
    </row>
    <row r="130" spans="4:16" s="158" customFormat="1" ht="15" x14ac:dyDescent="0.25">
      <c r="D130" s="293"/>
      <c r="E130" s="293"/>
      <c r="G130"/>
      <c r="H130"/>
      <c r="J130" s="43"/>
      <c r="K130" s="43"/>
      <c r="L130" s="43"/>
      <c r="M130" s="43"/>
      <c r="N130" s="43"/>
      <c r="O130" s="43"/>
      <c r="P130" s="43"/>
    </row>
    <row r="131" spans="4:16" s="158" customFormat="1" ht="15" x14ac:dyDescent="0.25">
      <c r="D131" s="293"/>
      <c r="E131" s="293"/>
      <c r="G131"/>
      <c r="H131"/>
      <c r="J131" s="43"/>
      <c r="K131" s="43"/>
      <c r="L131" s="43"/>
      <c r="M131" s="43"/>
      <c r="N131" s="43"/>
      <c r="O131" s="43"/>
      <c r="P131" s="43"/>
    </row>
    <row r="132" spans="4:16" s="158" customFormat="1" ht="15" x14ac:dyDescent="0.25">
      <c r="D132" s="293"/>
      <c r="E132" s="293"/>
      <c r="G132"/>
      <c r="H132"/>
      <c r="J132" s="43"/>
      <c r="K132" s="43"/>
      <c r="L132" s="43"/>
      <c r="M132" s="43"/>
      <c r="N132" s="43"/>
      <c r="O132" s="43"/>
      <c r="P132" s="43"/>
    </row>
    <row r="133" spans="4:16" s="158" customFormat="1" ht="15" x14ac:dyDescent="0.25">
      <c r="D133" s="293"/>
      <c r="E133" s="293"/>
      <c r="G133"/>
      <c r="H133"/>
      <c r="J133" s="43"/>
      <c r="K133" s="43"/>
      <c r="L133" s="43"/>
      <c r="M133" s="43"/>
      <c r="N133" s="43"/>
      <c r="O133" s="43"/>
      <c r="P133" s="43"/>
    </row>
    <row r="134" spans="4:16" s="158" customFormat="1" ht="15" x14ac:dyDescent="0.25">
      <c r="D134" s="293"/>
      <c r="E134" s="293"/>
      <c r="G134"/>
      <c r="H134"/>
      <c r="J134" s="43"/>
      <c r="K134" s="43"/>
      <c r="L134" s="43"/>
      <c r="M134" s="43"/>
      <c r="N134" s="43"/>
      <c r="O134" s="43"/>
      <c r="P134" s="43"/>
    </row>
    <row r="135" spans="4:16" s="158" customFormat="1" ht="15" x14ac:dyDescent="0.25">
      <c r="D135" s="293"/>
      <c r="E135" s="293"/>
      <c r="G135"/>
      <c r="H135"/>
      <c r="J135" s="43"/>
      <c r="K135" s="43"/>
      <c r="L135" s="43"/>
      <c r="M135" s="43"/>
      <c r="N135" s="43"/>
      <c r="O135" s="43"/>
      <c r="P135" s="43"/>
    </row>
    <row r="136" spans="4:16" s="158" customFormat="1" ht="15" x14ac:dyDescent="0.25">
      <c r="D136" s="293"/>
      <c r="E136" s="293"/>
      <c r="G136"/>
      <c r="H136"/>
      <c r="J136" s="43"/>
      <c r="K136" s="43"/>
      <c r="L136" s="43"/>
      <c r="M136" s="43"/>
      <c r="N136" s="43"/>
      <c r="O136" s="43"/>
      <c r="P136" s="43"/>
    </row>
    <row r="137" spans="4:16" s="158" customFormat="1" ht="15" x14ac:dyDescent="0.25">
      <c r="D137" s="293"/>
      <c r="E137" s="293"/>
      <c r="G137"/>
      <c r="H137"/>
      <c r="J137" s="43"/>
      <c r="K137" s="43"/>
      <c r="L137" s="43"/>
      <c r="M137" s="43"/>
      <c r="N137" s="43"/>
      <c r="O137" s="43"/>
      <c r="P137" s="43"/>
    </row>
    <row r="138" spans="4:16" s="158" customFormat="1" ht="15" x14ac:dyDescent="0.25">
      <c r="D138" s="293"/>
      <c r="E138" s="293"/>
      <c r="G138"/>
      <c r="H138"/>
      <c r="J138" s="43"/>
      <c r="K138" s="43"/>
      <c r="L138" s="43"/>
      <c r="M138" s="43"/>
      <c r="N138" s="43"/>
      <c r="O138" s="43"/>
      <c r="P138" s="43"/>
    </row>
    <row r="139" spans="4:16" s="158" customFormat="1" ht="15" x14ac:dyDescent="0.25">
      <c r="D139" s="293"/>
      <c r="E139" s="293"/>
      <c r="G139"/>
      <c r="H139"/>
      <c r="J139" s="43"/>
      <c r="K139" s="43"/>
      <c r="L139" s="43"/>
      <c r="M139" s="43"/>
      <c r="N139" s="43"/>
      <c r="O139" s="43"/>
      <c r="P139" s="43"/>
    </row>
    <row r="140" spans="4:16" s="158" customFormat="1" ht="15" x14ac:dyDescent="0.25">
      <c r="D140" s="293"/>
      <c r="E140" s="293"/>
      <c r="G140"/>
      <c r="H140"/>
      <c r="J140" s="43"/>
      <c r="K140" s="43"/>
      <c r="L140" s="43"/>
      <c r="M140" s="43"/>
      <c r="N140" s="43"/>
      <c r="O140" s="43"/>
      <c r="P140" s="43"/>
    </row>
    <row r="141" spans="4:16" s="158" customFormat="1" ht="15" x14ac:dyDescent="0.25">
      <c r="D141" s="293"/>
      <c r="E141" s="293"/>
      <c r="G141"/>
      <c r="H141"/>
      <c r="J141" s="43"/>
      <c r="K141" s="43"/>
      <c r="L141" s="43"/>
      <c r="M141" s="43"/>
      <c r="N141" s="43"/>
      <c r="O141" s="43"/>
      <c r="P141" s="43"/>
    </row>
    <row r="142" spans="4:16" s="158" customFormat="1" ht="15" x14ac:dyDescent="0.25">
      <c r="D142" s="293"/>
      <c r="E142" s="293"/>
      <c r="G142"/>
      <c r="H142"/>
      <c r="J142" s="43"/>
      <c r="K142" s="43"/>
      <c r="L142" s="43"/>
      <c r="M142" s="43"/>
      <c r="N142" s="43"/>
      <c r="O142" s="43"/>
      <c r="P142" s="43"/>
    </row>
    <row r="143" spans="4:16" s="158" customFormat="1" ht="15" x14ac:dyDescent="0.25">
      <c r="D143" s="293"/>
      <c r="E143" s="293"/>
      <c r="G143"/>
      <c r="H143"/>
      <c r="J143" s="43"/>
      <c r="K143" s="43"/>
      <c r="L143" s="43"/>
      <c r="M143" s="43"/>
      <c r="N143" s="43"/>
      <c r="O143" s="43"/>
      <c r="P143" s="43"/>
    </row>
    <row r="144" spans="4:16" s="158" customFormat="1" ht="15" x14ac:dyDescent="0.25">
      <c r="D144" s="293"/>
      <c r="E144" s="293"/>
      <c r="G144"/>
      <c r="H144"/>
      <c r="J144" s="43"/>
      <c r="K144" s="43"/>
      <c r="L144" s="43"/>
      <c r="M144" s="43"/>
      <c r="N144" s="43"/>
      <c r="O144" s="43"/>
      <c r="P144" s="43"/>
    </row>
    <row r="145" spans="4:16" s="158" customFormat="1" ht="15" x14ac:dyDescent="0.25">
      <c r="D145" s="293"/>
      <c r="E145" s="293"/>
      <c r="G145"/>
      <c r="H145"/>
      <c r="J145" s="43"/>
      <c r="K145" s="43"/>
      <c r="L145" s="43"/>
      <c r="M145" s="43"/>
      <c r="N145" s="43"/>
      <c r="O145" s="43"/>
      <c r="P145" s="43"/>
    </row>
    <row r="146" spans="4:16" s="158" customFormat="1" ht="15" x14ac:dyDescent="0.25">
      <c r="D146" s="293"/>
      <c r="E146" s="293"/>
      <c r="G146"/>
      <c r="H146"/>
      <c r="J146" s="43"/>
      <c r="K146" s="43"/>
      <c r="L146" s="43"/>
      <c r="M146" s="43"/>
      <c r="N146" s="43"/>
      <c r="O146" s="43"/>
      <c r="P146" s="43"/>
    </row>
    <row r="147" spans="4:16" s="158" customFormat="1" ht="15" x14ac:dyDescent="0.25">
      <c r="D147" s="293"/>
      <c r="E147" s="293"/>
      <c r="G147"/>
      <c r="H147"/>
      <c r="J147" s="43"/>
      <c r="K147" s="43"/>
      <c r="L147" s="43"/>
      <c r="M147" s="43"/>
      <c r="N147" s="43"/>
      <c r="O147" s="43"/>
      <c r="P147" s="43"/>
    </row>
    <row r="148" spans="4:16" s="158" customFormat="1" ht="15" x14ac:dyDescent="0.25">
      <c r="D148" s="293"/>
      <c r="E148" s="293"/>
      <c r="G148"/>
      <c r="H148"/>
      <c r="J148" s="43"/>
      <c r="K148" s="43"/>
      <c r="L148" s="43"/>
      <c r="M148" s="43"/>
      <c r="N148" s="43"/>
      <c r="O148" s="43"/>
      <c r="P148" s="43"/>
    </row>
    <row r="149" spans="4:16" s="158" customFormat="1" ht="15" x14ac:dyDescent="0.25">
      <c r="D149" s="293"/>
      <c r="E149" s="293"/>
      <c r="G149"/>
      <c r="H149"/>
      <c r="J149" s="43"/>
      <c r="K149" s="43"/>
      <c r="L149" s="43"/>
      <c r="M149" s="43"/>
      <c r="N149" s="43"/>
      <c r="O149" s="43"/>
      <c r="P149" s="43"/>
    </row>
    <row r="150" spans="4:16" s="158" customFormat="1" ht="15" x14ac:dyDescent="0.25">
      <c r="D150" s="293"/>
      <c r="E150" s="293"/>
      <c r="G150"/>
      <c r="H150"/>
      <c r="J150" s="43"/>
      <c r="K150" s="43"/>
      <c r="L150" s="43"/>
      <c r="M150" s="43"/>
      <c r="N150" s="43"/>
      <c r="O150" s="43"/>
      <c r="P150" s="43"/>
    </row>
    <row r="151" spans="4:16" s="158" customFormat="1" ht="15" x14ac:dyDescent="0.25">
      <c r="D151" s="293"/>
      <c r="E151" s="293"/>
      <c r="G151"/>
      <c r="H151"/>
      <c r="J151" s="43"/>
      <c r="K151" s="43"/>
      <c r="L151" s="43"/>
      <c r="M151" s="43"/>
      <c r="N151" s="43"/>
      <c r="O151" s="43"/>
      <c r="P151" s="43"/>
    </row>
    <row r="152" spans="4:16" s="158" customFormat="1" ht="15" x14ac:dyDescent="0.25">
      <c r="D152" s="293"/>
      <c r="E152" s="293"/>
      <c r="G152"/>
      <c r="H152"/>
      <c r="J152" s="43"/>
      <c r="K152" s="43"/>
      <c r="L152" s="43"/>
      <c r="M152" s="43"/>
      <c r="N152" s="43"/>
      <c r="O152" s="43"/>
      <c r="P152" s="43"/>
    </row>
    <row r="153" spans="4:16" s="158" customFormat="1" ht="15" x14ac:dyDescent="0.25">
      <c r="D153" s="293"/>
      <c r="E153" s="293"/>
      <c r="G153"/>
      <c r="H153"/>
      <c r="J153" s="43"/>
      <c r="K153" s="43"/>
      <c r="L153" s="43"/>
      <c r="M153" s="43"/>
      <c r="N153" s="43"/>
      <c r="O153" s="43"/>
      <c r="P153" s="43"/>
    </row>
    <row r="154" spans="4:16" s="158" customFormat="1" ht="15" x14ac:dyDescent="0.25">
      <c r="D154" s="293"/>
      <c r="E154" s="293"/>
      <c r="G154"/>
      <c r="H154"/>
      <c r="J154" s="43"/>
      <c r="K154" s="43"/>
      <c r="L154" s="43"/>
      <c r="M154" s="43"/>
      <c r="N154" s="43"/>
      <c r="O154" s="43"/>
      <c r="P154" s="43"/>
    </row>
    <row r="155" spans="4:16" s="158" customFormat="1" ht="15" x14ac:dyDescent="0.25">
      <c r="D155" s="293"/>
      <c r="E155" s="293"/>
      <c r="G155"/>
      <c r="H155"/>
      <c r="J155" s="43"/>
      <c r="K155" s="43"/>
      <c r="L155" s="43"/>
      <c r="M155" s="43"/>
      <c r="N155" s="43"/>
      <c r="O155" s="43"/>
      <c r="P155" s="43"/>
    </row>
    <row r="156" spans="4:16" s="158" customFormat="1" ht="15" x14ac:dyDescent="0.25">
      <c r="D156" s="293"/>
      <c r="E156" s="293"/>
      <c r="G156"/>
      <c r="H156"/>
      <c r="J156" s="43"/>
      <c r="K156" s="43"/>
      <c r="L156" s="43"/>
      <c r="M156" s="43"/>
      <c r="N156" s="43"/>
      <c r="O156" s="43"/>
      <c r="P156" s="43"/>
    </row>
    <row r="157" spans="4:16" s="158" customFormat="1" ht="15" x14ac:dyDescent="0.25">
      <c r="D157" s="293"/>
      <c r="E157" s="293"/>
      <c r="G157"/>
      <c r="H157"/>
      <c r="J157" s="43"/>
      <c r="K157" s="43"/>
      <c r="L157" s="43"/>
      <c r="M157" s="43"/>
      <c r="N157" s="43"/>
      <c r="O157" s="43"/>
      <c r="P157" s="43"/>
    </row>
    <row r="158" spans="4:16" s="158" customFormat="1" ht="15" x14ac:dyDescent="0.25">
      <c r="D158" s="293"/>
      <c r="E158" s="293"/>
      <c r="G158"/>
      <c r="H158"/>
      <c r="J158" s="43"/>
      <c r="K158" s="43"/>
      <c r="L158" s="43"/>
      <c r="M158" s="43"/>
      <c r="N158" s="43"/>
      <c r="O158" s="43"/>
      <c r="P158" s="43"/>
    </row>
    <row r="159" spans="4:16" s="158" customFormat="1" ht="15" x14ac:dyDescent="0.25">
      <c r="D159" s="293"/>
      <c r="E159" s="293"/>
      <c r="G159"/>
      <c r="H159"/>
      <c r="J159" s="43"/>
      <c r="K159" s="43"/>
      <c r="L159" s="43"/>
      <c r="M159" s="43"/>
      <c r="N159" s="43"/>
      <c r="O159" s="43"/>
      <c r="P159" s="43"/>
    </row>
    <row r="160" spans="4:16" s="158" customFormat="1" ht="15" x14ac:dyDescent="0.25">
      <c r="D160" s="293"/>
      <c r="E160" s="293"/>
      <c r="G160"/>
      <c r="H160"/>
      <c r="J160" s="43"/>
      <c r="K160" s="43"/>
      <c r="L160" s="43"/>
      <c r="M160" s="43"/>
      <c r="N160" s="43"/>
      <c r="O160" s="43"/>
      <c r="P160" s="43"/>
    </row>
    <row r="161" spans="4:16" s="158" customFormat="1" ht="15" x14ac:dyDescent="0.25">
      <c r="D161" s="293"/>
      <c r="E161" s="293"/>
      <c r="G161"/>
      <c r="H161"/>
      <c r="J161" s="43"/>
      <c r="K161" s="43"/>
      <c r="L161" s="43"/>
      <c r="M161" s="43"/>
      <c r="N161" s="43"/>
      <c r="O161" s="43"/>
      <c r="P161" s="43"/>
    </row>
    <row r="162" spans="4:16" s="158" customFormat="1" ht="15" x14ac:dyDescent="0.25">
      <c r="D162" s="293"/>
      <c r="E162" s="293"/>
      <c r="G162"/>
      <c r="H162"/>
      <c r="J162" s="43"/>
      <c r="K162" s="43"/>
      <c r="L162" s="43"/>
      <c r="M162" s="43"/>
      <c r="N162" s="43"/>
      <c r="O162" s="43"/>
      <c r="P162" s="43"/>
    </row>
    <row r="163" spans="4:16" s="158" customFormat="1" ht="15" x14ac:dyDescent="0.25">
      <c r="D163" s="293"/>
      <c r="E163" s="293"/>
      <c r="G163"/>
      <c r="H163"/>
      <c r="J163" s="43"/>
      <c r="K163" s="43"/>
      <c r="L163" s="43"/>
      <c r="M163" s="43"/>
      <c r="N163" s="43"/>
      <c r="O163" s="43"/>
      <c r="P163" s="43"/>
    </row>
    <row r="164" spans="4:16" s="158" customFormat="1" ht="15" x14ac:dyDescent="0.25">
      <c r="D164" s="293"/>
      <c r="E164" s="293"/>
      <c r="G164"/>
      <c r="H164"/>
      <c r="J164" s="43"/>
      <c r="K164" s="43"/>
      <c r="L164" s="43"/>
      <c r="M164" s="43"/>
      <c r="N164" s="43"/>
      <c r="O164" s="43"/>
      <c r="P164" s="43"/>
    </row>
    <row r="165" spans="4:16" s="158" customFormat="1" ht="15" x14ac:dyDescent="0.25">
      <c r="D165" s="293"/>
      <c r="E165" s="293"/>
      <c r="G165"/>
      <c r="H165"/>
      <c r="J165" s="43"/>
      <c r="K165" s="43"/>
      <c r="L165" s="43"/>
      <c r="M165" s="43"/>
      <c r="N165" s="43"/>
      <c r="O165" s="43"/>
      <c r="P165" s="43"/>
    </row>
    <row r="166" spans="4:16" s="158" customFormat="1" ht="15" x14ac:dyDescent="0.25">
      <c r="D166" s="293"/>
      <c r="E166" s="293"/>
      <c r="G166"/>
      <c r="H166"/>
      <c r="J166" s="43"/>
      <c r="K166" s="43"/>
      <c r="L166" s="43"/>
      <c r="M166" s="43"/>
      <c r="N166" s="43"/>
      <c r="O166" s="43"/>
      <c r="P166" s="43"/>
    </row>
    <row r="167" spans="4:16" s="158" customFormat="1" ht="15" x14ac:dyDescent="0.25">
      <c r="D167" s="293"/>
      <c r="E167" s="293"/>
      <c r="G167"/>
      <c r="H167"/>
      <c r="J167" s="43"/>
      <c r="K167" s="43"/>
      <c r="L167" s="43"/>
      <c r="M167" s="43"/>
      <c r="N167" s="43"/>
      <c r="O167" s="43"/>
      <c r="P167" s="43"/>
    </row>
    <row r="168" spans="4:16" s="158" customFormat="1" ht="15" x14ac:dyDescent="0.25">
      <c r="D168" s="293"/>
      <c r="E168" s="293"/>
      <c r="G168"/>
      <c r="H168"/>
      <c r="J168" s="43"/>
      <c r="K168" s="43"/>
      <c r="L168" s="43"/>
      <c r="M168" s="43"/>
      <c r="N168" s="43"/>
      <c r="O168" s="43"/>
      <c r="P168" s="43"/>
    </row>
    <row r="169" spans="4:16" s="158" customFormat="1" ht="15" x14ac:dyDescent="0.25">
      <c r="D169" s="293"/>
      <c r="E169" s="293"/>
      <c r="G169"/>
      <c r="H169"/>
      <c r="J169" s="43"/>
      <c r="K169" s="43"/>
      <c r="L169" s="43"/>
      <c r="M169" s="43"/>
      <c r="N169" s="43"/>
      <c r="O169" s="43"/>
      <c r="P169" s="43"/>
    </row>
    <row r="170" spans="4:16" s="158" customFormat="1" ht="15" x14ac:dyDescent="0.25">
      <c r="D170" s="293"/>
      <c r="E170" s="293"/>
      <c r="G170"/>
      <c r="H170"/>
      <c r="J170" s="43"/>
      <c r="K170" s="43"/>
      <c r="L170" s="43"/>
      <c r="M170" s="43"/>
      <c r="N170" s="43"/>
      <c r="O170" s="43"/>
      <c r="P170" s="43"/>
    </row>
    <row r="171" spans="4:16" s="158" customFormat="1" ht="15" x14ac:dyDescent="0.25">
      <c r="D171" s="293"/>
      <c r="E171" s="293"/>
      <c r="G171"/>
      <c r="H171"/>
      <c r="J171" s="43"/>
      <c r="K171" s="43"/>
      <c r="L171" s="43"/>
      <c r="M171" s="43"/>
      <c r="N171" s="43"/>
      <c r="O171" s="43"/>
      <c r="P171" s="43"/>
    </row>
    <row r="172" spans="4:16" s="158" customFormat="1" ht="15" x14ac:dyDescent="0.25">
      <c r="D172" s="293"/>
      <c r="E172" s="293"/>
      <c r="G172"/>
      <c r="H172"/>
      <c r="J172" s="43"/>
      <c r="K172" s="43"/>
      <c r="L172" s="43"/>
      <c r="M172" s="43"/>
      <c r="N172" s="43"/>
      <c r="O172" s="43"/>
      <c r="P172" s="43"/>
    </row>
    <row r="173" spans="4:16" s="158" customFormat="1" ht="15" x14ac:dyDescent="0.25">
      <c r="D173" s="293"/>
      <c r="E173" s="293"/>
      <c r="G173"/>
      <c r="H173"/>
      <c r="J173" s="43"/>
      <c r="K173" s="43"/>
      <c r="L173" s="43"/>
      <c r="M173" s="43"/>
      <c r="N173" s="43"/>
      <c r="O173" s="43"/>
      <c r="P173" s="43"/>
    </row>
    <row r="174" spans="4:16" s="158" customFormat="1" ht="15" x14ac:dyDescent="0.25">
      <c r="D174" s="293"/>
      <c r="E174" s="293"/>
      <c r="G174"/>
      <c r="H174"/>
      <c r="J174" s="43"/>
      <c r="K174" s="43"/>
      <c r="L174" s="43"/>
      <c r="M174" s="43"/>
      <c r="N174" s="43"/>
      <c r="O174" s="43"/>
      <c r="P174" s="43"/>
    </row>
    <row r="175" spans="4:16" s="158" customFormat="1" ht="15" x14ac:dyDescent="0.25">
      <c r="D175" s="293"/>
      <c r="E175" s="293"/>
      <c r="G175"/>
      <c r="H175"/>
      <c r="J175" s="43"/>
      <c r="K175" s="43"/>
      <c r="L175" s="43"/>
      <c r="M175" s="43"/>
      <c r="N175" s="43"/>
      <c r="O175" s="43"/>
      <c r="P175" s="43"/>
    </row>
    <row r="176" spans="4:16" s="158" customFormat="1" ht="15" x14ac:dyDescent="0.25">
      <c r="D176" s="293"/>
      <c r="E176" s="293"/>
      <c r="G176"/>
      <c r="H176"/>
      <c r="J176" s="43"/>
      <c r="K176" s="43"/>
      <c r="L176" s="43"/>
      <c r="M176" s="43"/>
      <c r="N176" s="43"/>
      <c r="O176" s="43"/>
      <c r="P176" s="43"/>
    </row>
    <row r="177" spans="4:16" s="158" customFormat="1" ht="15" x14ac:dyDescent="0.25">
      <c r="D177" s="293"/>
      <c r="E177" s="293"/>
      <c r="G177"/>
      <c r="H177"/>
      <c r="J177" s="43"/>
      <c r="K177" s="43"/>
      <c r="L177" s="43"/>
      <c r="M177" s="43"/>
      <c r="N177" s="43"/>
      <c r="O177" s="43"/>
      <c r="P177" s="43"/>
    </row>
    <row r="178" spans="4:16" s="158" customFormat="1" ht="15" x14ac:dyDescent="0.25">
      <c r="D178" s="293"/>
      <c r="E178" s="293"/>
      <c r="G178"/>
      <c r="H178"/>
      <c r="J178" s="43"/>
      <c r="K178" s="43"/>
      <c r="L178" s="43"/>
      <c r="M178" s="43"/>
      <c r="N178" s="43"/>
      <c r="O178" s="43"/>
      <c r="P178" s="43"/>
    </row>
    <row r="179" spans="4:16" s="158" customFormat="1" ht="15" x14ac:dyDescent="0.25">
      <c r="D179" s="293"/>
      <c r="E179" s="293"/>
      <c r="G179"/>
      <c r="H179"/>
      <c r="J179" s="43"/>
      <c r="K179" s="43"/>
      <c r="L179" s="43"/>
      <c r="M179" s="43"/>
      <c r="N179" s="43"/>
      <c r="O179" s="43"/>
      <c r="P179" s="43"/>
    </row>
    <row r="180" spans="4:16" s="158" customFormat="1" ht="15" x14ac:dyDescent="0.25">
      <c r="D180" s="293"/>
      <c r="E180" s="293"/>
      <c r="G180"/>
      <c r="H180"/>
      <c r="J180" s="43"/>
      <c r="K180" s="43"/>
      <c r="L180" s="43"/>
      <c r="M180" s="43"/>
      <c r="N180" s="43"/>
      <c r="O180" s="43"/>
      <c r="P180" s="43"/>
    </row>
    <row r="181" spans="4:16" s="158" customFormat="1" ht="15" x14ac:dyDescent="0.25">
      <c r="D181" s="293"/>
      <c r="E181" s="293"/>
      <c r="G181"/>
      <c r="H181"/>
      <c r="J181" s="43"/>
      <c r="K181" s="43"/>
      <c r="L181" s="43"/>
      <c r="M181" s="43"/>
      <c r="N181" s="43"/>
      <c r="O181" s="43"/>
      <c r="P181" s="43"/>
    </row>
    <row r="182" spans="4:16" s="158" customFormat="1" ht="15" x14ac:dyDescent="0.25">
      <c r="D182" s="293"/>
      <c r="E182" s="293"/>
      <c r="G182"/>
      <c r="H182"/>
      <c r="J182" s="43"/>
      <c r="K182" s="43"/>
      <c r="L182" s="43"/>
      <c r="M182" s="43"/>
      <c r="N182" s="43"/>
      <c r="O182" s="43"/>
      <c r="P182" s="43"/>
    </row>
    <row r="183" spans="4:16" s="158" customFormat="1" ht="15" x14ac:dyDescent="0.25">
      <c r="D183" s="293"/>
      <c r="E183" s="293"/>
      <c r="G183"/>
      <c r="H183"/>
      <c r="J183" s="43"/>
      <c r="K183" s="43"/>
      <c r="L183" s="43"/>
      <c r="M183" s="43"/>
      <c r="N183" s="43"/>
      <c r="O183" s="43"/>
      <c r="P183" s="43"/>
    </row>
    <row r="184" spans="4:16" s="158" customFormat="1" ht="15" x14ac:dyDescent="0.25">
      <c r="D184" s="293"/>
      <c r="E184" s="293"/>
      <c r="G184"/>
      <c r="H184"/>
      <c r="J184" s="43"/>
      <c r="K184" s="43"/>
      <c r="L184" s="43"/>
      <c r="M184" s="43"/>
      <c r="N184" s="43"/>
      <c r="O184" s="43"/>
      <c r="P184" s="43"/>
    </row>
    <row r="185" spans="4:16" s="158" customFormat="1" ht="15" x14ac:dyDescent="0.25">
      <c r="D185" s="293"/>
      <c r="E185" s="293"/>
      <c r="G185"/>
      <c r="H185"/>
      <c r="J185" s="43"/>
      <c r="K185" s="43"/>
      <c r="L185" s="43"/>
      <c r="M185" s="43"/>
      <c r="N185" s="43"/>
      <c r="O185" s="43"/>
      <c r="P185" s="43"/>
    </row>
    <row r="186" spans="4:16" s="158" customFormat="1" ht="15" x14ac:dyDescent="0.25">
      <c r="D186" s="293"/>
      <c r="E186" s="293"/>
      <c r="G186"/>
      <c r="H186"/>
      <c r="J186" s="43"/>
      <c r="K186" s="43"/>
      <c r="L186" s="43"/>
      <c r="M186" s="43"/>
      <c r="N186" s="43"/>
      <c r="O186" s="43"/>
      <c r="P186" s="43"/>
    </row>
    <row r="187" spans="4:16" s="158" customFormat="1" ht="15" x14ac:dyDescent="0.25">
      <c r="D187" s="293"/>
      <c r="E187" s="293"/>
      <c r="G187"/>
      <c r="H187"/>
      <c r="J187" s="43"/>
      <c r="K187" s="43"/>
      <c r="L187" s="43"/>
      <c r="M187" s="43"/>
      <c r="N187" s="43"/>
      <c r="O187" s="43"/>
      <c r="P187" s="43"/>
    </row>
    <row r="188" spans="4:16" s="158" customFormat="1" ht="15" x14ac:dyDescent="0.25">
      <c r="D188" s="293"/>
      <c r="E188" s="293"/>
      <c r="G188"/>
      <c r="H188"/>
      <c r="J188" s="43"/>
      <c r="K188" s="43"/>
      <c r="L188" s="43"/>
      <c r="M188" s="43"/>
      <c r="N188" s="43"/>
      <c r="O188" s="43"/>
      <c r="P188" s="43"/>
    </row>
    <row r="189" spans="4:16" s="158" customFormat="1" ht="15" x14ac:dyDescent="0.25">
      <c r="D189" s="293"/>
      <c r="E189" s="293"/>
      <c r="G189"/>
      <c r="H189"/>
      <c r="J189" s="43"/>
      <c r="K189" s="43"/>
      <c r="L189" s="43"/>
      <c r="M189" s="43"/>
      <c r="N189" s="43"/>
      <c r="O189" s="43"/>
      <c r="P189" s="43"/>
    </row>
    <row r="190" spans="4:16" s="158" customFormat="1" ht="15" x14ac:dyDescent="0.25">
      <c r="D190" s="293"/>
      <c r="E190" s="293"/>
      <c r="G190"/>
      <c r="H190"/>
      <c r="J190" s="43"/>
      <c r="K190" s="43"/>
      <c r="L190" s="43"/>
      <c r="M190" s="43"/>
      <c r="N190" s="43"/>
      <c r="O190" s="43"/>
      <c r="P190" s="43"/>
    </row>
    <row r="191" spans="4:16" s="158" customFormat="1" ht="15" x14ac:dyDescent="0.25">
      <c r="D191" s="293"/>
      <c r="E191" s="293"/>
      <c r="G191"/>
      <c r="H191"/>
      <c r="J191" s="43"/>
      <c r="K191" s="43"/>
      <c r="L191" s="43"/>
      <c r="M191" s="43"/>
      <c r="N191" s="43"/>
      <c r="O191" s="43"/>
      <c r="P191" s="43"/>
    </row>
    <row r="192" spans="4:16" s="158" customFormat="1" ht="15" x14ac:dyDescent="0.25">
      <c r="D192" s="293"/>
      <c r="E192" s="293"/>
      <c r="G192"/>
      <c r="H192"/>
      <c r="J192" s="43"/>
      <c r="K192" s="43"/>
      <c r="L192" s="43"/>
      <c r="M192" s="43"/>
      <c r="N192" s="43"/>
      <c r="O192" s="43"/>
      <c r="P192" s="43"/>
    </row>
    <row r="193" spans="4:16" s="158" customFormat="1" ht="15" x14ac:dyDescent="0.25">
      <c r="D193" s="293"/>
      <c r="E193" s="293"/>
      <c r="G193"/>
      <c r="H193"/>
      <c r="J193" s="43"/>
      <c r="K193" s="43"/>
      <c r="L193" s="43"/>
      <c r="M193" s="43"/>
      <c r="N193" s="43"/>
      <c r="O193" s="43"/>
      <c r="P193" s="43"/>
    </row>
    <row r="194" spans="4:16" s="158" customFormat="1" ht="15" x14ac:dyDescent="0.25">
      <c r="D194" s="293"/>
      <c r="E194" s="293"/>
      <c r="G194"/>
      <c r="H194"/>
      <c r="J194" s="43"/>
      <c r="K194" s="43"/>
      <c r="L194" s="43"/>
      <c r="M194" s="43"/>
      <c r="N194" s="43"/>
      <c r="O194" s="43"/>
      <c r="P194" s="43"/>
    </row>
    <row r="195" spans="4:16" s="158" customFormat="1" ht="15" x14ac:dyDescent="0.25">
      <c r="D195" s="293"/>
      <c r="E195" s="293"/>
      <c r="G195"/>
      <c r="H195"/>
      <c r="J195" s="43"/>
      <c r="K195" s="43"/>
      <c r="L195" s="43"/>
      <c r="M195" s="43"/>
      <c r="N195" s="43"/>
      <c r="O195" s="43"/>
      <c r="P195" s="43"/>
    </row>
    <row r="196" spans="4:16" s="158" customFormat="1" ht="15" x14ac:dyDescent="0.25">
      <c r="D196" s="293"/>
      <c r="E196" s="293"/>
      <c r="G196"/>
      <c r="H196"/>
      <c r="J196" s="43"/>
      <c r="K196" s="43"/>
      <c r="L196" s="43"/>
      <c r="M196" s="43"/>
      <c r="N196" s="43"/>
      <c r="O196" s="43"/>
      <c r="P196" s="43"/>
    </row>
    <row r="197" spans="4:16" s="158" customFormat="1" ht="15" x14ac:dyDescent="0.25">
      <c r="D197" s="293"/>
      <c r="E197" s="293"/>
      <c r="G197"/>
      <c r="H197"/>
      <c r="J197" s="43"/>
      <c r="K197" s="43"/>
      <c r="L197" s="43"/>
      <c r="M197" s="43"/>
      <c r="N197" s="43"/>
      <c r="O197" s="43"/>
      <c r="P197" s="43"/>
    </row>
    <row r="198" spans="4:16" s="158" customFormat="1" ht="15" x14ac:dyDescent="0.25">
      <c r="D198" s="293"/>
      <c r="E198" s="293"/>
      <c r="G198"/>
      <c r="H198"/>
      <c r="J198" s="43"/>
      <c r="K198" s="43"/>
      <c r="L198" s="43"/>
      <c r="M198" s="43"/>
      <c r="N198" s="43"/>
      <c r="O198" s="43"/>
      <c r="P198" s="43"/>
    </row>
    <row r="199" spans="4:16" s="158" customFormat="1" ht="15" x14ac:dyDescent="0.25">
      <c r="D199" s="293"/>
      <c r="E199" s="293"/>
      <c r="G199"/>
      <c r="H199"/>
      <c r="J199" s="43"/>
      <c r="K199" s="43"/>
      <c r="L199" s="43"/>
      <c r="M199" s="43"/>
      <c r="N199" s="43"/>
      <c r="O199" s="43"/>
      <c r="P199" s="43"/>
    </row>
    <row r="200" spans="4:16" s="158" customFormat="1" ht="15" x14ac:dyDescent="0.25">
      <c r="D200" s="293"/>
      <c r="E200" s="293"/>
      <c r="G200"/>
      <c r="H200"/>
      <c r="J200" s="43"/>
      <c r="K200" s="43"/>
      <c r="L200" s="43"/>
      <c r="M200" s="43"/>
      <c r="N200" s="43"/>
      <c r="O200" s="43"/>
      <c r="P200" s="43"/>
    </row>
    <row r="201" spans="4:16" s="158" customFormat="1" ht="15" x14ac:dyDescent="0.25">
      <c r="D201" s="293"/>
      <c r="E201" s="293"/>
      <c r="G201"/>
      <c r="H201"/>
      <c r="J201" s="43"/>
      <c r="K201" s="43"/>
      <c r="L201" s="43"/>
      <c r="M201" s="43"/>
      <c r="N201" s="43"/>
      <c r="O201" s="43"/>
      <c r="P201" s="43"/>
    </row>
    <row r="202" spans="4:16" s="158" customFormat="1" ht="15" x14ac:dyDescent="0.25">
      <c r="D202" s="293"/>
      <c r="E202" s="293"/>
      <c r="G202"/>
      <c r="H202"/>
      <c r="J202" s="43"/>
      <c r="K202" s="43"/>
      <c r="L202" s="43"/>
      <c r="M202" s="43"/>
      <c r="N202" s="43"/>
      <c r="O202" s="43"/>
      <c r="P202" s="43"/>
    </row>
    <row r="203" spans="4:16" s="158" customFormat="1" ht="15" x14ac:dyDescent="0.25">
      <c r="D203" s="293"/>
      <c r="E203" s="293"/>
      <c r="G203"/>
      <c r="H203"/>
      <c r="J203" s="43"/>
      <c r="K203" s="43"/>
      <c r="L203" s="43"/>
      <c r="M203" s="43"/>
      <c r="N203" s="43"/>
      <c r="O203" s="43"/>
      <c r="P203" s="43"/>
    </row>
    <row r="204" spans="4:16" s="158" customFormat="1" ht="15" x14ac:dyDescent="0.25">
      <c r="D204" s="293"/>
      <c r="E204" s="293"/>
      <c r="G204"/>
      <c r="H204"/>
      <c r="J204" s="43"/>
      <c r="K204" s="43"/>
      <c r="L204" s="43"/>
      <c r="M204" s="43"/>
      <c r="N204" s="43"/>
      <c r="O204" s="43"/>
      <c r="P204" s="43"/>
    </row>
    <row r="205" spans="4:16" s="158" customFormat="1" ht="15" x14ac:dyDescent="0.25">
      <c r="D205" s="293"/>
      <c r="E205" s="293"/>
      <c r="G205"/>
      <c r="H205"/>
      <c r="J205" s="43"/>
      <c r="K205" s="43"/>
      <c r="L205" s="43"/>
      <c r="M205" s="43"/>
      <c r="N205" s="43"/>
      <c r="O205" s="43"/>
      <c r="P205" s="43"/>
    </row>
    <row r="206" spans="4:16" s="158" customFormat="1" ht="15" x14ac:dyDescent="0.25">
      <c r="D206" s="293"/>
      <c r="E206" s="293"/>
      <c r="G206"/>
      <c r="H206"/>
      <c r="J206" s="43"/>
      <c r="K206" s="43"/>
      <c r="L206" s="43"/>
      <c r="M206" s="43"/>
      <c r="N206" s="43"/>
      <c r="O206" s="43"/>
      <c r="P206" s="43"/>
    </row>
    <row r="207" spans="4:16" s="158" customFormat="1" ht="15" x14ac:dyDescent="0.25">
      <c r="D207" s="293"/>
      <c r="E207" s="293"/>
      <c r="G207"/>
      <c r="H207"/>
      <c r="J207" s="43"/>
      <c r="K207" s="43"/>
      <c r="L207" s="43"/>
      <c r="M207" s="43"/>
      <c r="N207" s="43"/>
      <c r="O207" s="43"/>
      <c r="P207" s="43"/>
    </row>
    <row r="208" spans="4:16" s="158" customFormat="1" ht="15" x14ac:dyDescent="0.25">
      <c r="D208" s="293"/>
      <c r="E208" s="293"/>
      <c r="G208"/>
      <c r="H208"/>
      <c r="J208" s="43"/>
      <c r="K208" s="43"/>
      <c r="L208" s="43"/>
      <c r="M208" s="43"/>
      <c r="N208" s="43"/>
      <c r="O208" s="43"/>
      <c r="P208" s="43"/>
    </row>
    <row r="209" spans="4:16" s="158" customFormat="1" ht="15" x14ac:dyDescent="0.25">
      <c r="D209" s="293"/>
      <c r="E209" s="293"/>
      <c r="G209"/>
      <c r="H209"/>
      <c r="J209" s="43"/>
      <c r="K209" s="43"/>
      <c r="L209" s="43"/>
      <c r="M209" s="43"/>
      <c r="N209" s="43"/>
      <c r="O209" s="43"/>
      <c r="P209" s="43"/>
    </row>
    <row r="210" spans="4:16" s="158" customFormat="1" ht="15" x14ac:dyDescent="0.25">
      <c r="D210" s="293"/>
      <c r="E210" s="293"/>
      <c r="G210"/>
      <c r="H210"/>
      <c r="J210" s="43"/>
      <c r="K210" s="43"/>
      <c r="L210" s="43"/>
      <c r="M210" s="43"/>
      <c r="N210" s="43"/>
      <c r="O210" s="43"/>
      <c r="P210" s="43"/>
    </row>
    <row r="211" spans="4:16" s="158" customFormat="1" ht="15" x14ac:dyDescent="0.25">
      <c r="D211" s="293"/>
      <c r="E211" s="293"/>
      <c r="G211"/>
      <c r="H211"/>
      <c r="J211" s="43"/>
      <c r="K211" s="43"/>
      <c r="L211" s="43"/>
      <c r="M211" s="43"/>
      <c r="N211" s="43"/>
      <c r="O211" s="43"/>
      <c r="P211" s="43"/>
    </row>
    <row r="212" spans="4:16" s="158" customFormat="1" ht="15" x14ac:dyDescent="0.25">
      <c r="D212" s="293"/>
      <c r="E212" s="293"/>
      <c r="G212"/>
      <c r="H212"/>
      <c r="J212" s="43"/>
      <c r="K212" s="43"/>
      <c r="L212" s="43"/>
      <c r="M212" s="43"/>
      <c r="N212" s="43"/>
      <c r="O212" s="43"/>
      <c r="P212" s="43"/>
    </row>
    <row r="213" spans="4:16" s="158" customFormat="1" ht="15" x14ac:dyDescent="0.25">
      <c r="D213" s="293"/>
      <c r="E213" s="293"/>
      <c r="G213"/>
      <c r="H213"/>
      <c r="J213" s="43"/>
      <c r="K213" s="43"/>
      <c r="L213" s="43"/>
      <c r="M213" s="43"/>
      <c r="N213" s="43"/>
      <c r="O213" s="43"/>
      <c r="P213" s="43"/>
    </row>
    <row r="214" spans="4:16" s="158" customFormat="1" ht="15" x14ac:dyDescent="0.25">
      <c r="D214" s="293"/>
      <c r="E214" s="293"/>
      <c r="G214"/>
      <c r="H214"/>
      <c r="J214" s="43"/>
      <c r="K214" s="43"/>
      <c r="L214" s="43"/>
      <c r="M214" s="43"/>
      <c r="N214" s="43"/>
      <c r="O214" s="43"/>
      <c r="P214" s="43"/>
    </row>
    <row r="215" spans="4:16" s="158" customFormat="1" ht="15" x14ac:dyDescent="0.25">
      <c r="D215" s="293"/>
      <c r="E215" s="293"/>
      <c r="G215"/>
      <c r="H215"/>
      <c r="J215" s="43"/>
      <c r="K215" s="43"/>
      <c r="L215" s="43"/>
      <c r="M215" s="43"/>
      <c r="N215" s="43"/>
      <c r="O215" s="43"/>
      <c r="P215" s="43"/>
    </row>
    <row r="216" spans="4:16" s="158" customFormat="1" ht="15" x14ac:dyDescent="0.25">
      <c r="D216" s="293"/>
      <c r="E216" s="293"/>
      <c r="G216"/>
      <c r="H216"/>
      <c r="J216" s="43"/>
      <c r="K216" s="43"/>
      <c r="L216" s="43"/>
      <c r="M216" s="43"/>
      <c r="N216" s="43"/>
      <c r="O216" s="43"/>
      <c r="P216" s="43"/>
    </row>
    <row r="217" spans="4:16" s="158" customFormat="1" ht="15" x14ac:dyDescent="0.25">
      <c r="D217" s="293"/>
      <c r="E217" s="293"/>
      <c r="G217"/>
      <c r="H217"/>
      <c r="J217" s="43"/>
      <c r="K217" s="43"/>
      <c r="L217" s="43"/>
      <c r="M217" s="43"/>
      <c r="N217" s="43"/>
      <c r="O217" s="43"/>
      <c r="P217" s="43"/>
    </row>
    <row r="218" spans="4:16" s="158" customFormat="1" ht="15" x14ac:dyDescent="0.25">
      <c r="D218" s="293"/>
      <c r="E218" s="293"/>
      <c r="G218"/>
      <c r="H218"/>
      <c r="J218" s="43"/>
      <c r="K218" s="43"/>
      <c r="L218" s="43"/>
      <c r="M218" s="43"/>
      <c r="N218" s="43"/>
      <c r="O218" s="43"/>
      <c r="P218" s="43"/>
    </row>
    <row r="219" spans="4:16" s="158" customFormat="1" ht="15" x14ac:dyDescent="0.25">
      <c r="D219" s="293"/>
      <c r="E219" s="293"/>
      <c r="G219"/>
      <c r="H219"/>
      <c r="J219" s="43"/>
      <c r="K219" s="43"/>
      <c r="L219" s="43"/>
      <c r="M219" s="43"/>
      <c r="N219" s="43"/>
      <c r="O219" s="43"/>
      <c r="P219" s="43"/>
    </row>
    <row r="220" spans="4:16" s="158" customFormat="1" ht="15" x14ac:dyDescent="0.25">
      <c r="D220" s="293"/>
      <c r="E220" s="293"/>
      <c r="G220"/>
      <c r="H220"/>
      <c r="J220" s="43"/>
      <c r="K220" s="43"/>
      <c r="L220" s="43"/>
      <c r="M220" s="43"/>
      <c r="N220" s="43"/>
      <c r="O220" s="43"/>
      <c r="P220" s="43"/>
    </row>
    <row r="221" spans="4:16" s="158" customFormat="1" ht="15" x14ac:dyDescent="0.25">
      <c r="D221" s="293"/>
      <c r="E221" s="293"/>
      <c r="G221"/>
      <c r="H221"/>
      <c r="J221" s="43"/>
      <c r="K221" s="43"/>
      <c r="L221" s="43"/>
      <c r="M221" s="43"/>
      <c r="N221" s="43"/>
      <c r="O221" s="43"/>
      <c r="P221" s="43"/>
    </row>
    <row r="222" spans="4:16" s="158" customFormat="1" ht="15" x14ac:dyDescent="0.25">
      <c r="D222" s="293"/>
      <c r="E222" s="293"/>
      <c r="G222"/>
      <c r="H222"/>
      <c r="J222" s="43"/>
      <c r="K222" s="43"/>
      <c r="L222" s="43"/>
      <c r="M222" s="43"/>
      <c r="N222" s="43"/>
      <c r="O222" s="43"/>
      <c r="P222" s="43"/>
    </row>
    <row r="223" spans="4:16" s="158" customFormat="1" ht="15" x14ac:dyDescent="0.25">
      <c r="D223" s="293"/>
      <c r="E223" s="293"/>
      <c r="G223"/>
      <c r="H223"/>
      <c r="J223" s="43"/>
      <c r="K223" s="43"/>
      <c r="L223" s="43"/>
      <c r="M223" s="43"/>
      <c r="N223" s="43"/>
      <c r="O223" s="43"/>
      <c r="P223" s="43"/>
    </row>
    <row r="224" spans="4:16" s="158" customFormat="1" ht="15" x14ac:dyDescent="0.25">
      <c r="D224" s="293"/>
      <c r="E224" s="293"/>
      <c r="G224"/>
      <c r="H224"/>
      <c r="J224" s="43"/>
      <c r="K224" s="43"/>
      <c r="L224" s="43"/>
      <c r="M224" s="43"/>
      <c r="N224" s="43"/>
      <c r="O224" s="43"/>
      <c r="P224" s="43"/>
    </row>
    <row r="225" spans="4:16" s="158" customFormat="1" ht="15" x14ac:dyDescent="0.25">
      <c r="D225" s="293"/>
      <c r="E225" s="293"/>
      <c r="G225"/>
      <c r="H225"/>
      <c r="J225" s="43"/>
      <c r="K225" s="43"/>
      <c r="L225" s="43"/>
      <c r="M225" s="43"/>
      <c r="N225" s="43"/>
      <c r="O225" s="43"/>
      <c r="P225" s="43"/>
    </row>
    <row r="226" spans="4:16" s="158" customFormat="1" ht="15" x14ac:dyDescent="0.25">
      <c r="D226" s="293"/>
      <c r="E226" s="293"/>
      <c r="G226"/>
      <c r="H226"/>
      <c r="J226" s="43"/>
      <c r="K226" s="43"/>
      <c r="L226" s="43"/>
      <c r="M226" s="43"/>
      <c r="N226" s="43"/>
      <c r="O226" s="43"/>
      <c r="P226" s="43"/>
    </row>
    <row r="227" spans="4:16" s="158" customFormat="1" ht="15" x14ac:dyDescent="0.25">
      <c r="D227" s="293"/>
      <c r="E227" s="293"/>
      <c r="G227"/>
      <c r="H227"/>
      <c r="J227" s="43"/>
      <c r="K227" s="43"/>
      <c r="L227" s="43"/>
      <c r="M227" s="43"/>
      <c r="N227" s="43"/>
      <c r="O227" s="43"/>
      <c r="P227" s="43"/>
    </row>
    <row r="228" spans="4:16" s="158" customFormat="1" ht="15" x14ac:dyDescent="0.25">
      <c r="D228" s="293"/>
      <c r="E228" s="293"/>
      <c r="G228"/>
      <c r="H228"/>
      <c r="J228" s="43"/>
      <c r="K228" s="43"/>
      <c r="L228" s="43"/>
      <c r="M228" s="43"/>
      <c r="N228" s="43"/>
      <c r="O228" s="43"/>
      <c r="P228" s="43"/>
    </row>
    <row r="229" spans="4:16" s="158" customFormat="1" ht="15" x14ac:dyDescent="0.25">
      <c r="D229" s="293"/>
      <c r="E229" s="293"/>
      <c r="G229"/>
      <c r="H229"/>
      <c r="J229" s="43"/>
      <c r="K229" s="43"/>
      <c r="L229" s="43"/>
      <c r="M229" s="43"/>
      <c r="N229" s="43"/>
      <c r="O229" s="43"/>
      <c r="P229" s="43"/>
    </row>
    <row r="230" spans="4:16" s="158" customFormat="1" ht="15" x14ac:dyDescent="0.25">
      <c r="D230" s="293"/>
      <c r="E230" s="293"/>
      <c r="G230"/>
      <c r="H230"/>
      <c r="J230" s="43"/>
      <c r="K230" s="43"/>
      <c r="L230" s="43"/>
      <c r="M230" s="43"/>
      <c r="N230" s="43"/>
      <c r="O230" s="43"/>
      <c r="P230" s="43"/>
    </row>
    <row r="231" spans="4:16" s="158" customFormat="1" ht="15" x14ac:dyDescent="0.25">
      <c r="D231" s="293"/>
      <c r="E231" s="293"/>
      <c r="G231"/>
      <c r="H231"/>
      <c r="J231" s="43"/>
      <c r="K231" s="43"/>
      <c r="L231" s="43"/>
      <c r="M231" s="43"/>
      <c r="N231" s="43"/>
      <c r="O231" s="43"/>
      <c r="P231" s="43"/>
    </row>
    <row r="232" spans="4:16" s="158" customFormat="1" ht="15" x14ac:dyDescent="0.25">
      <c r="D232" s="293"/>
      <c r="E232" s="293"/>
      <c r="G232"/>
      <c r="H232"/>
      <c r="J232" s="43"/>
      <c r="K232" s="43"/>
      <c r="L232" s="43"/>
      <c r="M232" s="43"/>
      <c r="N232" s="43"/>
      <c r="O232" s="43"/>
      <c r="P232" s="43"/>
    </row>
    <row r="233" spans="4:16" s="158" customFormat="1" ht="15" x14ac:dyDescent="0.25">
      <c r="D233" s="293"/>
      <c r="E233" s="293"/>
      <c r="G233"/>
      <c r="H233"/>
      <c r="J233" s="43"/>
      <c r="K233" s="43"/>
      <c r="L233" s="43"/>
      <c r="M233" s="43"/>
      <c r="N233" s="43"/>
      <c r="O233" s="43"/>
      <c r="P233" s="43"/>
    </row>
    <row r="234" spans="4:16" s="158" customFormat="1" ht="15" x14ac:dyDescent="0.25">
      <c r="D234" s="293"/>
      <c r="E234" s="293"/>
      <c r="G234"/>
      <c r="H234"/>
      <c r="J234" s="43"/>
      <c r="K234" s="43"/>
      <c r="L234" s="43"/>
      <c r="M234" s="43"/>
      <c r="N234" s="43"/>
      <c r="O234" s="43"/>
      <c r="P234" s="43"/>
    </row>
    <row r="235" spans="4:16" s="158" customFormat="1" ht="15" x14ac:dyDescent="0.25">
      <c r="D235" s="293"/>
      <c r="E235" s="293"/>
      <c r="G235"/>
      <c r="H235"/>
      <c r="J235" s="43"/>
      <c r="K235" s="43"/>
      <c r="L235" s="43"/>
      <c r="M235" s="43"/>
      <c r="N235" s="43"/>
      <c r="O235" s="43"/>
      <c r="P235" s="43"/>
    </row>
    <row r="236" spans="4:16" s="158" customFormat="1" ht="15" x14ac:dyDescent="0.25">
      <c r="D236" s="293"/>
      <c r="E236" s="293"/>
      <c r="G236"/>
      <c r="H236"/>
      <c r="J236" s="43"/>
      <c r="K236" s="43"/>
      <c r="L236" s="43"/>
      <c r="M236" s="43"/>
      <c r="N236" s="43"/>
      <c r="O236" s="43"/>
      <c r="P236" s="43"/>
    </row>
    <row r="237" spans="4:16" s="158" customFormat="1" ht="15" x14ac:dyDescent="0.25">
      <c r="D237" s="293"/>
      <c r="E237" s="293"/>
      <c r="G237"/>
      <c r="H237"/>
      <c r="J237" s="43"/>
      <c r="K237" s="43"/>
      <c r="L237" s="43"/>
      <c r="M237" s="43"/>
      <c r="N237" s="43"/>
      <c r="O237" s="43"/>
      <c r="P237" s="43"/>
    </row>
    <row r="238" spans="4:16" s="158" customFormat="1" ht="15" x14ac:dyDescent="0.25">
      <c r="D238" s="293"/>
      <c r="E238" s="293"/>
      <c r="G238"/>
      <c r="H238"/>
      <c r="J238" s="43"/>
      <c r="K238" s="43"/>
      <c r="L238" s="43"/>
      <c r="M238" s="43"/>
      <c r="N238" s="43"/>
      <c r="O238" s="43"/>
      <c r="P238" s="43"/>
    </row>
    <row r="239" spans="4:16" s="158" customFormat="1" ht="15" x14ac:dyDescent="0.25">
      <c r="D239" s="293"/>
      <c r="E239" s="293"/>
      <c r="G239"/>
      <c r="H239"/>
      <c r="J239" s="43"/>
      <c r="K239" s="43"/>
      <c r="L239" s="43"/>
      <c r="M239" s="43"/>
      <c r="N239" s="43"/>
      <c r="O239" s="43"/>
      <c r="P239" s="43"/>
    </row>
    <row r="240" spans="4:16" s="158" customFormat="1" ht="15" x14ac:dyDescent="0.25">
      <c r="D240" s="293"/>
      <c r="E240" s="293"/>
      <c r="G240"/>
      <c r="H240"/>
      <c r="J240" s="43"/>
      <c r="K240" s="43"/>
      <c r="L240" s="43"/>
      <c r="M240" s="43"/>
      <c r="N240" s="43"/>
      <c r="O240" s="43"/>
      <c r="P240" s="43"/>
    </row>
    <row r="241" spans="4:16" s="158" customFormat="1" ht="15" x14ac:dyDescent="0.25">
      <c r="D241" s="293"/>
      <c r="E241" s="293"/>
      <c r="G241"/>
      <c r="H241"/>
      <c r="J241" s="43"/>
      <c r="K241" s="43"/>
      <c r="L241" s="43"/>
      <c r="M241" s="43"/>
      <c r="N241" s="43"/>
      <c r="O241" s="43"/>
      <c r="P241" s="43"/>
    </row>
    <row r="242" spans="4:16" s="158" customFormat="1" ht="15" x14ac:dyDescent="0.25">
      <c r="D242" s="293"/>
      <c r="E242" s="293"/>
      <c r="G242"/>
      <c r="H242"/>
      <c r="J242" s="43"/>
      <c r="K242" s="43"/>
      <c r="L242" s="43"/>
      <c r="M242" s="43"/>
      <c r="N242" s="43"/>
      <c r="O242" s="43"/>
      <c r="P242" s="43"/>
    </row>
    <row r="243" spans="4:16" s="158" customFormat="1" ht="15" x14ac:dyDescent="0.25">
      <c r="D243" s="293"/>
      <c r="E243" s="293"/>
      <c r="G243"/>
      <c r="H243"/>
      <c r="J243" s="43"/>
      <c r="K243" s="43"/>
      <c r="L243" s="43"/>
      <c r="M243" s="43"/>
      <c r="N243" s="43"/>
      <c r="O243" s="43"/>
      <c r="P243" s="43"/>
    </row>
    <row r="244" spans="4:16" s="158" customFormat="1" ht="15" x14ac:dyDescent="0.25">
      <c r="D244" s="293"/>
      <c r="E244" s="293"/>
      <c r="G244"/>
      <c r="H244"/>
      <c r="J244" s="43"/>
      <c r="K244" s="43"/>
      <c r="L244" s="43"/>
      <c r="M244" s="43"/>
      <c r="N244" s="43"/>
      <c r="O244" s="43"/>
      <c r="P244" s="43"/>
    </row>
    <row r="245" spans="4:16" s="158" customFormat="1" ht="15" x14ac:dyDescent="0.25">
      <c r="D245" s="293"/>
      <c r="E245" s="293"/>
      <c r="G245"/>
      <c r="H245"/>
      <c r="J245" s="43"/>
      <c r="K245" s="43"/>
      <c r="L245" s="43"/>
      <c r="M245" s="43"/>
      <c r="N245" s="43"/>
      <c r="O245" s="43"/>
      <c r="P245" s="43"/>
    </row>
    <row r="246" spans="4:16" s="158" customFormat="1" ht="15" x14ac:dyDescent="0.25">
      <c r="D246" s="293"/>
      <c r="E246" s="293"/>
      <c r="G246"/>
      <c r="H246"/>
      <c r="J246" s="43"/>
      <c r="K246" s="43"/>
      <c r="L246" s="43"/>
      <c r="M246" s="43"/>
      <c r="N246" s="43"/>
      <c r="O246" s="43"/>
      <c r="P246" s="43"/>
    </row>
    <row r="247" spans="4:16" s="158" customFormat="1" ht="15" x14ac:dyDescent="0.25">
      <c r="D247" s="293"/>
      <c r="E247" s="293"/>
      <c r="G247"/>
      <c r="H247"/>
      <c r="J247" s="43"/>
      <c r="K247" s="43"/>
      <c r="L247" s="43"/>
      <c r="M247" s="43"/>
      <c r="N247" s="43"/>
      <c r="O247" s="43"/>
      <c r="P247" s="43"/>
    </row>
    <row r="248" spans="4:16" s="158" customFormat="1" ht="15" x14ac:dyDescent="0.25">
      <c r="D248" s="293"/>
      <c r="E248" s="293"/>
      <c r="G248"/>
      <c r="H248"/>
      <c r="J248" s="43"/>
      <c r="K248" s="43"/>
      <c r="L248" s="43"/>
      <c r="M248" s="43"/>
      <c r="N248" s="43"/>
      <c r="O248" s="43"/>
      <c r="P248" s="43"/>
    </row>
    <row r="249" spans="4:16" s="158" customFormat="1" ht="15" x14ac:dyDescent="0.25">
      <c r="D249" s="293"/>
      <c r="E249" s="293"/>
      <c r="G249"/>
      <c r="H249"/>
      <c r="J249" s="43"/>
      <c r="K249" s="43"/>
      <c r="L249" s="43"/>
      <c r="M249" s="43"/>
      <c r="N249" s="43"/>
      <c r="O249" s="43"/>
      <c r="P249" s="43"/>
    </row>
    <row r="250" spans="4:16" s="158" customFormat="1" ht="15" x14ac:dyDescent="0.25">
      <c r="D250" s="293"/>
      <c r="E250" s="293"/>
      <c r="G250"/>
      <c r="H250"/>
      <c r="J250" s="43"/>
      <c r="K250" s="43"/>
      <c r="L250" s="43"/>
      <c r="M250" s="43"/>
      <c r="N250" s="43"/>
      <c r="O250" s="43"/>
      <c r="P250" s="43"/>
    </row>
    <row r="251" spans="4:16" s="158" customFormat="1" ht="15" x14ac:dyDescent="0.25">
      <c r="D251" s="293"/>
      <c r="E251" s="293"/>
      <c r="G251"/>
      <c r="H251"/>
      <c r="J251" s="43"/>
      <c r="K251" s="43"/>
      <c r="L251" s="43"/>
      <c r="M251" s="43"/>
      <c r="N251" s="43"/>
      <c r="O251" s="43"/>
      <c r="P251" s="43"/>
    </row>
    <row r="252" spans="4:16" s="158" customFormat="1" ht="15" x14ac:dyDescent="0.25">
      <c r="D252" s="293"/>
      <c r="E252" s="293"/>
      <c r="G252"/>
      <c r="H252"/>
      <c r="J252" s="43"/>
      <c r="K252" s="43"/>
      <c r="L252" s="43"/>
      <c r="M252" s="43"/>
      <c r="N252" s="43"/>
      <c r="O252" s="43"/>
      <c r="P252" s="43"/>
    </row>
    <row r="253" spans="4:16" s="158" customFormat="1" ht="15" x14ac:dyDescent="0.25">
      <c r="D253" s="293"/>
      <c r="E253" s="293"/>
      <c r="G253"/>
      <c r="H253"/>
      <c r="J253" s="43"/>
      <c r="K253" s="43"/>
      <c r="L253" s="43"/>
      <c r="M253" s="43"/>
      <c r="N253" s="43"/>
      <c r="O253" s="43"/>
      <c r="P253" s="43"/>
    </row>
    <row r="254" spans="4:16" s="158" customFormat="1" ht="15" x14ac:dyDescent="0.25">
      <c r="D254" s="293"/>
      <c r="E254" s="293"/>
      <c r="G254"/>
      <c r="H254"/>
      <c r="J254" s="43"/>
      <c r="K254" s="43"/>
      <c r="L254" s="43"/>
      <c r="M254" s="43"/>
      <c r="N254" s="43"/>
      <c r="O254" s="43"/>
      <c r="P254" s="43"/>
    </row>
    <row r="255" spans="4:16" s="158" customFormat="1" ht="15" x14ac:dyDescent="0.25">
      <c r="D255" s="293"/>
      <c r="E255" s="293"/>
      <c r="G255"/>
      <c r="H255"/>
      <c r="J255" s="43"/>
      <c r="K255" s="43"/>
      <c r="L255" s="43"/>
      <c r="M255" s="43"/>
      <c r="N255" s="43"/>
      <c r="O255" s="43"/>
      <c r="P255" s="43"/>
    </row>
    <row r="256" spans="4:16" s="158" customFormat="1" ht="15" x14ac:dyDescent="0.25">
      <c r="D256" s="293"/>
      <c r="E256" s="293"/>
      <c r="G256"/>
      <c r="H256"/>
      <c r="J256" s="43"/>
      <c r="K256" s="43"/>
      <c r="L256" s="43"/>
      <c r="M256" s="43"/>
      <c r="N256" s="43"/>
      <c r="O256" s="43"/>
      <c r="P256" s="43"/>
    </row>
    <row r="257" spans="4:16" s="158" customFormat="1" ht="15" x14ac:dyDescent="0.25">
      <c r="D257" s="293"/>
      <c r="E257" s="293"/>
      <c r="G257"/>
      <c r="H257"/>
      <c r="J257" s="43"/>
      <c r="K257" s="43"/>
      <c r="L257" s="43"/>
      <c r="M257" s="43"/>
      <c r="N257" s="43"/>
      <c r="O257" s="43"/>
      <c r="P257" s="43"/>
    </row>
    <row r="258" spans="4:16" s="158" customFormat="1" ht="15" x14ac:dyDescent="0.25">
      <c r="D258" s="293"/>
      <c r="E258" s="293"/>
      <c r="G258"/>
      <c r="H258"/>
      <c r="J258" s="43"/>
      <c r="K258" s="43"/>
      <c r="L258" s="43"/>
      <c r="M258" s="43"/>
      <c r="N258" s="43"/>
      <c r="O258" s="43"/>
      <c r="P258" s="43"/>
    </row>
    <row r="259" spans="4:16" s="158" customFormat="1" ht="15" x14ac:dyDescent="0.25">
      <c r="D259" s="293"/>
      <c r="E259" s="293"/>
      <c r="G259"/>
      <c r="H259"/>
      <c r="J259" s="43"/>
      <c r="K259" s="43"/>
      <c r="L259" s="43"/>
      <c r="M259" s="43"/>
      <c r="N259" s="43"/>
      <c r="O259" s="43"/>
      <c r="P259" s="43"/>
    </row>
    <row r="260" spans="4:16" s="158" customFormat="1" ht="15" x14ac:dyDescent="0.25">
      <c r="D260" s="293"/>
      <c r="E260" s="293"/>
      <c r="G260"/>
      <c r="H260"/>
      <c r="J260" s="43"/>
      <c r="K260" s="43"/>
      <c r="L260" s="43"/>
      <c r="M260" s="43"/>
      <c r="N260" s="43"/>
      <c r="O260" s="43"/>
      <c r="P260" s="43"/>
    </row>
    <row r="261" spans="4:16" s="158" customFormat="1" ht="15" x14ac:dyDescent="0.25">
      <c r="D261" s="293"/>
      <c r="E261" s="293"/>
      <c r="G261"/>
      <c r="H261"/>
      <c r="J261" s="43"/>
      <c r="K261" s="43"/>
      <c r="L261" s="43"/>
      <c r="M261" s="43"/>
      <c r="N261" s="43"/>
      <c r="O261" s="43"/>
      <c r="P261" s="43"/>
    </row>
    <row r="262" spans="4:16" s="158" customFormat="1" ht="15" x14ac:dyDescent="0.25">
      <c r="D262" s="293"/>
      <c r="E262" s="293"/>
      <c r="G262"/>
      <c r="H262"/>
      <c r="J262" s="43"/>
      <c r="K262" s="43"/>
      <c r="L262" s="43"/>
      <c r="M262" s="43"/>
      <c r="N262" s="43"/>
      <c r="O262" s="43"/>
      <c r="P262" s="43"/>
    </row>
    <row r="263" spans="4:16" s="158" customFormat="1" ht="15" x14ac:dyDescent="0.25">
      <c r="D263" s="293"/>
      <c r="E263" s="293"/>
      <c r="G263"/>
      <c r="H263"/>
      <c r="J263" s="43"/>
      <c r="K263" s="43"/>
      <c r="L263" s="43"/>
      <c r="M263" s="43"/>
      <c r="N263" s="43"/>
      <c r="O263" s="43"/>
      <c r="P263" s="43"/>
    </row>
    <row r="264" spans="4:16" s="158" customFormat="1" ht="15" x14ac:dyDescent="0.25">
      <c r="D264" s="293"/>
      <c r="E264" s="293"/>
      <c r="G264"/>
      <c r="H264"/>
      <c r="J264" s="43"/>
      <c r="K264" s="43"/>
      <c r="L264" s="43"/>
      <c r="M264" s="43"/>
      <c r="N264" s="43"/>
      <c r="O264" s="43"/>
      <c r="P264" s="43"/>
    </row>
    <row r="265" spans="4:16" s="158" customFormat="1" ht="15" x14ac:dyDescent="0.25">
      <c r="D265" s="293"/>
      <c r="E265" s="293"/>
      <c r="G265"/>
      <c r="H265"/>
      <c r="J265" s="43"/>
      <c r="K265" s="43"/>
      <c r="L265" s="43"/>
      <c r="M265" s="43"/>
      <c r="N265" s="43"/>
      <c r="O265" s="43"/>
      <c r="P265" s="43"/>
    </row>
    <row r="266" spans="4:16" s="158" customFormat="1" ht="15" x14ac:dyDescent="0.25">
      <c r="D266" s="293"/>
      <c r="E266" s="293"/>
      <c r="G266"/>
      <c r="H266"/>
      <c r="J266" s="43"/>
      <c r="K266" s="43"/>
      <c r="L266" s="43"/>
      <c r="M266" s="43"/>
      <c r="N266" s="43"/>
      <c r="O266" s="43"/>
      <c r="P266" s="43"/>
    </row>
    <row r="267" spans="4:16" s="158" customFormat="1" ht="15" x14ac:dyDescent="0.25">
      <c r="D267" s="293"/>
      <c r="E267" s="293"/>
      <c r="G267"/>
      <c r="H267"/>
      <c r="J267" s="43"/>
      <c r="K267" s="43"/>
      <c r="L267" s="43"/>
      <c r="M267" s="43"/>
      <c r="N267" s="43"/>
      <c r="O267" s="43"/>
      <c r="P267" s="43"/>
    </row>
    <row r="268" spans="4:16" s="158" customFormat="1" ht="15" x14ac:dyDescent="0.25">
      <c r="D268" s="293"/>
      <c r="E268" s="293"/>
      <c r="G268"/>
      <c r="H268"/>
      <c r="J268" s="43"/>
      <c r="K268" s="43"/>
      <c r="L268" s="43"/>
      <c r="M268" s="43"/>
      <c r="N268" s="43"/>
      <c r="O268" s="43"/>
      <c r="P268" s="43"/>
    </row>
    <row r="269" spans="4:16" s="158" customFormat="1" ht="15" x14ac:dyDescent="0.25">
      <c r="D269" s="293"/>
      <c r="E269" s="293"/>
      <c r="G269"/>
      <c r="H269"/>
      <c r="J269" s="43"/>
      <c r="K269" s="43"/>
      <c r="L269" s="43"/>
      <c r="M269" s="43"/>
      <c r="N269" s="43"/>
      <c r="O269" s="43"/>
      <c r="P269" s="43"/>
    </row>
    <row r="270" spans="4:16" s="158" customFormat="1" ht="15" x14ac:dyDescent="0.25">
      <c r="D270" s="293"/>
      <c r="E270" s="293"/>
      <c r="G270"/>
      <c r="H270"/>
      <c r="J270" s="43"/>
      <c r="K270" s="43"/>
      <c r="L270" s="43"/>
      <c r="M270" s="43"/>
      <c r="N270" s="43"/>
      <c r="O270" s="43"/>
      <c r="P270" s="43"/>
    </row>
    <row r="271" spans="4:16" s="158" customFormat="1" ht="15" x14ac:dyDescent="0.25">
      <c r="D271" s="293"/>
      <c r="E271" s="293"/>
      <c r="G271"/>
      <c r="H271"/>
      <c r="J271" s="43"/>
      <c r="K271" s="43"/>
      <c r="L271" s="43"/>
      <c r="M271" s="43"/>
      <c r="N271" s="43"/>
      <c r="O271" s="43"/>
      <c r="P271" s="43"/>
    </row>
    <row r="272" spans="4:16" s="158" customFormat="1" ht="15" x14ac:dyDescent="0.25">
      <c r="D272" s="293"/>
      <c r="E272" s="293"/>
      <c r="G272"/>
      <c r="H272"/>
      <c r="J272" s="43"/>
      <c r="K272" s="43"/>
      <c r="L272" s="43"/>
      <c r="M272" s="43"/>
      <c r="N272" s="43"/>
      <c r="O272" s="43"/>
      <c r="P272" s="43"/>
    </row>
    <row r="273" spans="4:16" s="158" customFormat="1" ht="15" x14ac:dyDescent="0.25">
      <c r="D273" s="293"/>
      <c r="E273" s="293"/>
      <c r="G273"/>
      <c r="H273"/>
      <c r="J273" s="43"/>
      <c r="K273" s="43"/>
      <c r="L273" s="43"/>
      <c r="M273" s="43"/>
      <c r="N273" s="43"/>
      <c r="O273" s="43"/>
      <c r="P273" s="43"/>
    </row>
    <row r="274" spans="4:16" s="158" customFormat="1" ht="15" x14ac:dyDescent="0.25">
      <c r="D274" s="293"/>
      <c r="E274" s="293"/>
      <c r="G274"/>
      <c r="H274"/>
      <c r="J274" s="43"/>
      <c r="K274" s="43"/>
      <c r="L274" s="43"/>
      <c r="M274" s="43"/>
      <c r="N274" s="43"/>
      <c r="O274" s="43"/>
      <c r="P274" s="43"/>
    </row>
    <row r="275" spans="4:16" s="158" customFormat="1" ht="15" x14ac:dyDescent="0.25">
      <c r="D275" s="293"/>
      <c r="E275" s="293"/>
      <c r="G275"/>
      <c r="H275"/>
      <c r="J275" s="43"/>
      <c r="K275" s="43"/>
      <c r="L275" s="43"/>
      <c r="M275" s="43"/>
      <c r="N275" s="43"/>
      <c r="O275" s="43"/>
      <c r="P275" s="43"/>
    </row>
    <row r="276" spans="4:16" s="158" customFormat="1" ht="15" x14ac:dyDescent="0.25">
      <c r="D276" s="293"/>
      <c r="E276" s="293"/>
      <c r="G276"/>
      <c r="H276"/>
      <c r="J276" s="43"/>
      <c r="K276" s="43"/>
      <c r="L276" s="43"/>
      <c r="M276" s="43"/>
      <c r="N276" s="43"/>
      <c r="O276" s="43"/>
      <c r="P276" s="43"/>
    </row>
    <row r="277" spans="4:16" s="158" customFormat="1" ht="15" x14ac:dyDescent="0.25">
      <c r="D277" s="293"/>
      <c r="E277" s="293"/>
      <c r="G277"/>
      <c r="H277"/>
      <c r="J277" s="43"/>
      <c r="K277" s="43"/>
      <c r="L277" s="43"/>
      <c r="M277" s="43"/>
      <c r="N277" s="43"/>
      <c r="O277" s="43"/>
      <c r="P277" s="43"/>
    </row>
    <row r="278" spans="4:16" s="158" customFormat="1" ht="15" x14ac:dyDescent="0.25">
      <c r="D278" s="293"/>
      <c r="E278" s="293"/>
      <c r="G278"/>
      <c r="H278"/>
      <c r="J278" s="43"/>
      <c r="K278" s="43"/>
      <c r="L278" s="43"/>
      <c r="M278" s="43"/>
      <c r="N278" s="43"/>
      <c r="O278" s="43"/>
      <c r="P278" s="43"/>
    </row>
    <row r="279" spans="4:16" s="158" customFormat="1" ht="15" x14ac:dyDescent="0.25">
      <c r="D279" s="293"/>
      <c r="E279" s="293"/>
      <c r="G279"/>
      <c r="H279"/>
      <c r="J279" s="43"/>
      <c r="K279" s="43"/>
      <c r="L279" s="43"/>
      <c r="M279" s="43"/>
      <c r="N279" s="43"/>
      <c r="O279" s="43"/>
      <c r="P279" s="43"/>
    </row>
    <row r="280" spans="4:16" s="158" customFormat="1" ht="15" x14ac:dyDescent="0.25">
      <c r="D280" s="293"/>
      <c r="E280" s="293"/>
      <c r="G280"/>
      <c r="H280"/>
      <c r="J280" s="43"/>
      <c r="K280" s="43"/>
      <c r="L280" s="43"/>
      <c r="M280" s="43"/>
      <c r="N280" s="43"/>
      <c r="O280" s="43"/>
      <c r="P280" s="43"/>
    </row>
    <row r="281" spans="4:16" s="158" customFormat="1" ht="15" x14ac:dyDescent="0.25">
      <c r="D281" s="293"/>
      <c r="E281" s="293"/>
      <c r="G281"/>
      <c r="H281"/>
      <c r="J281" s="43"/>
      <c r="K281" s="43"/>
      <c r="L281" s="43"/>
      <c r="M281" s="43"/>
      <c r="N281" s="43"/>
      <c r="O281" s="43"/>
      <c r="P281" s="43"/>
    </row>
    <row r="282" spans="4:16" s="158" customFormat="1" ht="15" x14ac:dyDescent="0.25">
      <c r="D282" s="293"/>
      <c r="E282" s="293"/>
      <c r="G282"/>
      <c r="H282"/>
      <c r="J282" s="43"/>
      <c r="K282" s="43"/>
      <c r="L282" s="43"/>
      <c r="M282" s="43"/>
      <c r="N282" s="43"/>
      <c r="O282" s="43"/>
      <c r="P282" s="43"/>
    </row>
    <row r="283" spans="4:16" s="158" customFormat="1" ht="15" x14ac:dyDescent="0.25">
      <c r="D283" s="293"/>
      <c r="E283" s="293"/>
      <c r="G283"/>
      <c r="H283"/>
      <c r="J283" s="43"/>
      <c r="K283" s="43"/>
      <c r="L283" s="43"/>
      <c r="M283" s="43"/>
      <c r="N283" s="43"/>
      <c r="O283" s="43"/>
      <c r="P283" s="43"/>
    </row>
    <row r="284" spans="4:16" ht="15" x14ac:dyDescent="0.25">
      <c r="G284"/>
      <c r="H284"/>
      <c r="J284" s="43"/>
      <c r="K284" s="43"/>
      <c r="L284" s="43"/>
      <c r="M284" s="43"/>
      <c r="N284" s="43"/>
      <c r="O284" s="43"/>
      <c r="P284" s="43"/>
    </row>
    <row r="285" spans="4:16" ht="15" x14ac:dyDescent="0.25">
      <c r="G285"/>
      <c r="H285"/>
      <c r="J285" s="43"/>
      <c r="K285" s="43"/>
      <c r="L285" s="43"/>
      <c r="M285" s="43"/>
      <c r="N285" s="43"/>
      <c r="O285" s="43"/>
      <c r="P285" s="43"/>
    </row>
    <row r="286" spans="4:16" ht="15" x14ac:dyDescent="0.25">
      <c r="G286"/>
      <c r="H286"/>
      <c r="J286" s="43"/>
      <c r="K286" s="43"/>
      <c r="L286" s="43"/>
      <c r="M286" s="43"/>
      <c r="N286" s="43"/>
      <c r="O286" s="43"/>
      <c r="P286" s="43"/>
    </row>
    <row r="287" spans="4:16" ht="15" x14ac:dyDescent="0.25">
      <c r="G287"/>
      <c r="H287"/>
      <c r="J287" s="43"/>
      <c r="K287" s="43"/>
      <c r="L287" s="43"/>
      <c r="M287" s="43"/>
      <c r="N287" s="43"/>
      <c r="O287" s="43"/>
      <c r="P287" s="43"/>
    </row>
    <row r="288" spans="4:16" ht="15" x14ac:dyDescent="0.25">
      <c r="G288"/>
      <c r="H288"/>
      <c r="J288" s="43"/>
      <c r="K288" s="43"/>
      <c r="L288" s="43"/>
      <c r="M288" s="43"/>
      <c r="N288" s="43"/>
      <c r="O288" s="43"/>
      <c r="P288" s="43"/>
    </row>
    <row r="289" spans="7:16" ht="15" x14ac:dyDescent="0.25">
      <c r="G289"/>
      <c r="H289"/>
      <c r="J289" s="43"/>
      <c r="K289" s="43"/>
      <c r="L289" s="43"/>
      <c r="M289" s="43"/>
      <c r="N289" s="43"/>
      <c r="O289" s="43"/>
      <c r="P289" s="43"/>
    </row>
    <row r="290" spans="7:16" ht="15" x14ac:dyDescent="0.25">
      <c r="G290"/>
      <c r="H290"/>
      <c r="J290" s="43"/>
      <c r="K290" s="43"/>
      <c r="L290" s="43"/>
      <c r="M290" s="43"/>
      <c r="N290" s="43"/>
      <c r="O290" s="43"/>
      <c r="P290" s="43"/>
    </row>
    <row r="291" spans="7:16" ht="15" x14ac:dyDescent="0.25">
      <c r="G291"/>
      <c r="H291"/>
      <c r="J291" s="43"/>
      <c r="K291" s="43"/>
      <c r="L291" s="43"/>
      <c r="M291" s="43"/>
      <c r="N291" s="43"/>
      <c r="O291" s="43"/>
      <c r="P291" s="43"/>
    </row>
    <row r="292" spans="7:16" ht="15" x14ac:dyDescent="0.25">
      <c r="G292"/>
      <c r="H292"/>
      <c r="J292" s="43"/>
      <c r="K292" s="43"/>
      <c r="L292" s="43"/>
      <c r="M292" s="43"/>
      <c r="N292" s="43"/>
      <c r="O292" s="43"/>
      <c r="P292" s="43"/>
    </row>
    <row r="293" spans="7:16" ht="15" x14ac:dyDescent="0.25">
      <c r="G293"/>
      <c r="H293"/>
      <c r="J293" s="43"/>
      <c r="K293" s="43"/>
      <c r="L293" s="43"/>
      <c r="M293" s="43"/>
      <c r="N293" s="43"/>
      <c r="O293" s="43"/>
      <c r="P293" s="43"/>
    </row>
    <row r="294" spans="7:16" ht="15" x14ac:dyDescent="0.25">
      <c r="G294"/>
      <c r="H294"/>
      <c r="J294" s="43"/>
      <c r="K294" s="43"/>
      <c r="L294" s="43"/>
      <c r="M294" s="43"/>
      <c r="N294" s="43"/>
      <c r="O294" s="43"/>
      <c r="P294" s="43"/>
    </row>
    <row r="295" spans="7:16" ht="15" x14ac:dyDescent="0.25">
      <c r="G295"/>
      <c r="H295"/>
      <c r="J295" s="43"/>
      <c r="K295" s="43"/>
      <c r="L295" s="43"/>
      <c r="M295" s="43"/>
      <c r="N295" s="43"/>
      <c r="O295" s="43"/>
      <c r="P295" s="43"/>
    </row>
    <row r="296" spans="7:16" ht="15" x14ac:dyDescent="0.25">
      <c r="G296"/>
      <c r="H296"/>
      <c r="J296" s="43"/>
      <c r="K296" s="43"/>
      <c r="L296" s="43"/>
      <c r="M296" s="43"/>
      <c r="N296" s="43"/>
      <c r="O296" s="43"/>
      <c r="P296" s="43"/>
    </row>
    <row r="297" spans="7:16" ht="15" x14ac:dyDescent="0.25">
      <c r="G297"/>
      <c r="H297"/>
      <c r="J297" s="43"/>
      <c r="K297" s="43"/>
      <c r="L297" s="43"/>
      <c r="M297" s="43"/>
      <c r="N297" s="43"/>
      <c r="O297" s="43"/>
      <c r="P297" s="43"/>
    </row>
    <row r="298" spans="7:16" ht="15" x14ac:dyDescent="0.25">
      <c r="G298"/>
      <c r="H298"/>
      <c r="J298" s="43"/>
      <c r="K298" s="43"/>
      <c r="L298" s="43"/>
      <c r="M298" s="43"/>
      <c r="N298" s="43"/>
      <c r="O298" s="43"/>
      <c r="P298" s="43"/>
    </row>
    <row r="299" spans="7:16" ht="15" x14ac:dyDescent="0.25">
      <c r="G299"/>
      <c r="H299"/>
      <c r="J299" s="43"/>
      <c r="K299" s="43"/>
      <c r="L299" s="43"/>
      <c r="M299" s="43"/>
      <c r="N299" s="43"/>
      <c r="O299" s="43"/>
      <c r="P299" s="43"/>
    </row>
    <row r="300" spans="7:16" ht="15" x14ac:dyDescent="0.25">
      <c r="G300"/>
      <c r="H300"/>
      <c r="J300" s="43"/>
      <c r="K300" s="43"/>
      <c r="L300" s="43"/>
      <c r="M300" s="43"/>
      <c r="N300" s="43"/>
      <c r="O300" s="43"/>
      <c r="P300" s="43"/>
    </row>
    <row r="301" spans="7:16" ht="15" x14ac:dyDescent="0.25">
      <c r="G301"/>
      <c r="H301"/>
      <c r="J301" s="43"/>
      <c r="K301" s="43"/>
      <c r="L301" s="43"/>
      <c r="M301" s="43"/>
      <c r="N301" s="43"/>
      <c r="O301" s="43"/>
      <c r="P301" s="43"/>
    </row>
    <row r="302" spans="7:16" ht="15" x14ac:dyDescent="0.25">
      <c r="G302"/>
      <c r="H302"/>
      <c r="J302" s="43"/>
      <c r="K302" s="43"/>
      <c r="L302" s="43"/>
      <c r="M302" s="43"/>
      <c r="N302" s="43"/>
      <c r="O302" s="43"/>
      <c r="P302" s="43"/>
    </row>
    <row r="303" spans="7:16" ht="15" x14ac:dyDescent="0.25">
      <c r="G303"/>
      <c r="H303"/>
      <c r="J303" s="43"/>
      <c r="K303" s="43"/>
      <c r="L303" s="43"/>
      <c r="M303" s="43"/>
      <c r="N303" s="43"/>
      <c r="O303" s="43"/>
      <c r="P303" s="43"/>
    </row>
    <row r="304" spans="7:16" ht="15" x14ac:dyDescent="0.25">
      <c r="G304"/>
      <c r="H304"/>
      <c r="J304" s="43"/>
      <c r="K304" s="43"/>
      <c r="L304" s="43"/>
      <c r="M304" s="43"/>
      <c r="N304" s="43"/>
      <c r="O304" s="43"/>
      <c r="P304" s="43"/>
    </row>
    <row r="305" spans="7:16" ht="15" x14ac:dyDescent="0.25">
      <c r="G305"/>
      <c r="H305"/>
      <c r="J305" s="43"/>
      <c r="K305" s="43"/>
      <c r="L305" s="43"/>
      <c r="M305" s="43"/>
      <c r="N305" s="43"/>
      <c r="O305" s="43"/>
      <c r="P305" s="43"/>
    </row>
    <row r="306" spans="7:16" ht="15" x14ac:dyDescent="0.25">
      <c r="G306"/>
      <c r="H306"/>
      <c r="J306" s="43"/>
      <c r="K306" s="43"/>
      <c r="L306" s="43"/>
      <c r="M306" s="43"/>
      <c r="N306" s="43"/>
      <c r="O306" s="43"/>
      <c r="P306" s="43"/>
    </row>
    <row r="307" spans="7:16" ht="15" x14ac:dyDescent="0.25">
      <c r="G307"/>
      <c r="H307"/>
      <c r="J307" s="43"/>
      <c r="K307" s="43"/>
      <c r="L307" s="43"/>
      <c r="M307" s="43"/>
      <c r="N307" s="43"/>
      <c r="O307" s="43"/>
      <c r="P307" s="43"/>
    </row>
    <row r="308" spans="7:16" ht="15" x14ac:dyDescent="0.25">
      <c r="G308"/>
      <c r="H308"/>
      <c r="J308" s="43"/>
      <c r="K308" s="43"/>
      <c r="L308" s="43"/>
      <c r="M308" s="43"/>
      <c r="N308" s="43"/>
      <c r="O308" s="43"/>
      <c r="P308" s="43"/>
    </row>
    <row r="309" spans="7:16" ht="15" x14ac:dyDescent="0.25">
      <c r="G309"/>
      <c r="H309"/>
      <c r="J309" s="43"/>
      <c r="K309" s="43"/>
      <c r="L309" s="43"/>
      <c r="M309" s="43"/>
      <c r="N309" s="43"/>
      <c r="O309" s="43"/>
      <c r="P309" s="43"/>
    </row>
    <row r="310" spans="7:16" ht="15" x14ac:dyDescent="0.25">
      <c r="G310"/>
      <c r="H310"/>
      <c r="J310" s="43"/>
      <c r="K310" s="43"/>
      <c r="L310" s="43"/>
      <c r="M310" s="43"/>
      <c r="N310" s="43"/>
      <c r="O310" s="43"/>
      <c r="P310" s="43"/>
    </row>
    <row r="311" spans="7:16" ht="15" x14ac:dyDescent="0.25">
      <c r="G311"/>
      <c r="H311"/>
      <c r="J311" s="43"/>
      <c r="K311" s="43"/>
      <c r="L311" s="43"/>
      <c r="M311" s="43"/>
      <c r="N311" s="43"/>
      <c r="O311" s="43"/>
      <c r="P311" s="43"/>
    </row>
    <row r="312" spans="7:16" ht="15" x14ac:dyDescent="0.25">
      <c r="G312"/>
      <c r="H312"/>
      <c r="J312" s="43"/>
      <c r="K312" s="43"/>
      <c r="L312" s="43"/>
      <c r="M312" s="43"/>
      <c r="N312" s="43"/>
      <c r="O312" s="43"/>
      <c r="P312" s="43"/>
    </row>
    <row r="313" spans="7:16" ht="15" x14ac:dyDescent="0.25">
      <c r="G313"/>
      <c r="H313"/>
      <c r="J313" s="43"/>
      <c r="K313" s="43"/>
      <c r="L313" s="43"/>
      <c r="M313" s="43"/>
      <c r="N313" s="43"/>
      <c r="O313" s="43"/>
      <c r="P313" s="43"/>
    </row>
    <row r="314" spans="7:16" ht="15" x14ac:dyDescent="0.25">
      <c r="G314"/>
      <c r="H314"/>
      <c r="J314" s="43"/>
      <c r="K314" s="43"/>
      <c r="L314" s="43"/>
      <c r="M314" s="43"/>
      <c r="N314" s="43"/>
      <c r="O314" s="43"/>
      <c r="P314" s="43"/>
    </row>
    <row r="315" spans="7:16" ht="15" x14ac:dyDescent="0.25">
      <c r="G315"/>
      <c r="H315"/>
      <c r="J315" s="43"/>
      <c r="K315" s="43"/>
      <c r="L315" s="43"/>
      <c r="M315" s="43"/>
      <c r="N315" s="43"/>
      <c r="O315" s="43"/>
      <c r="P315" s="43"/>
    </row>
    <row r="316" spans="7:16" ht="15" x14ac:dyDescent="0.25">
      <c r="G316"/>
      <c r="H316"/>
      <c r="J316" s="43"/>
      <c r="K316" s="43"/>
      <c r="L316" s="43"/>
      <c r="M316" s="43"/>
      <c r="N316" s="43"/>
      <c r="O316" s="43"/>
      <c r="P316" s="43"/>
    </row>
    <row r="317" spans="7:16" ht="15" x14ac:dyDescent="0.25">
      <c r="G317"/>
      <c r="H317"/>
      <c r="J317" s="43"/>
      <c r="K317" s="43"/>
      <c r="L317" s="43"/>
      <c r="M317" s="43"/>
      <c r="N317" s="43"/>
      <c r="O317" s="43"/>
      <c r="P317" s="43"/>
    </row>
    <row r="318" spans="7:16" ht="15" x14ac:dyDescent="0.25">
      <c r="G318"/>
      <c r="H318"/>
      <c r="J318" s="43"/>
      <c r="K318" s="43"/>
      <c r="L318" s="43"/>
      <c r="M318" s="43"/>
      <c r="N318" s="43"/>
      <c r="O318" s="43"/>
      <c r="P318" s="43"/>
    </row>
    <row r="319" spans="7:16" ht="15" x14ac:dyDescent="0.25">
      <c r="G319"/>
      <c r="H319"/>
      <c r="J319" s="43"/>
      <c r="K319" s="43"/>
      <c r="L319" s="43"/>
      <c r="M319" s="43"/>
      <c r="N319" s="43"/>
      <c r="O319" s="43"/>
      <c r="P319" s="43"/>
    </row>
    <row r="320" spans="7:16" ht="15" x14ac:dyDescent="0.25">
      <c r="G320"/>
      <c r="H320"/>
      <c r="J320" s="43"/>
      <c r="K320" s="43"/>
      <c r="L320" s="43"/>
      <c r="M320" s="43"/>
      <c r="N320" s="43"/>
      <c r="O320" s="43"/>
      <c r="P320" s="43"/>
    </row>
    <row r="321" spans="7:16" ht="15" x14ac:dyDescent="0.25">
      <c r="G321"/>
      <c r="H321"/>
      <c r="J321" s="43"/>
      <c r="K321" s="43"/>
      <c r="L321" s="43"/>
      <c r="M321" s="43"/>
      <c r="N321" s="43"/>
      <c r="O321" s="43"/>
      <c r="P321" s="43"/>
    </row>
    <row r="322" spans="7:16" ht="15" x14ac:dyDescent="0.25">
      <c r="G322"/>
      <c r="H322"/>
      <c r="J322" s="43"/>
      <c r="K322" s="43"/>
      <c r="L322" s="43"/>
      <c r="M322" s="43"/>
      <c r="N322" s="43"/>
      <c r="O322" s="43"/>
      <c r="P322" s="43"/>
    </row>
    <row r="323" spans="7:16" ht="15" x14ac:dyDescent="0.25">
      <c r="G323"/>
      <c r="H323"/>
      <c r="J323" s="43"/>
      <c r="K323" s="43"/>
      <c r="L323" s="43"/>
      <c r="M323" s="43"/>
      <c r="N323" s="43"/>
      <c r="O323" s="43"/>
      <c r="P323" s="43"/>
    </row>
    <row r="324" spans="7:16" ht="15" x14ac:dyDescent="0.25">
      <c r="G324"/>
      <c r="H324"/>
      <c r="J324" s="43"/>
      <c r="K324" s="43"/>
      <c r="L324" s="43"/>
      <c r="M324" s="43"/>
      <c r="N324" s="43"/>
      <c r="O324" s="43"/>
      <c r="P324" s="43"/>
    </row>
    <row r="325" spans="7:16" ht="15" x14ac:dyDescent="0.25">
      <c r="G325"/>
      <c r="H325"/>
      <c r="J325" s="43"/>
      <c r="K325" s="43"/>
      <c r="L325" s="43"/>
      <c r="M325" s="43"/>
      <c r="N325" s="43"/>
      <c r="O325" s="43"/>
      <c r="P325" s="43"/>
    </row>
    <row r="326" spans="7:16" ht="15" x14ac:dyDescent="0.25">
      <c r="G326"/>
      <c r="H326"/>
      <c r="J326" s="43"/>
      <c r="K326" s="43"/>
      <c r="L326" s="43"/>
      <c r="M326" s="43"/>
      <c r="N326" s="43"/>
      <c r="O326" s="43"/>
      <c r="P326" s="43"/>
    </row>
    <row r="327" spans="7:16" ht="15" x14ac:dyDescent="0.25">
      <c r="G327"/>
      <c r="H327"/>
      <c r="J327" s="43"/>
      <c r="K327" s="43"/>
      <c r="L327" s="43"/>
      <c r="M327" s="43"/>
      <c r="N327" s="43"/>
      <c r="O327" s="43"/>
      <c r="P327" s="43"/>
    </row>
    <row r="328" spans="7:16" ht="15" x14ac:dyDescent="0.25">
      <c r="G328"/>
      <c r="H328"/>
      <c r="J328" s="43"/>
      <c r="K328" s="43"/>
      <c r="L328" s="43"/>
      <c r="M328" s="43"/>
      <c r="N328" s="43"/>
      <c r="O328" s="43"/>
      <c r="P328" s="43"/>
    </row>
    <row r="329" spans="7:16" ht="15" x14ac:dyDescent="0.25">
      <c r="G329"/>
      <c r="H329"/>
      <c r="J329" s="43"/>
      <c r="K329" s="43"/>
      <c r="L329" s="43"/>
      <c r="M329" s="43"/>
      <c r="N329" s="43"/>
      <c r="O329" s="43"/>
      <c r="P329" s="43"/>
    </row>
    <row r="330" spans="7:16" ht="15" x14ac:dyDescent="0.25">
      <c r="G330"/>
      <c r="H330"/>
      <c r="J330" s="43"/>
      <c r="K330" s="43"/>
      <c r="L330" s="43"/>
      <c r="M330" s="43"/>
      <c r="N330" s="43"/>
      <c r="O330" s="43"/>
      <c r="P330" s="43"/>
    </row>
    <row r="331" spans="7:16" ht="15" x14ac:dyDescent="0.25">
      <c r="G331"/>
      <c r="H331"/>
      <c r="J331" s="43"/>
      <c r="K331" s="43"/>
      <c r="L331" s="43"/>
      <c r="M331" s="43"/>
      <c r="N331" s="43"/>
      <c r="O331" s="43"/>
      <c r="P331" s="43"/>
    </row>
    <row r="332" spans="7:16" ht="15" x14ac:dyDescent="0.25">
      <c r="G332"/>
      <c r="H332"/>
      <c r="J332" s="43"/>
      <c r="K332" s="43"/>
      <c r="L332" s="43"/>
      <c r="M332" s="43"/>
      <c r="N332" s="43"/>
      <c r="O332" s="43"/>
      <c r="P332" s="43"/>
    </row>
    <row r="333" spans="7:16" ht="15" x14ac:dyDescent="0.25">
      <c r="G333"/>
      <c r="H333"/>
      <c r="J333" s="43"/>
      <c r="K333" s="43"/>
      <c r="L333" s="43"/>
      <c r="M333" s="43"/>
      <c r="N333" s="43"/>
      <c r="O333" s="43"/>
      <c r="P333" s="43"/>
    </row>
    <row r="334" spans="7:16" ht="15" x14ac:dyDescent="0.25">
      <c r="G334"/>
      <c r="H334"/>
      <c r="J334" s="43"/>
      <c r="K334" s="43"/>
      <c r="L334" s="43"/>
      <c r="M334" s="43"/>
      <c r="N334" s="43"/>
      <c r="O334" s="43"/>
      <c r="P334" s="43"/>
    </row>
    <row r="335" spans="7:16" ht="15" x14ac:dyDescent="0.25">
      <c r="G335"/>
      <c r="H335"/>
      <c r="J335" s="43"/>
      <c r="K335" s="43"/>
      <c r="L335" s="43"/>
      <c r="M335" s="43"/>
      <c r="N335" s="43"/>
      <c r="O335" s="43"/>
      <c r="P335" s="43"/>
    </row>
    <row r="336" spans="7:16" ht="15" x14ac:dyDescent="0.25">
      <c r="G336"/>
      <c r="H336"/>
      <c r="J336" s="43"/>
      <c r="K336" s="43"/>
      <c r="L336" s="43"/>
      <c r="M336" s="43"/>
      <c r="N336" s="43"/>
      <c r="O336" s="43"/>
      <c r="P336" s="43"/>
    </row>
    <row r="337" spans="7:16" ht="15" x14ac:dyDescent="0.25">
      <c r="G337"/>
      <c r="H337"/>
      <c r="J337" s="43"/>
      <c r="K337" s="43"/>
      <c r="L337" s="43"/>
      <c r="M337" s="43"/>
      <c r="N337" s="43"/>
      <c r="O337" s="43"/>
      <c r="P337" s="43"/>
    </row>
    <row r="338" spans="7:16" ht="15" x14ac:dyDescent="0.25">
      <c r="G338"/>
      <c r="H338"/>
      <c r="J338" s="43"/>
      <c r="K338" s="43"/>
      <c r="L338" s="43"/>
      <c r="M338" s="43"/>
      <c r="N338" s="43"/>
      <c r="O338" s="43"/>
      <c r="P338" s="43"/>
    </row>
    <row r="339" spans="7:16" ht="15" x14ac:dyDescent="0.25">
      <c r="G339"/>
      <c r="H339"/>
      <c r="J339" s="43"/>
      <c r="K339" s="43"/>
      <c r="L339" s="43"/>
      <c r="M339" s="43"/>
      <c r="N339" s="43"/>
      <c r="O339" s="43"/>
      <c r="P339" s="43"/>
    </row>
    <row r="340" spans="7:16" ht="15" x14ac:dyDescent="0.25">
      <c r="G340"/>
      <c r="H340"/>
      <c r="J340" s="43"/>
      <c r="K340" s="43"/>
      <c r="L340" s="43"/>
      <c r="M340" s="43"/>
      <c r="N340" s="43"/>
      <c r="O340" s="43"/>
      <c r="P340" s="43"/>
    </row>
    <row r="341" spans="7:16" ht="15" x14ac:dyDescent="0.25">
      <c r="G341"/>
      <c r="H341"/>
      <c r="J341" s="43"/>
      <c r="K341" s="43"/>
      <c r="L341" s="43"/>
      <c r="M341" s="43"/>
      <c r="N341" s="43"/>
      <c r="O341" s="43"/>
      <c r="P341" s="43"/>
    </row>
    <row r="342" spans="7:16" ht="15" x14ac:dyDescent="0.25">
      <c r="G342"/>
      <c r="H342"/>
      <c r="J342" s="43"/>
      <c r="K342" s="43"/>
      <c r="L342" s="43"/>
      <c r="M342" s="43"/>
      <c r="N342" s="43"/>
      <c r="O342" s="43"/>
      <c r="P342" s="43"/>
    </row>
    <row r="343" spans="7:16" ht="15" x14ac:dyDescent="0.25">
      <c r="G343"/>
      <c r="H343"/>
      <c r="J343" s="43"/>
      <c r="K343" s="43"/>
      <c r="L343" s="43"/>
      <c r="M343" s="43"/>
      <c r="N343" s="43"/>
      <c r="O343" s="43"/>
      <c r="P343" s="43"/>
    </row>
    <row r="344" spans="7:16" ht="15" x14ac:dyDescent="0.25">
      <c r="G344"/>
      <c r="H344"/>
      <c r="J344" s="43"/>
      <c r="K344" s="43"/>
      <c r="L344" s="43"/>
      <c r="M344" s="43"/>
      <c r="N344" s="43"/>
      <c r="O344" s="43"/>
      <c r="P344" s="43"/>
    </row>
    <row r="345" spans="7:16" ht="15" x14ac:dyDescent="0.25">
      <c r="G345"/>
      <c r="H345"/>
      <c r="J345" s="43"/>
      <c r="K345" s="43"/>
      <c r="L345" s="43"/>
      <c r="M345" s="43"/>
      <c r="N345" s="43"/>
      <c r="O345" s="43"/>
      <c r="P345" s="43"/>
    </row>
    <row r="346" spans="7:16" ht="15" x14ac:dyDescent="0.25">
      <c r="G346"/>
      <c r="H346"/>
      <c r="J346" s="43"/>
      <c r="K346" s="43"/>
      <c r="L346" s="43"/>
      <c r="M346" s="43"/>
      <c r="N346" s="43"/>
      <c r="O346" s="43"/>
      <c r="P346" s="43"/>
    </row>
    <row r="347" spans="7:16" ht="15" x14ac:dyDescent="0.25">
      <c r="G347"/>
      <c r="H347"/>
      <c r="J347" s="43"/>
      <c r="K347" s="43"/>
      <c r="L347" s="43"/>
      <c r="M347" s="43"/>
      <c r="N347" s="43"/>
      <c r="O347" s="43"/>
      <c r="P347" s="43"/>
    </row>
    <row r="348" spans="7:16" ht="15" x14ac:dyDescent="0.25">
      <c r="G348"/>
      <c r="H348"/>
      <c r="J348" s="43"/>
      <c r="K348" s="43"/>
      <c r="L348" s="43"/>
      <c r="M348" s="43"/>
      <c r="N348" s="43"/>
      <c r="O348" s="43"/>
      <c r="P348" s="43"/>
    </row>
    <row r="349" spans="7:16" ht="15" x14ac:dyDescent="0.25">
      <c r="G349"/>
      <c r="H349"/>
      <c r="J349" s="43"/>
      <c r="K349" s="43"/>
      <c r="L349" s="43"/>
      <c r="M349" s="43"/>
      <c r="N349" s="43"/>
      <c r="O349" s="43"/>
      <c r="P349" s="43"/>
    </row>
    <row r="350" spans="7:16" ht="15" x14ac:dyDescent="0.25">
      <c r="G350"/>
      <c r="H350"/>
      <c r="J350" s="43"/>
      <c r="K350" s="43"/>
      <c r="L350" s="43"/>
      <c r="M350" s="43"/>
      <c r="N350" s="43"/>
      <c r="O350" s="43"/>
      <c r="P350" s="43"/>
    </row>
    <row r="351" spans="7:16" ht="15" x14ac:dyDescent="0.25">
      <c r="G351"/>
      <c r="H351"/>
      <c r="J351" s="43"/>
      <c r="K351" s="43"/>
      <c r="L351" s="43"/>
      <c r="M351" s="43"/>
      <c r="N351" s="43"/>
      <c r="O351" s="43"/>
      <c r="P351" s="43"/>
    </row>
    <row r="352" spans="7:16" ht="15" x14ac:dyDescent="0.25">
      <c r="G352"/>
      <c r="H352"/>
      <c r="J352" s="43"/>
      <c r="K352" s="43"/>
      <c r="L352" s="43"/>
      <c r="M352" s="43"/>
      <c r="N352" s="43"/>
      <c r="O352" s="43"/>
      <c r="P352" s="43"/>
    </row>
    <row r="353" spans="7:16" ht="15" x14ac:dyDescent="0.25">
      <c r="G353"/>
      <c r="H353"/>
      <c r="J353" s="43"/>
      <c r="K353" s="43"/>
      <c r="L353" s="43"/>
      <c r="M353" s="43"/>
      <c r="N353" s="43"/>
      <c r="O353" s="43"/>
      <c r="P353" s="43"/>
    </row>
    <row r="354" spans="7:16" ht="15" x14ac:dyDescent="0.25">
      <c r="G354"/>
      <c r="H354"/>
      <c r="J354" s="43"/>
      <c r="K354" s="43"/>
      <c r="L354" s="43"/>
      <c r="M354" s="43"/>
      <c r="N354" s="43"/>
      <c r="O354" s="43"/>
      <c r="P354" s="43"/>
    </row>
    <row r="355" spans="7:16" ht="15" x14ac:dyDescent="0.25">
      <c r="G355"/>
      <c r="H355"/>
      <c r="J355" s="43"/>
      <c r="K355" s="43"/>
      <c r="L355" s="43"/>
      <c r="M355" s="43"/>
      <c r="N355" s="43"/>
      <c r="O355" s="43"/>
      <c r="P355" s="43"/>
    </row>
    <row r="356" spans="7:16" ht="15" x14ac:dyDescent="0.25">
      <c r="G356"/>
      <c r="H356"/>
      <c r="J356" s="43"/>
      <c r="K356" s="43"/>
      <c r="L356" s="43"/>
      <c r="M356" s="43"/>
      <c r="N356" s="43"/>
      <c r="O356" s="43"/>
      <c r="P356" s="43"/>
    </row>
    <row r="357" spans="7:16" ht="15" x14ac:dyDescent="0.25">
      <c r="G357"/>
      <c r="H357"/>
      <c r="J357" s="43"/>
      <c r="K357" s="43"/>
      <c r="L357" s="43"/>
      <c r="M357" s="43"/>
      <c r="N357" s="43"/>
      <c r="O357" s="43"/>
      <c r="P357" s="43"/>
    </row>
    <row r="358" spans="7:16" ht="15" x14ac:dyDescent="0.25">
      <c r="G358"/>
      <c r="H358"/>
      <c r="J358" s="43"/>
      <c r="K358" s="43"/>
      <c r="L358" s="43"/>
      <c r="M358" s="43"/>
      <c r="N358" s="43"/>
      <c r="O358" s="43"/>
      <c r="P358" s="43"/>
    </row>
    <row r="359" spans="7:16" ht="15" x14ac:dyDescent="0.25">
      <c r="G359"/>
      <c r="H359"/>
      <c r="J359" s="43"/>
      <c r="K359" s="43"/>
      <c r="L359" s="43"/>
      <c r="M359" s="43"/>
      <c r="N359" s="43"/>
      <c r="O359" s="43"/>
      <c r="P359" s="43"/>
    </row>
    <row r="360" spans="7:16" ht="15" x14ac:dyDescent="0.25">
      <c r="G360"/>
      <c r="H360"/>
      <c r="J360" s="43"/>
      <c r="K360" s="43"/>
      <c r="L360" s="43"/>
      <c r="M360" s="43"/>
      <c r="N360" s="43"/>
      <c r="O360" s="43"/>
      <c r="P360" s="43"/>
    </row>
    <row r="361" spans="7:16" ht="15" x14ac:dyDescent="0.25">
      <c r="G361"/>
      <c r="H361"/>
      <c r="J361" s="43"/>
      <c r="K361" s="43"/>
      <c r="L361" s="43"/>
      <c r="M361" s="43"/>
      <c r="N361" s="43"/>
      <c r="O361" s="43"/>
      <c r="P361" s="43"/>
    </row>
    <row r="362" spans="7:16" ht="15" x14ac:dyDescent="0.25">
      <c r="G362"/>
      <c r="H362"/>
      <c r="J362" s="43"/>
      <c r="K362" s="43"/>
      <c r="L362" s="43"/>
      <c r="M362" s="43"/>
      <c r="N362" s="43"/>
      <c r="O362" s="43"/>
      <c r="P362" s="43"/>
    </row>
    <row r="363" spans="7:16" ht="15" x14ac:dyDescent="0.25">
      <c r="G363"/>
      <c r="H363"/>
      <c r="J363" s="43"/>
      <c r="K363" s="43"/>
      <c r="L363" s="43"/>
      <c r="M363" s="43"/>
      <c r="N363" s="43"/>
      <c r="O363" s="43"/>
      <c r="P363" s="43"/>
    </row>
    <row r="364" spans="7:16" ht="15" x14ac:dyDescent="0.25">
      <c r="G364"/>
      <c r="H364"/>
      <c r="J364" s="43"/>
      <c r="K364" s="43"/>
      <c r="L364" s="43"/>
      <c r="M364" s="43"/>
      <c r="N364" s="43"/>
      <c r="O364" s="43"/>
      <c r="P364" s="43"/>
    </row>
    <row r="365" spans="7:16" ht="15" x14ac:dyDescent="0.25">
      <c r="G365"/>
      <c r="H365"/>
      <c r="J365" s="43"/>
      <c r="K365" s="43"/>
      <c r="L365" s="43"/>
      <c r="M365" s="43"/>
      <c r="N365" s="43"/>
      <c r="O365" s="43"/>
      <c r="P365" s="43"/>
    </row>
    <row r="366" spans="7:16" ht="15" x14ac:dyDescent="0.25">
      <c r="G366"/>
      <c r="H366"/>
      <c r="J366" s="43"/>
      <c r="K366" s="43"/>
      <c r="L366" s="43"/>
      <c r="M366" s="43"/>
      <c r="N366" s="43"/>
      <c r="O366" s="43"/>
      <c r="P366" s="43"/>
    </row>
    <row r="367" spans="7:16" ht="15" x14ac:dyDescent="0.25">
      <c r="G367"/>
      <c r="H367"/>
      <c r="J367" s="43"/>
      <c r="K367" s="43"/>
      <c r="L367" s="43"/>
      <c r="M367" s="43"/>
      <c r="N367" s="43"/>
      <c r="O367" s="43"/>
      <c r="P367" s="43"/>
    </row>
    <row r="368" spans="7:16" ht="15" x14ac:dyDescent="0.25">
      <c r="G368"/>
      <c r="H368"/>
      <c r="J368" s="43"/>
      <c r="K368" s="43"/>
      <c r="L368" s="43"/>
      <c r="M368" s="43"/>
      <c r="N368" s="43"/>
      <c r="O368" s="43"/>
      <c r="P368" s="43"/>
    </row>
    <row r="369" spans="7:16" ht="15" x14ac:dyDescent="0.25">
      <c r="G369"/>
      <c r="H369"/>
      <c r="J369" s="43"/>
      <c r="K369" s="43"/>
      <c r="L369" s="43"/>
      <c r="M369" s="43"/>
      <c r="N369" s="43"/>
      <c r="O369" s="43"/>
      <c r="P369" s="43"/>
    </row>
    <row r="370" spans="7:16" ht="15" x14ac:dyDescent="0.25">
      <c r="G370"/>
      <c r="H370"/>
      <c r="J370" s="43"/>
      <c r="K370" s="43"/>
      <c r="L370" s="43"/>
      <c r="M370" s="43"/>
      <c r="N370" s="43"/>
      <c r="O370" s="43"/>
      <c r="P370" s="43"/>
    </row>
    <row r="371" spans="7:16" ht="15" x14ac:dyDescent="0.25">
      <c r="G371"/>
      <c r="H371"/>
      <c r="J371" s="43"/>
      <c r="K371" s="43"/>
      <c r="L371" s="43"/>
      <c r="M371" s="43"/>
      <c r="N371" s="43"/>
      <c r="O371" s="43"/>
      <c r="P371" s="43"/>
    </row>
    <row r="372" spans="7:16" ht="15" x14ac:dyDescent="0.25">
      <c r="G372"/>
      <c r="H372"/>
      <c r="J372" s="43"/>
      <c r="K372" s="43"/>
      <c r="L372" s="43"/>
      <c r="M372" s="43"/>
      <c r="N372" s="43"/>
      <c r="O372" s="43"/>
      <c r="P372" s="43"/>
    </row>
    <row r="373" spans="7:16" ht="15" x14ac:dyDescent="0.25">
      <c r="G373"/>
      <c r="H373"/>
      <c r="J373" s="43"/>
      <c r="K373" s="43"/>
      <c r="L373" s="43"/>
      <c r="M373" s="43"/>
      <c r="N373" s="43"/>
      <c r="O373" s="43"/>
      <c r="P373" s="43"/>
    </row>
    <row r="374" spans="7:16" ht="15" x14ac:dyDescent="0.25">
      <c r="G374"/>
      <c r="H374"/>
      <c r="J374" s="43"/>
      <c r="K374" s="43"/>
      <c r="L374" s="43"/>
      <c r="M374" s="43"/>
      <c r="N374" s="43"/>
      <c r="O374" s="43"/>
      <c r="P374" s="43"/>
    </row>
    <row r="375" spans="7:16" ht="15" x14ac:dyDescent="0.25">
      <c r="G375"/>
      <c r="H375"/>
      <c r="J375" s="43"/>
      <c r="K375" s="43"/>
      <c r="L375" s="43"/>
      <c r="M375" s="43"/>
      <c r="N375" s="43"/>
      <c r="O375" s="43"/>
      <c r="P375" s="43"/>
    </row>
    <row r="376" spans="7:16" ht="15" x14ac:dyDescent="0.25">
      <c r="G376"/>
      <c r="H376"/>
      <c r="J376" s="43"/>
      <c r="K376" s="43"/>
      <c r="L376" s="43"/>
      <c r="M376" s="43"/>
      <c r="N376" s="43"/>
      <c r="O376" s="43"/>
      <c r="P376" s="43"/>
    </row>
    <row r="377" spans="7:16" ht="15" x14ac:dyDescent="0.25">
      <c r="G377"/>
      <c r="H377"/>
      <c r="J377" s="43"/>
      <c r="K377" s="43"/>
      <c r="L377" s="43"/>
      <c r="M377" s="43"/>
      <c r="N377" s="43"/>
      <c r="O377" s="43"/>
      <c r="P377" s="43"/>
    </row>
    <row r="378" spans="7:16" ht="15" x14ac:dyDescent="0.25">
      <c r="G378"/>
      <c r="H378"/>
      <c r="J378" s="43"/>
      <c r="K378" s="43"/>
      <c r="L378" s="43"/>
      <c r="M378" s="43"/>
      <c r="N378" s="43"/>
      <c r="O378" s="43"/>
      <c r="P378" s="43"/>
    </row>
    <row r="379" spans="7:16" ht="15" x14ac:dyDescent="0.25">
      <c r="G379"/>
      <c r="H379"/>
      <c r="J379" s="43"/>
      <c r="K379" s="43"/>
      <c r="L379" s="43"/>
      <c r="M379" s="43"/>
      <c r="N379" s="43"/>
      <c r="O379" s="43"/>
      <c r="P379" s="43"/>
    </row>
    <row r="380" spans="7:16" ht="15" x14ac:dyDescent="0.25">
      <c r="G380"/>
      <c r="H380"/>
    </row>
    <row r="381" spans="7:16" ht="15" x14ac:dyDescent="0.25">
      <c r="G381"/>
      <c r="H381"/>
    </row>
    <row r="382" spans="7:16" ht="15" x14ac:dyDescent="0.25">
      <c r="G382"/>
      <c r="H382"/>
    </row>
    <row r="383" spans="7:16" ht="15" x14ac:dyDescent="0.25">
      <c r="G383"/>
      <c r="H383"/>
    </row>
    <row r="384" spans="7:16" ht="15" x14ac:dyDescent="0.25">
      <c r="G384"/>
      <c r="H384"/>
    </row>
    <row r="385" spans="7:8" ht="15" x14ac:dyDescent="0.25">
      <c r="G385"/>
      <c r="H385"/>
    </row>
    <row r="386" spans="7:8" ht="15" x14ac:dyDescent="0.25">
      <c r="G386"/>
      <c r="H386"/>
    </row>
    <row r="387" spans="7:8" ht="15" x14ac:dyDescent="0.25">
      <c r="G387"/>
      <c r="H387"/>
    </row>
    <row r="388" spans="7:8" ht="15" x14ac:dyDescent="0.25">
      <c r="G388"/>
      <c r="H388"/>
    </row>
    <row r="389" spans="7:8" ht="15" x14ac:dyDescent="0.25">
      <c r="G389"/>
      <c r="H389"/>
    </row>
    <row r="390" spans="7:8" ht="15" x14ac:dyDescent="0.25">
      <c r="G390"/>
      <c r="H390"/>
    </row>
    <row r="391" spans="7:8" ht="15" x14ac:dyDescent="0.25">
      <c r="G391"/>
      <c r="H391"/>
    </row>
    <row r="392" spans="7:8" ht="15" x14ac:dyDescent="0.25">
      <c r="G392"/>
      <c r="H392"/>
    </row>
    <row r="393" spans="7:8" ht="15" x14ac:dyDescent="0.25">
      <c r="G393"/>
      <c r="H393"/>
    </row>
    <row r="394" spans="7:8" ht="15" x14ac:dyDescent="0.25">
      <c r="G394"/>
      <c r="H394"/>
    </row>
    <row r="395" spans="7:8" ht="15" x14ac:dyDescent="0.25">
      <c r="G395"/>
      <c r="H395"/>
    </row>
    <row r="396" spans="7:8" ht="15" x14ac:dyDescent="0.25">
      <c r="G396"/>
      <c r="H396"/>
    </row>
    <row r="397" spans="7:8" ht="15" x14ac:dyDescent="0.25">
      <c r="G397"/>
      <c r="H397"/>
    </row>
    <row r="398" spans="7:8" ht="15" x14ac:dyDescent="0.25">
      <c r="G398"/>
      <c r="H398"/>
    </row>
    <row r="399" spans="7:8" ht="15" x14ac:dyDescent="0.25">
      <c r="G399"/>
      <c r="H399"/>
    </row>
    <row r="400" spans="7:8" ht="15" x14ac:dyDescent="0.25">
      <c r="G400"/>
      <c r="H400"/>
    </row>
    <row r="401" spans="7:8" ht="15" x14ac:dyDescent="0.25">
      <c r="G401"/>
      <c r="H401"/>
    </row>
    <row r="402" spans="7:8" ht="15" x14ac:dyDescent="0.25">
      <c r="G402"/>
      <c r="H402"/>
    </row>
    <row r="403" spans="7:8" ht="15" x14ac:dyDescent="0.25">
      <c r="G403"/>
      <c r="H403"/>
    </row>
    <row r="404" spans="7:8" ht="15" x14ac:dyDescent="0.25">
      <c r="G404"/>
      <c r="H404"/>
    </row>
    <row r="405" spans="7:8" ht="15" x14ac:dyDescent="0.25">
      <c r="G405"/>
      <c r="H405"/>
    </row>
    <row r="406" spans="7:8" ht="15" x14ac:dyDescent="0.25">
      <c r="G406"/>
      <c r="H406"/>
    </row>
    <row r="407" spans="7:8" ht="15" x14ac:dyDescent="0.25">
      <c r="G407"/>
      <c r="H407"/>
    </row>
    <row r="408" spans="7:8" ht="15" x14ac:dyDescent="0.25">
      <c r="G408"/>
      <c r="H408"/>
    </row>
    <row r="409" spans="7:8" ht="15" x14ac:dyDescent="0.25">
      <c r="G409"/>
      <c r="H409"/>
    </row>
    <row r="410" spans="7:8" ht="15" x14ac:dyDescent="0.25">
      <c r="G410"/>
      <c r="H410"/>
    </row>
    <row r="411" spans="7:8" ht="15" x14ac:dyDescent="0.25">
      <c r="G411"/>
      <c r="H411"/>
    </row>
    <row r="412" spans="7:8" ht="15" x14ac:dyDescent="0.25">
      <c r="G412"/>
      <c r="H412"/>
    </row>
    <row r="413" spans="7:8" ht="15" x14ac:dyDescent="0.25">
      <c r="G413"/>
      <c r="H413"/>
    </row>
    <row r="414" spans="7:8" ht="15" x14ac:dyDescent="0.25">
      <c r="G414"/>
      <c r="H414"/>
    </row>
    <row r="415" spans="7:8" ht="15" x14ac:dyDescent="0.25">
      <c r="G415"/>
      <c r="H415"/>
    </row>
    <row r="416" spans="7:8" ht="15" x14ac:dyDescent="0.25">
      <c r="G416"/>
      <c r="H416"/>
    </row>
    <row r="417" spans="7:8" ht="15" x14ac:dyDescent="0.25">
      <c r="G417"/>
      <c r="H417"/>
    </row>
    <row r="418" spans="7:8" ht="15" x14ac:dyDescent="0.25">
      <c r="G418"/>
      <c r="H418"/>
    </row>
    <row r="419" spans="7:8" ht="15" x14ac:dyDescent="0.25">
      <c r="G419"/>
      <c r="H419"/>
    </row>
    <row r="420" spans="7:8" ht="15" x14ac:dyDescent="0.25">
      <c r="G420"/>
      <c r="H420"/>
    </row>
    <row r="421" spans="7:8" ht="15" x14ac:dyDescent="0.25">
      <c r="G421"/>
      <c r="H421"/>
    </row>
    <row r="422" spans="7:8" ht="15" x14ac:dyDescent="0.25">
      <c r="G422"/>
      <c r="H422"/>
    </row>
    <row r="423" spans="7:8" ht="15" x14ac:dyDescent="0.25">
      <c r="G423"/>
      <c r="H423"/>
    </row>
    <row r="424" spans="7:8" ht="15" x14ac:dyDescent="0.25">
      <c r="G424"/>
      <c r="H424"/>
    </row>
    <row r="425" spans="7:8" ht="15" x14ac:dyDescent="0.25">
      <c r="G425"/>
      <c r="H425"/>
    </row>
    <row r="426" spans="7:8" ht="15" x14ac:dyDescent="0.25">
      <c r="G426"/>
      <c r="H426"/>
    </row>
    <row r="427" spans="7:8" ht="15" x14ac:dyDescent="0.25">
      <c r="G427"/>
      <c r="H427"/>
    </row>
    <row r="428" spans="7:8" ht="15" x14ac:dyDescent="0.25">
      <c r="G428"/>
      <c r="H428"/>
    </row>
    <row r="429" spans="7:8" ht="15" x14ac:dyDescent="0.25">
      <c r="G429"/>
      <c r="H429"/>
    </row>
    <row r="430" spans="7:8" ht="15" x14ac:dyDescent="0.25">
      <c r="G430"/>
      <c r="H430"/>
    </row>
    <row r="431" spans="7:8" ht="15" x14ac:dyDescent="0.25">
      <c r="G431"/>
      <c r="H431"/>
    </row>
    <row r="432" spans="7:8" ht="15" x14ac:dyDescent="0.25">
      <c r="G432"/>
      <c r="H432"/>
    </row>
    <row r="433" spans="7:8" ht="15" x14ac:dyDescent="0.25">
      <c r="G433"/>
      <c r="H433"/>
    </row>
    <row r="434" spans="7:8" ht="15" x14ac:dyDescent="0.25">
      <c r="G434"/>
      <c r="H434"/>
    </row>
    <row r="435" spans="7:8" ht="15" x14ac:dyDescent="0.25">
      <c r="G435"/>
      <c r="H435"/>
    </row>
    <row r="436" spans="7:8" ht="15" x14ac:dyDescent="0.25">
      <c r="G436"/>
      <c r="H436"/>
    </row>
    <row r="437" spans="7:8" ht="15" x14ac:dyDescent="0.25">
      <c r="G437"/>
      <c r="H437"/>
    </row>
    <row r="438" spans="7:8" ht="15" x14ac:dyDescent="0.25">
      <c r="G438"/>
      <c r="H438"/>
    </row>
    <row r="439" spans="7:8" ht="15" x14ac:dyDescent="0.25">
      <c r="G439"/>
      <c r="H439"/>
    </row>
    <row r="440" spans="7:8" ht="15" x14ac:dyDescent="0.25">
      <c r="G440"/>
      <c r="H440"/>
    </row>
    <row r="441" spans="7:8" ht="15" x14ac:dyDescent="0.25">
      <c r="G441"/>
      <c r="H441"/>
    </row>
    <row r="442" spans="7:8" ht="15" x14ac:dyDescent="0.25">
      <c r="G442"/>
      <c r="H442"/>
    </row>
    <row r="443" spans="7:8" ht="15" x14ac:dyDescent="0.25">
      <c r="G443"/>
      <c r="H443"/>
    </row>
    <row r="444" spans="7:8" ht="15" x14ac:dyDescent="0.25">
      <c r="G444"/>
      <c r="H444"/>
    </row>
    <row r="445" spans="7:8" ht="15" x14ac:dyDescent="0.25">
      <c r="G445"/>
      <c r="H445"/>
    </row>
    <row r="446" spans="7:8" ht="15" x14ac:dyDescent="0.25">
      <c r="G446"/>
      <c r="H446"/>
    </row>
    <row r="447" spans="7:8" ht="15" x14ac:dyDescent="0.25">
      <c r="G447"/>
      <c r="H447"/>
    </row>
    <row r="448" spans="7:8" ht="15" x14ac:dyDescent="0.25">
      <c r="G448"/>
      <c r="H448"/>
    </row>
    <row r="449" spans="7:8" ht="15" x14ac:dyDescent="0.25">
      <c r="G449"/>
      <c r="H449"/>
    </row>
    <row r="450" spans="7:8" ht="15" x14ac:dyDescent="0.25">
      <c r="G450"/>
      <c r="H450"/>
    </row>
    <row r="451" spans="7:8" ht="15" x14ac:dyDescent="0.25">
      <c r="G451"/>
      <c r="H451"/>
    </row>
    <row r="452" spans="7:8" ht="15" x14ac:dyDescent="0.25">
      <c r="G452"/>
      <c r="H452"/>
    </row>
    <row r="453" spans="7:8" ht="15" x14ac:dyDescent="0.25">
      <c r="G453"/>
      <c r="H453"/>
    </row>
    <row r="454" spans="7:8" ht="15" x14ac:dyDescent="0.25">
      <c r="G454"/>
      <c r="H454"/>
    </row>
    <row r="455" spans="7:8" ht="15" x14ac:dyDescent="0.25">
      <c r="G455"/>
      <c r="H455"/>
    </row>
    <row r="456" spans="7:8" ht="15" x14ac:dyDescent="0.25">
      <c r="G456"/>
      <c r="H456"/>
    </row>
    <row r="457" spans="7:8" ht="15" x14ac:dyDescent="0.25">
      <c r="G457"/>
      <c r="H457"/>
    </row>
    <row r="458" spans="7:8" ht="15" x14ac:dyDescent="0.25">
      <c r="G458"/>
      <c r="H458"/>
    </row>
    <row r="459" spans="7:8" ht="15" x14ac:dyDescent="0.25">
      <c r="G459"/>
      <c r="H459"/>
    </row>
    <row r="460" spans="7:8" ht="15" x14ac:dyDescent="0.25">
      <c r="G460"/>
      <c r="H460"/>
    </row>
    <row r="461" spans="7:8" ht="15" x14ac:dyDescent="0.25">
      <c r="G461"/>
      <c r="H461"/>
    </row>
    <row r="462" spans="7:8" ht="15" x14ac:dyDescent="0.25">
      <c r="G462"/>
      <c r="H462"/>
    </row>
    <row r="463" spans="7:8" ht="15" x14ac:dyDescent="0.25">
      <c r="G463"/>
      <c r="H463"/>
    </row>
    <row r="464" spans="7:8" ht="15" x14ac:dyDescent="0.25">
      <c r="G464"/>
      <c r="H464"/>
    </row>
    <row r="465" spans="7:8" ht="15" x14ac:dyDescent="0.25">
      <c r="G465"/>
      <c r="H465"/>
    </row>
    <row r="466" spans="7:8" ht="15" x14ac:dyDescent="0.25">
      <c r="G466"/>
      <c r="H466"/>
    </row>
    <row r="467" spans="7:8" ht="15" x14ac:dyDescent="0.25">
      <c r="G467"/>
      <c r="H467"/>
    </row>
    <row r="468" spans="7:8" ht="15" x14ac:dyDescent="0.25">
      <c r="G468"/>
      <c r="H468"/>
    </row>
    <row r="469" spans="7:8" ht="15" x14ac:dyDescent="0.25">
      <c r="G469"/>
      <c r="H469"/>
    </row>
    <row r="470" spans="7:8" ht="15" x14ac:dyDescent="0.25">
      <c r="G470"/>
      <c r="H470"/>
    </row>
    <row r="471" spans="7:8" ht="15" x14ac:dyDescent="0.25">
      <c r="G471"/>
      <c r="H471"/>
    </row>
    <row r="472" spans="7:8" ht="15" x14ac:dyDescent="0.25">
      <c r="G472"/>
      <c r="H472"/>
    </row>
    <row r="473" spans="7:8" ht="15" x14ac:dyDescent="0.25">
      <c r="G473"/>
      <c r="H473"/>
    </row>
    <row r="474" spans="7:8" ht="15" x14ac:dyDescent="0.25">
      <c r="G474"/>
      <c r="H474"/>
    </row>
    <row r="475" spans="7:8" ht="15" x14ac:dyDescent="0.25">
      <c r="G475"/>
      <c r="H475"/>
    </row>
    <row r="476" spans="7:8" ht="15" x14ac:dyDescent="0.25">
      <c r="G476"/>
      <c r="H476"/>
    </row>
    <row r="477" spans="7:8" ht="15" x14ac:dyDescent="0.25">
      <c r="G477"/>
      <c r="H477"/>
    </row>
    <row r="478" spans="7:8" ht="15" x14ac:dyDescent="0.25">
      <c r="G478"/>
      <c r="H478"/>
    </row>
    <row r="479" spans="7:8" ht="15" x14ac:dyDescent="0.25">
      <c r="G479"/>
      <c r="H479"/>
    </row>
    <row r="480" spans="7:8" ht="15" x14ac:dyDescent="0.25">
      <c r="G480"/>
      <c r="H480"/>
    </row>
    <row r="481" spans="7:8" ht="15" x14ac:dyDescent="0.25">
      <c r="G481"/>
      <c r="H481"/>
    </row>
    <row r="482" spans="7:8" ht="15" x14ac:dyDescent="0.25">
      <c r="G482"/>
      <c r="H482"/>
    </row>
    <row r="483" spans="7:8" ht="15" x14ac:dyDescent="0.25">
      <c r="G483"/>
      <c r="H483"/>
    </row>
    <row r="484" spans="7:8" ht="15" x14ac:dyDescent="0.25">
      <c r="G484"/>
      <c r="H484"/>
    </row>
    <row r="485" spans="7:8" ht="15" x14ac:dyDescent="0.25">
      <c r="G485"/>
      <c r="H485"/>
    </row>
    <row r="486" spans="7:8" ht="15" x14ac:dyDescent="0.25">
      <c r="G486"/>
      <c r="H486"/>
    </row>
    <row r="487" spans="7:8" ht="15" x14ac:dyDescent="0.25">
      <c r="G487"/>
      <c r="H487"/>
    </row>
    <row r="488" spans="7:8" ht="15" x14ac:dyDescent="0.25">
      <c r="G488"/>
      <c r="H488"/>
    </row>
    <row r="489" spans="7:8" ht="15" x14ac:dyDescent="0.25">
      <c r="G489"/>
      <c r="H489"/>
    </row>
    <row r="490" spans="7:8" ht="15" x14ac:dyDescent="0.25">
      <c r="G490"/>
      <c r="H490"/>
    </row>
    <row r="491" spans="7:8" ht="15" x14ac:dyDescent="0.25">
      <c r="G491"/>
      <c r="H491"/>
    </row>
    <row r="492" spans="7:8" ht="15" x14ac:dyDescent="0.25">
      <c r="G492"/>
      <c r="H492"/>
    </row>
    <row r="493" spans="7:8" ht="15" x14ac:dyDescent="0.25">
      <c r="G493"/>
      <c r="H493"/>
    </row>
    <row r="494" spans="7:8" ht="15" x14ac:dyDescent="0.25">
      <c r="G494"/>
      <c r="H494"/>
    </row>
    <row r="495" spans="7:8" ht="15" x14ac:dyDescent="0.25">
      <c r="G495"/>
      <c r="H495"/>
    </row>
    <row r="496" spans="7:8" ht="15" x14ac:dyDescent="0.25">
      <c r="G496"/>
      <c r="H496"/>
    </row>
    <row r="497" spans="7:8" ht="15" x14ac:dyDescent="0.25">
      <c r="G497"/>
      <c r="H497"/>
    </row>
    <row r="498" spans="7:8" ht="15" x14ac:dyDescent="0.25">
      <c r="G498"/>
      <c r="H498"/>
    </row>
    <row r="499" spans="7:8" ht="15" x14ac:dyDescent="0.25">
      <c r="G499"/>
      <c r="H499"/>
    </row>
    <row r="500" spans="7:8" ht="15" x14ac:dyDescent="0.25">
      <c r="G500"/>
      <c r="H500"/>
    </row>
    <row r="501" spans="7:8" ht="15" x14ac:dyDescent="0.25">
      <c r="G501"/>
      <c r="H501"/>
    </row>
    <row r="502" spans="7:8" ht="15" x14ac:dyDescent="0.25">
      <c r="G502"/>
      <c r="H502"/>
    </row>
    <row r="503" spans="7:8" ht="15" x14ac:dyDescent="0.25">
      <c r="G503"/>
      <c r="H503"/>
    </row>
    <row r="504" spans="7:8" ht="15" x14ac:dyDescent="0.25">
      <c r="G504"/>
      <c r="H504"/>
    </row>
    <row r="505" spans="7:8" ht="15" x14ac:dyDescent="0.25">
      <c r="G505"/>
      <c r="H505"/>
    </row>
    <row r="506" spans="7:8" ht="15" x14ac:dyDescent="0.25">
      <c r="G506"/>
      <c r="H506"/>
    </row>
    <row r="507" spans="7:8" ht="15" x14ac:dyDescent="0.25">
      <c r="G507"/>
      <c r="H507"/>
    </row>
    <row r="508" spans="7:8" ht="15" x14ac:dyDescent="0.25">
      <c r="G508"/>
      <c r="H508"/>
    </row>
    <row r="509" spans="7:8" ht="15" x14ac:dyDescent="0.25">
      <c r="G509"/>
      <c r="H509"/>
    </row>
    <row r="510" spans="7:8" ht="15" x14ac:dyDescent="0.25">
      <c r="G510"/>
      <c r="H510"/>
    </row>
    <row r="511" spans="7:8" ht="15" x14ac:dyDescent="0.25">
      <c r="G511"/>
      <c r="H511"/>
    </row>
    <row r="512" spans="7:8" ht="15" x14ac:dyDescent="0.25">
      <c r="G512"/>
      <c r="H512"/>
    </row>
    <row r="513" spans="7:8" ht="15" x14ac:dyDescent="0.25">
      <c r="G513"/>
      <c r="H513"/>
    </row>
    <row r="514" spans="7:8" ht="15" x14ac:dyDescent="0.25">
      <c r="G514"/>
      <c r="H514"/>
    </row>
    <row r="515" spans="7:8" ht="15" x14ac:dyDescent="0.25">
      <c r="G515"/>
      <c r="H515"/>
    </row>
    <row r="516" spans="7:8" ht="15" x14ac:dyDescent="0.25">
      <c r="G516"/>
      <c r="H516"/>
    </row>
    <row r="517" spans="7:8" ht="15" x14ac:dyDescent="0.25">
      <c r="G517"/>
      <c r="H517"/>
    </row>
    <row r="518" spans="7:8" ht="15" x14ac:dyDescent="0.25">
      <c r="G518"/>
      <c r="H518"/>
    </row>
    <row r="519" spans="7:8" ht="15" x14ac:dyDescent="0.25">
      <c r="G519"/>
      <c r="H519"/>
    </row>
    <row r="520" spans="7:8" ht="15" x14ac:dyDescent="0.25">
      <c r="G520"/>
      <c r="H520"/>
    </row>
    <row r="521" spans="7:8" ht="15" x14ac:dyDescent="0.25">
      <c r="G521"/>
      <c r="H521"/>
    </row>
    <row r="522" spans="7:8" ht="15" x14ac:dyDescent="0.25">
      <c r="G522"/>
      <c r="H522"/>
    </row>
    <row r="523" spans="7:8" ht="15" x14ac:dyDescent="0.25">
      <c r="G523"/>
      <c r="H523"/>
    </row>
    <row r="524" spans="7:8" ht="15" x14ac:dyDescent="0.25">
      <c r="G524"/>
      <c r="H524"/>
    </row>
    <row r="525" spans="7:8" ht="15" x14ac:dyDescent="0.25">
      <c r="G525"/>
      <c r="H525"/>
    </row>
    <row r="526" spans="7:8" ht="15" x14ac:dyDescent="0.25">
      <c r="G526"/>
      <c r="H526"/>
    </row>
    <row r="527" spans="7:8" ht="15" x14ac:dyDescent="0.25">
      <c r="G527"/>
      <c r="H527"/>
    </row>
    <row r="528" spans="7:8" ht="15" x14ac:dyDescent="0.25">
      <c r="G528"/>
      <c r="H528"/>
    </row>
    <row r="529" spans="7:8" ht="15" x14ac:dyDescent="0.25">
      <c r="G529"/>
      <c r="H529"/>
    </row>
    <row r="530" spans="7:8" ht="15" x14ac:dyDescent="0.25">
      <c r="G530"/>
      <c r="H530"/>
    </row>
    <row r="531" spans="7:8" ht="15" x14ac:dyDescent="0.25">
      <c r="G531"/>
      <c r="H531"/>
    </row>
    <row r="532" spans="7:8" ht="15" x14ac:dyDescent="0.25">
      <c r="G532"/>
      <c r="H532"/>
    </row>
    <row r="533" spans="7:8" ht="15" x14ac:dyDescent="0.25">
      <c r="G533"/>
      <c r="H533"/>
    </row>
    <row r="534" spans="7:8" ht="15" x14ac:dyDescent="0.25">
      <c r="G534"/>
      <c r="H534"/>
    </row>
    <row r="535" spans="7:8" ht="15" x14ac:dyDescent="0.25">
      <c r="G535"/>
      <c r="H535"/>
    </row>
    <row r="536" spans="7:8" ht="15" x14ac:dyDescent="0.25">
      <c r="G536"/>
      <c r="H536"/>
    </row>
    <row r="537" spans="7:8" ht="15" x14ac:dyDescent="0.25">
      <c r="G537"/>
      <c r="H537"/>
    </row>
    <row r="538" spans="7:8" ht="15" x14ac:dyDescent="0.25">
      <c r="G538"/>
      <c r="H538"/>
    </row>
    <row r="539" spans="7:8" ht="15" x14ac:dyDescent="0.25">
      <c r="G539"/>
      <c r="H539"/>
    </row>
    <row r="540" spans="7:8" ht="15" x14ac:dyDescent="0.25">
      <c r="G540"/>
      <c r="H540"/>
    </row>
    <row r="541" spans="7:8" ht="15" x14ac:dyDescent="0.25">
      <c r="G541"/>
      <c r="H541"/>
    </row>
    <row r="542" spans="7:8" ht="15" x14ac:dyDescent="0.25">
      <c r="G542"/>
      <c r="H542"/>
    </row>
    <row r="543" spans="7:8" ht="15" x14ac:dyDescent="0.25">
      <c r="G543"/>
      <c r="H543"/>
    </row>
    <row r="544" spans="7:8" ht="15" x14ac:dyDescent="0.25">
      <c r="G544"/>
      <c r="H544"/>
    </row>
    <row r="545" spans="7:8" ht="15" x14ac:dyDescent="0.25">
      <c r="G545"/>
      <c r="H545"/>
    </row>
    <row r="546" spans="7:8" ht="15" x14ac:dyDescent="0.25">
      <c r="G546"/>
      <c r="H546"/>
    </row>
    <row r="547" spans="7:8" ht="15" x14ac:dyDescent="0.25">
      <c r="G547"/>
      <c r="H547"/>
    </row>
    <row r="548" spans="7:8" ht="15" x14ac:dyDescent="0.25">
      <c r="G548"/>
      <c r="H548"/>
    </row>
    <row r="549" spans="7:8" ht="15" x14ac:dyDescent="0.25">
      <c r="G549"/>
      <c r="H549"/>
    </row>
    <row r="550" spans="7:8" ht="15" x14ac:dyDescent="0.25">
      <c r="G550"/>
      <c r="H550"/>
    </row>
    <row r="551" spans="7:8" ht="15" x14ac:dyDescent="0.25">
      <c r="G551"/>
      <c r="H551"/>
    </row>
    <row r="552" spans="7:8" ht="15" x14ac:dyDescent="0.25">
      <c r="G552"/>
      <c r="H552"/>
    </row>
    <row r="553" spans="7:8" ht="15" x14ac:dyDescent="0.25">
      <c r="G553"/>
      <c r="H553"/>
    </row>
    <row r="554" spans="7:8" ht="15" x14ac:dyDescent="0.25">
      <c r="G554"/>
      <c r="H554"/>
    </row>
    <row r="555" spans="7:8" ht="15" x14ac:dyDescent="0.25">
      <c r="G555"/>
      <c r="H555"/>
    </row>
    <row r="556" spans="7:8" ht="15" x14ac:dyDescent="0.25">
      <c r="G556"/>
      <c r="H556"/>
    </row>
    <row r="557" spans="7:8" ht="15" x14ac:dyDescent="0.25">
      <c r="G557"/>
      <c r="H557"/>
    </row>
    <row r="558" spans="7:8" ht="15" x14ac:dyDescent="0.25">
      <c r="G558"/>
      <c r="H558"/>
    </row>
    <row r="559" spans="7:8" ht="15" x14ac:dyDescent="0.25">
      <c r="G559"/>
      <c r="H559"/>
    </row>
    <row r="560" spans="7:8" ht="15" x14ac:dyDescent="0.25">
      <c r="G560"/>
      <c r="H560"/>
    </row>
    <row r="561" spans="7:8" ht="15" x14ac:dyDescent="0.25">
      <c r="G561"/>
      <c r="H561"/>
    </row>
    <row r="562" spans="7:8" ht="15" x14ac:dyDescent="0.25">
      <c r="G562"/>
      <c r="H562"/>
    </row>
    <row r="563" spans="7:8" ht="15" x14ac:dyDescent="0.25">
      <c r="G563"/>
      <c r="H563"/>
    </row>
    <row r="564" spans="7:8" ht="15" x14ac:dyDescent="0.25">
      <c r="G564"/>
      <c r="H564"/>
    </row>
    <row r="565" spans="7:8" ht="15" x14ac:dyDescent="0.25">
      <c r="G565"/>
      <c r="H565"/>
    </row>
    <row r="566" spans="7:8" ht="15" x14ac:dyDescent="0.25">
      <c r="G566"/>
      <c r="H566"/>
    </row>
    <row r="567" spans="7:8" ht="15" x14ac:dyDescent="0.25">
      <c r="G567"/>
      <c r="H567"/>
    </row>
    <row r="568" spans="7:8" ht="15" x14ac:dyDescent="0.25">
      <c r="G568"/>
      <c r="H568"/>
    </row>
    <row r="569" spans="7:8" ht="15" x14ac:dyDescent="0.25">
      <c r="G569"/>
      <c r="H569"/>
    </row>
    <row r="570" spans="7:8" ht="15" x14ac:dyDescent="0.25">
      <c r="G570"/>
      <c r="H570"/>
    </row>
    <row r="571" spans="7:8" ht="15" x14ac:dyDescent="0.25">
      <c r="G571"/>
      <c r="H571"/>
    </row>
    <row r="572" spans="7:8" ht="15" x14ac:dyDescent="0.25">
      <c r="G572"/>
      <c r="H572"/>
    </row>
    <row r="573" spans="7:8" ht="15" x14ac:dyDescent="0.25">
      <c r="G573"/>
      <c r="H573"/>
    </row>
    <row r="574" spans="7:8" ht="15" x14ac:dyDescent="0.25">
      <c r="G574"/>
      <c r="H574"/>
    </row>
    <row r="575" spans="7:8" ht="15" x14ac:dyDescent="0.25">
      <c r="G575"/>
      <c r="H575"/>
    </row>
    <row r="576" spans="7:8" ht="15" x14ac:dyDescent="0.25">
      <c r="G576"/>
      <c r="H576"/>
    </row>
    <row r="577" spans="7:8" ht="15" x14ac:dyDescent="0.25">
      <c r="G577"/>
      <c r="H577"/>
    </row>
    <row r="578" spans="7:8" ht="15" x14ac:dyDescent="0.25">
      <c r="G578"/>
      <c r="H578"/>
    </row>
    <row r="579" spans="7:8" ht="15" x14ac:dyDescent="0.25">
      <c r="G579"/>
      <c r="H579"/>
    </row>
    <row r="580" spans="7:8" ht="15" x14ac:dyDescent="0.25">
      <c r="G580"/>
      <c r="H580"/>
    </row>
    <row r="581" spans="7:8" ht="15" x14ac:dyDescent="0.25">
      <c r="G581"/>
      <c r="H581"/>
    </row>
    <row r="582" spans="7:8" ht="15" x14ac:dyDescent="0.25">
      <c r="G582"/>
      <c r="H582"/>
    </row>
    <row r="583" spans="7:8" ht="15" x14ac:dyDescent="0.25">
      <c r="G583"/>
      <c r="H583"/>
    </row>
    <row r="584" spans="7:8" ht="15" x14ac:dyDescent="0.25">
      <c r="G584"/>
      <c r="H584"/>
    </row>
    <row r="585" spans="7:8" ht="15" x14ac:dyDescent="0.25">
      <c r="G585"/>
      <c r="H585"/>
    </row>
    <row r="586" spans="7:8" ht="15" x14ac:dyDescent="0.25">
      <c r="G586"/>
      <c r="H586"/>
    </row>
    <row r="587" spans="7:8" ht="15" x14ac:dyDescent="0.25">
      <c r="G587"/>
      <c r="H587"/>
    </row>
    <row r="588" spans="7:8" ht="15" x14ac:dyDescent="0.25">
      <c r="G588"/>
      <c r="H588"/>
    </row>
    <row r="589" spans="7:8" ht="15" x14ac:dyDescent="0.25">
      <c r="G589"/>
      <c r="H589"/>
    </row>
    <row r="590" spans="7:8" ht="15" x14ac:dyDescent="0.25">
      <c r="G590"/>
      <c r="H590"/>
    </row>
    <row r="591" spans="7:8" ht="15" x14ac:dyDescent="0.25">
      <c r="G591"/>
      <c r="H591"/>
    </row>
    <row r="592" spans="7:8" ht="15" x14ac:dyDescent="0.25">
      <c r="G592"/>
      <c r="H592"/>
    </row>
    <row r="593" spans="7:8" ht="15" x14ac:dyDescent="0.25">
      <c r="G593"/>
      <c r="H593"/>
    </row>
    <row r="594" spans="7:8" ht="15" x14ac:dyDescent="0.25">
      <c r="G594"/>
      <c r="H594"/>
    </row>
    <row r="595" spans="7:8" ht="15" x14ac:dyDescent="0.25">
      <c r="G595"/>
      <c r="H595"/>
    </row>
    <row r="596" spans="7:8" ht="15" x14ac:dyDescent="0.25">
      <c r="G596"/>
      <c r="H596"/>
    </row>
    <row r="597" spans="7:8" ht="15" x14ac:dyDescent="0.25">
      <c r="G597"/>
      <c r="H597"/>
    </row>
    <row r="598" spans="7:8" ht="15" x14ac:dyDescent="0.25">
      <c r="G598"/>
      <c r="H598"/>
    </row>
    <row r="599" spans="7:8" ht="15" x14ac:dyDescent="0.25">
      <c r="G599"/>
      <c r="H599"/>
    </row>
    <row r="600" spans="7:8" ht="15" x14ac:dyDescent="0.25">
      <c r="G600"/>
      <c r="H600"/>
    </row>
    <row r="601" spans="7:8" ht="15" x14ac:dyDescent="0.25">
      <c r="G601"/>
      <c r="H601"/>
    </row>
    <row r="602" spans="7:8" ht="15" x14ac:dyDescent="0.25">
      <c r="G602"/>
      <c r="H602"/>
    </row>
    <row r="603" spans="7:8" ht="15" x14ac:dyDescent="0.25">
      <c r="G603"/>
      <c r="H603"/>
    </row>
    <row r="604" spans="7:8" ht="15" x14ac:dyDescent="0.25">
      <c r="G604"/>
      <c r="H604"/>
    </row>
    <row r="605" spans="7:8" ht="15" x14ac:dyDescent="0.25">
      <c r="G605"/>
      <c r="H605"/>
    </row>
    <row r="606" spans="7:8" ht="15" x14ac:dyDescent="0.25">
      <c r="G606"/>
      <c r="H606"/>
    </row>
    <row r="607" spans="7:8" ht="15" x14ac:dyDescent="0.25">
      <c r="G607"/>
      <c r="H607"/>
    </row>
    <row r="608" spans="7:8" ht="15" x14ac:dyDescent="0.25">
      <c r="G608"/>
      <c r="H608"/>
    </row>
  </sheetData>
  <mergeCells count="5">
    <mergeCell ref="B5:D5"/>
    <mergeCell ref="E5:H5"/>
    <mergeCell ref="B31:D31"/>
    <mergeCell ref="E31:H31"/>
    <mergeCell ref="A86:H86"/>
  </mergeCells>
  <printOptions horizontalCentered="1" verticalCentered="1"/>
  <pageMargins left="0" right="0" top="0" bottom="0" header="0.31496062992125984" footer="0.31496062992125984"/>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258"/>
  <sheetViews>
    <sheetView showGridLines="0" zoomScaleNormal="100" zoomScaleSheetLayoutView="50" workbookViewId="0">
      <selection activeCell="A5" sqref="A5"/>
    </sheetView>
  </sheetViews>
  <sheetFormatPr baseColWidth="10" defaultColWidth="11.5703125" defaultRowHeight="15" x14ac:dyDescent="0.25"/>
  <cols>
    <col min="1" max="1" width="57.140625" style="43" customWidth="1"/>
    <col min="2" max="2" width="13.85546875" style="43" customWidth="1"/>
    <col min="3" max="3" width="14" style="43" customWidth="1"/>
    <col min="4" max="4" width="8.42578125" style="43" customWidth="1"/>
    <col min="5" max="5" width="13.5703125" style="43" customWidth="1"/>
    <col min="6" max="6" width="13.140625" bestFit="1" customWidth="1"/>
    <col min="7" max="7" width="8.5703125" customWidth="1"/>
    <col min="8" max="8" width="7.5703125" bestFit="1" customWidth="1"/>
    <col min="9" max="10" width="14.28515625" bestFit="1" customWidth="1"/>
    <col min="11" max="12" width="14.140625" bestFit="1" customWidth="1"/>
  </cols>
  <sheetData>
    <row r="1" spans="1:13" x14ac:dyDescent="0.25">
      <c r="A1" s="368" t="s">
        <v>285</v>
      </c>
      <c r="B1" s="343"/>
      <c r="C1" s="343"/>
      <c r="D1" s="343"/>
      <c r="E1" s="343"/>
      <c r="F1" s="343"/>
      <c r="G1" s="343"/>
      <c r="H1" s="343"/>
    </row>
    <row r="2" spans="1:13" ht="15.75" x14ac:dyDescent="0.25">
      <c r="A2" s="340" t="s">
        <v>214</v>
      </c>
      <c r="B2" s="365"/>
      <c r="C2" s="365"/>
      <c r="D2" s="365"/>
      <c r="E2" s="365"/>
      <c r="F2" s="365"/>
      <c r="G2" s="343"/>
      <c r="H2" s="343"/>
    </row>
    <row r="3" spans="1:13" x14ac:dyDescent="0.25">
      <c r="A3" s="174"/>
      <c r="B3" s="343"/>
      <c r="C3" s="367"/>
      <c r="D3" s="343"/>
      <c r="E3" s="343"/>
      <c r="F3" s="343"/>
      <c r="G3" s="343"/>
      <c r="H3" s="343"/>
    </row>
    <row r="4" spans="1:13" ht="15.75" thickBot="1" x14ac:dyDescent="0.3">
      <c r="A4" s="366" t="s">
        <v>284</v>
      </c>
      <c r="B4" s="365"/>
      <c r="C4" s="365"/>
      <c r="D4" s="343"/>
      <c r="E4" s="343"/>
      <c r="F4" s="343"/>
      <c r="G4" s="343"/>
      <c r="H4" s="343"/>
    </row>
    <row r="5" spans="1:13" ht="15.75" thickBot="1" x14ac:dyDescent="0.3">
      <c r="B5" s="761" t="s">
        <v>205</v>
      </c>
      <c r="C5" s="762"/>
      <c r="D5" s="763"/>
      <c r="E5" s="764" t="s">
        <v>270</v>
      </c>
      <c r="F5" s="765"/>
      <c r="G5" s="765"/>
      <c r="H5" s="766"/>
    </row>
    <row r="6" spans="1:13" ht="15.75" thickBot="1" x14ac:dyDescent="0.3">
      <c r="A6" s="364" t="s">
        <v>283</v>
      </c>
      <c r="B6" s="317">
        <v>2020</v>
      </c>
      <c r="C6" s="316">
        <v>2021</v>
      </c>
      <c r="D6" s="315" t="s">
        <v>197</v>
      </c>
      <c r="E6" s="317">
        <v>2020</v>
      </c>
      <c r="F6" s="316">
        <v>2021</v>
      </c>
      <c r="G6" s="315" t="s">
        <v>197</v>
      </c>
      <c r="H6" s="314" t="s">
        <v>269</v>
      </c>
      <c r="I6" s="351"/>
      <c r="J6" s="351"/>
      <c r="K6" s="351"/>
      <c r="L6" s="351"/>
      <c r="M6" s="351"/>
    </row>
    <row r="7" spans="1:13" x14ac:dyDescent="0.25">
      <c r="A7" s="363" t="s">
        <v>213</v>
      </c>
      <c r="B7" s="357">
        <f>SUM(B8:B18)</f>
        <v>87452480</v>
      </c>
      <c r="C7" s="356">
        <f>SUM(C8:C18)</f>
        <v>128192779</v>
      </c>
      <c r="D7" s="355">
        <f t="shared" ref="D7:D12" si="0">C7/B7-1</f>
        <v>0.46585641710789671</v>
      </c>
      <c r="E7" s="357">
        <f>SUM(E8:E18)</f>
        <v>579852172</v>
      </c>
      <c r="F7" s="356">
        <f>SUM(F8:F18)</f>
        <v>512674438</v>
      </c>
      <c r="G7" s="355">
        <f t="shared" ref="G7:G16" si="1">F7/E7-1</f>
        <v>-0.11585320749647898</v>
      </c>
      <c r="H7" s="362">
        <f>SUM(H8:H18)</f>
        <v>1</v>
      </c>
      <c r="I7" s="354"/>
      <c r="J7" s="354"/>
      <c r="K7" s="354"/>
      <c r="L7" s="354"/>
      <c r="M7" s="354"/>
    </row>
    <row r="8" spans="1:13" x14ac:dyDescent="0.25">
      <c r="A8" s="353" t="s">
        <v>268</v>
      </c>
      <c r="B8" s="348">
        <v>37946070</v>
      </c>
      <c r="C8" s="144">
        <v>27621662</v>
      </c>
      <c r="D8" s="304">
        <f t="shared" si="0"/>
        <v>-0.27208108771211348</v>
      </c>
      <c r="E8" s="348">
        <v>180314733</v>
      </c>
      <c r="F8" s="144">
        <v>123159261</v>
      </c>
      <c r="G8" s="304">
        <f t="shared" si="1"/>
        <v>-0.31697616189798539</v>
      </c>
      <c r="H8" s="304">
        <f t="shared" ref="H8:H18" si="2">+F8/$F$7</f>
        <v>0.24022898719206282</v>
      </c>
      <c r="I8" s="351"/>
      <c r="J8" s="351"/>
      <c r="K8" s="350"/>
      <c r="L8" s="350"/>
    </row>
    <row r="9" spans="1:13" x14ac:dyDescent="0.25">
      <c r="A9" s="353" t="s">
        <v>267</v>
      </c>
      <c r="B9" s="348">
        <v>9393230</v>
      </c>
      <c r="C9" s="144">
        <v>27346810</v>
      </c>
      <c r="D9" s="304">
        <f t="shared" si="0"/>
        <v>1.9113318847723306</v>
      </c>
      <c r="E9" s="348">
        <v>67062224</v>
      </c>
      <c r="F9" s="144">
        <v>115803814</v>
      </c>
      <c r="G9" s="304">
        <f t="shared" si="1"/>
        <v>0.72681141621548373</v>
      </c>
      <c r="H9" s="304">
        <f t="shared" si="2"/>
        <v>0.22588177879857549</v>
      </c>
      <c r="I9" s="351"/>
      <c r="J9" s="351"/>
      <c r="K9" s="350"/>
      <c r="L9" s="350"/>
    </row>
    <row r="10" spans="1:13" x14ac:dyDescent="0.25">
      <c r="A10" s="353" t="s">
        <v>277</v>
      </c>
      <c r="B10" s="348">
        <v>13503825</v>
      </c>
      <c r="C10" s="144">
        <v>7492014</v>
      </c>
      <c r="D10" s="304">
        <f t="shared" si="0"/>
        <v>-0.4451931952613426</v>
      </c>
      <c r="E10" s="348">
        <v>97330602</v>
      </c>
      <c r="F10" s="144">
        <v>47396831</v>
      </c>
      <c r="G10" s="304">
        <f t="shared" si="1"/>
        <v>-0.51303259174334503</v>
      </c>
      <c r="H10" s="304">
        <f t="shared" si="2"/>
        <v>9.2450154497462966E-2</v>
      </c>
      <c r="I10" s="351"/>
      <c r="J10" s="351"/>
      <c r="K10" s="350"/>
      <c r="L10" s="350"/>
    </row>
    <row r="11" spans="1:13" x14ac:dyDescent="0.25">
      <c r="A11" s="352" t="s">
        <v>263</v>
      </c>
      <c r="B11" s="348">
        <v>13173902</v>
      </c>
      <c r="C11" s="144">
        <v>5118893</v>
      </c>
      <c r="D11" s="304">
        <f t="shared" si="0"/>
        <v>-0.6114368392902878</v>
      </c>
      <c r="E11" s="348">
        <v>108570855</v>
      </c>
      <c r="F11" s="144">
        <v>44980608</v>
      </c>
      <c r="G11" s="304">
        <f t="shared" si="1"/>
        <v>-0.58570273762696257</v>
      </c>
      <c r="H11" s="304">
        <f t="shared" si="2"/>
        <v>8.7737177175195927E-2</v>
      </c>
      <c r="I11" s="351"/>
      <c r="J11" s="351"/>
      <c r="K11" s="350"/>
      <c r="L11" s="350"/>
    </row>
    <row r="12" spans="1:13" x14ac:dyDescent="0.25">
      <c r="A12" s="352" t="s">
        <v>264</v>
      </c>
      <c r="B12" s="348">
        <v>5394874</v>
      </c>
      <c r="C12" s="144">
        <v>10977675</v>
      </c>
      <c r="D12" s="304">
        <f t="shared" si="0"/>
        <v>1.0348343631380454</v>
      </c>
      <c r="E12" s="348">
        <v>27682672</v>
      </c>
      <c r="F12" s="144">
        <v>34520266</v>
      </c>
      <c r="G12" s="304">
        <f t="shared" si="1"/>
        <v>0.24699906136228478</v>
      </c>
      <c r="H12" s="304">
        <f t="shared" si="2"/>
        <v>6.7333698427929037E-2</v>
      </c>
      <c r="I12" s="351"/>
      <c r="J12" s="351"/>
      <c r="K12" s="350"/>
      <c r="L12" s="350"/>
    </row>
    <row r="13" spans="1:13" x14ac:dyDescent="0.25">
      <c r="A13" s="352" t="s">
        <v>259</v>
      </c>
      <c r="B13" s="348">
        <v>354218</v>
      </c>
      <c r="C13" s="144">
        <v>9158444</v>
      </c>
      <c r="D13" s="304" t="s">
        <v>132</v>
      </c>
      <c r="E13" s="348">
        <v>17577838</v>
      </c>
      <c r="F13" s="144">
        <v>24524777</v>
      </c>
      <c r="G13" s="304">
        <f t="shared" si="1"/>
        <v>0.39521009352799807</v>
      </c>
      <c r="H13" s="304">
        <f t="shared" si="2"/>
        <v>4.7836941306599726E-2</v>
      </c>
      <c r="I13" s="351"/>
      <c r="J13" s="351"/>
      <c r="K13" s="350"/>
      <c r="L13" s="350"/>
    </row>
    <row r="14" spans="1:13" x14ac:dyDescent="0.25">
      <c r="A14" s="352" t="s">
        <v>266</v>
      </c>
      <c r="B14" s="348">
        <v>2018463</v>
      </c>
      <c r="C14" s="144">
        <v>8612632</v>
      </c>
      <c r="D14" s="304">
        <f>C14/B14-1</f>
        <v>3.266925873796052</v>
      </c>
      <c r="E14" s="348">
        <v>25211024</v>
      </c>
      <c r="F14" s="144">
        <v>22407503</v>
      </c>
      <c r="G14" s="304">
        <f t="shared" si="1"/>
        <v>-0.11120218678939819</v>
      </c>
      <c r="H14" s="304">
        <f t="shared" si="2"/>
        <v>4.3707080632719199E-2</v>
      </c>
      <c r="I14" s="351"/>
      <c r="J14" s="351"/>
      <c r="K14" s="350"/>
      <c r="L14" s="350"/>
    </row>
    <row r="15" spans="1:13" x14ac:dyDescent="0.25">
      <c r="A15" s="352" t="s">
        <v>260</v>
      </c>
      <c r="B15" s="348">
        <v>1240348</v>
      </c>
      <c r="C15" s="144">
        <v>5472118</v>
      </c>
      <c r="D15" s="304">
        <f>C15/B15-1</f>
        <v>3.4117602479304194</v>
      </c>
      <c r="E15" s="348">
        <v>7726209</v>
      </c>
      <c r="F15" s="144">
        <v>17506161</v>
      </c>
      <c r="G15" s="304">
        <f t="shared" si="1"/>
        <v>1.2658150976759752</v>
      </c>
      <c r="H15" s="304">
        <f t="shared" si="2"/>
        <v>3.414674050903236E-2</v>
      </c>
      <c r="I15" s="351"/>
      <c r="J15" s="351"/>
      <c r="K15" s="350"/>
      <c r="L15" s="350"/>
    </row>
    <row r="16" spans="1:13" x14ac:dyDescent="0.25">
      <c r="A16" s="352" t="s">
        <v>261</v>
      </c>
      <c r="B16" s="348">
        <v>109525</v>
      </c>
      <c r="C16" s="144">
        <v>9884154</v>
      </c>
      <c r="D16" s="304" t="s">
        <v>132</v>
      </c>
      <c r="E16" s="348">
        <v>6074298</v>
      </c>
      <c r="F16" s="144">
        <v>16311451</v>
      </c>
      <c r="G16" s="304">
        <f t="shared" si="1"/>
        <v>1.6853228142577135</v>
      </c>
      <c r="H16" s="304">
        <f t="shared" si="2"/>
        <v>3.181639221887634E-2</v>
      </c>
      <c r="I16" s="351"/>
      <c r="J16" s="351"/>
      <c r="K16" s="350"/>
      <c r="L16" s="350"/>
    </row>
    <row r="17" spans="1:13" x14ac:dyDescent="0.25">
      <c r="A17" s="352" t="s">
        <v>245</v>
      </c>
      <c r="B17" s="348">
        <v>0</v>
      </c>
      <c r="C17" s="144">
        <v>3649390</v>
      </c>
      <c r="D17" s="304" t="s">
        <v>132</v>
      </c>
      <c r="E17" s="348">
        <v>24000</v>
      </c>
      <c r="F17" s="144">
        <v>12662352</v>
      </c>
      <c r="G17" s="304" t="s">
        <v>132</v>
      </c>
      <c r="H17" s="304">
        <f t="shared" si="2"/>
        <v>2.4698621701127216E-2</v>
      </c>
      <c r="I17" s="351"/>
      <c r="J17" s="351"/>
      <c r="K17" s="350"/>
      <c r="L17" s="350"/>
    </row>
    <row r="18" spans="1:13" x14ac:dyDescent="0.25">
      <c r="A18" s="349" t="s">
        <v>282</v>
      </c>
      <c r="B18" s="348">
        <v>4318025</v>
      </c>
      <c r="C18" s="144">
        <v>12858987</v>
      </c>
      <c r="D18" s="304">
        <f t="shared" ref="D18:D27" si="3">C18/B18-1</f>
        <v>1.9779788213361433</v>
      </c>
      <c r="E18" s="348">
        <v>42277717</v>
      </c>
      <c r="F18" s="144">
        <v>53401414</v>
      </c>
      <c r="G18" s="304">
        <f t="shared" ref="G18:G27" si="4">F18/E18-1</f>
        <v>0.26311016273655463</v>
      </c>
      <c r="H18" s="304">
        <f t="shared" si="2"/>
        <v>0.10416242754041893</v>
      </c>
      <c r="I18" s="351"/>
      <c r="J18" s="351"/>
      <c r="K18" s="351"/>
      <c r="L18" s="351"/>
      <c r="M18" s="351"/>
    </row>
    <row r="19" spans="1:13" x14ac:dyDescent="0.25">
      <c r="A19" s="358" t="s">
        <v>212</v>
      </c>
      <c r="B19" s="357">
        <f>SUM(B20:B30)</f>
        <v>37972772</v>
      </c>
      <c r="C19" s="356">
        <f>SUM(C20:C30)</f>
        <v>40965422</v>
      </c>
      <c r="D19" s="355">
        <f t="shared" si="3"/>
        <v>7.8810417106236041E-2</v>
      </c>
      <c r="E19" s="357">
        <f>SUM(E20:E30)</f>
        <v>233610965</v>
      </c>
      <c r="F19" s="356">
        <f>SUM(F20:F30)</f>
        <v>171471754</v>
      </c>
      <c r="G19" s="355">
        <f t="shared" si="4"/>
        <v>-0.26599441083598108</v>
      </c>
      <c r="H19" s="344">
        <f>SUM(H20:H30)</f>
        <v>1</v>
      </c>
      <c r="I19" s="354"/>
      <c r="J19" s="354"/>
      <c r="K19" s="354"/>
      <c r="L19" s="354"/>
      <c r="M19" s="354"/>
    </row>
    <row r="20" spans="1:13" x14ac:dyDescent="0.25">
      <c r="A20" s="353" t="s">
        <v>264</v>
      </c>
      <c r="B20" s="348">
        <v>7935892</v>
      </c>
      <c r="C20" s="144">
        <v>4622565</v>
      </c>
      <c r="D20" s="304">
        <f t="shared" si="3"/>
        <v>-0.41751160424058187</v>
      </c>
      <c r="E20" s="348">
        <v>41976915</v>
      </c>
      <c r="F20" s="144">
        <v>28694088</v>
      </c>
      <c r="G20" s="304">
        <f t="shared" si="4"/>
        <v>-0.31643171014353966</v>
      </c>
      <c r="H20" s="304">
        <f t="shared" ref="H20:H30" si="5">+F20/$F$19</f>
        <v>0.16734002732601663</v>
      </c>
      <c r="I20" s="351"/>
      <c r="J20" s="351"/>
      <c r="K20" s="350"/>
      <c r="L20" s="350"/>
    </row>
    <row r="21" spans="1:13" x14ac:dyDescent="0.25">
      <c r="A21" s="353" t="s">
        <v>266</v>
      </c>
      <c r="B21" s="348">
        <v>5592648</v>
      </c>
      <c r="C21" s="144">
        <v>7522213</v>
      </c>
      <c r="D21" s="304">
        <f t="shared" si="3"/>
        <v>0.34501813809844628</v>
      </c>
      <c r="E21" s="348">
        <v>16577529</v>
      </c>
      <c r="F21" s="144">
        <v>25405989</v>
      </c>
      <c r="G21" s="304">
        <f t="shared" si="4"/>
        <v>0.53255584713499826</v>
      </c>
      <c r="H21" s="304">
        <f t="shared" si="5"/>
        <v>0.14816428016476696</v>
      </c>
      <c r="I21" s="351"/>
      <c r="J21" s="351"/>
      <c r="K21" s="350"/>
      <c r="L21" s="350"/>
    </row>
    <row r="22" spans="1:13" x14ac:dyDescent="0.25">
      <c r="A22" s="353" t="s">
        <v>268</v>
      </c>
      <c r="B22" s="348">
        <v>20028321</v>
      </c>
      <c r="C22" s="144">
        <v>5908438</v>
      </c>
      <c r="D22" s="304">
        <f t="shared" si="3"/>
        <v>-0.70499584063986198</v>
      </c>
      <c r="E22" s="348">
        <v>74169580</v>
      </c>
      <c r="F22" s="144">
        <v>20594387</v>
      </c>
      <c r="G22" s="304">
        <f t="shared" si="4"/>
        <v>-0.7223337788888653</v>
      </c>
      <c r="H22" s="304">
        <f t="shared" si="5"/>
        <v>0.1201036702523029</v>
      </c>
      <c r="I22" s="351"/>
      <c r="J22" s="351"/>
      <c r="K22" s="350"/>
      <c r="L22" s="350"/>
    </row>
    <row r="23" spans="1:13" x14ac:dyDescent="0.25">
      <c r="A23" s="352" t="s">
        <v>259</v>
      </c>
      <c r="B23" s="348">
        <v>471211</v>
      </c>
      <c r="C23" s="144">
        <v>3608062</v>
      </c>
      <c r="D23" s="304">
        <f t="shared" si="3"/>
        <v>6.6569986693859011</v>
      </c>
      <c r="E23" s="348">
        <v>33695566</v>
      </c>
      <c r="F23" s="144">
        <v>17942255</v>
      </c>
      <c r="G23" s="304">
        <f t="shared" si="4"/>
        <v>-0.46751881241585314</v>
      </c>
      <c r="H23" s="304">
        <f t="shared" si="5"/>
        <v>0.10463679633206528</v>
      </c>
      <c r="I23" s="351"/>
      <c r="J23" s="351"/>
      <c r="K23" s="350"/>
      <c r="L23" s="350"/>
    </row>
    <row r="24" spans="1:13" x14ac:dyDescent="0.25">
      <c r="A24" s="352" t="s">
        <v>267</v>
      </c>
      <c r="B24" s="348">
        <v>1442529</v>
      </c>
      <c r="C24" s="144">
        <v>2753095</v>
      </c>
      <c r="D24" s="304">
        <f t="shared" si="3"/>
        <v>0.90851969007208866</v>
      </c>
      <c r="E24" s="348">
        <v>9774768</v>
      </c>
      <c r="F24" s="144">
        <v>13643683</v>
      </c>
      <c r="G24" s="304">
        <f t="shared" si="4"/>
        <v>0.39580632501968327</v>
      </c>
      <c r="H24" s="304">
        <f t="shared" si="5"/>
        <v>7.95681077596022E-2</v>
      </c>
      <c r="I24" s="351"/>
      <c r="J24" s="351"/>
      <c r="K24" s="350"/>
      <c r="L24" s="350"/>
    </row>
    <row r="25" spans="1:13" x14ac:dyDescent="0.25">
      <c r="A25" s="352" t="s">
        <v>263</v>
      </c>
      <c r="B25" s="348">
        <v>2564785</v>
      </c>
      <c r="C25" s="144">
        <v>3118269</v>
      </c>
      <c r="D25" s="304">
        <f t="shared" si="3"/>
        <v>0.21580132447749034</v>
      </c>
      <c r="E25" s="348">
        <v>13335021</v>
      </c>
      <c r="F25" s="144">
        <v>13459739</v>
      </c>
      <c r="G25" s="304">
        <f t="shared" si="4"/>
        <v>9.3526661862775029E-3</v>
      </c>
      <c r="H25" s="304">
        <f t="shared" si="5"/>
        <v>7.849537131345842E-2</v>
      </c>
      <c r="I25" s="351"/>
      <c r="J25" s="351"/>
      <c r="K25" s="350"/>
      <c r="L25" s="350"/>
    </row>
    <row r="26" spans="1:13" x14ac:dyDescent="0.25">
      <c r="A26" s="352" t="s">
        <v>260</v>
      </c>
      <c r="B26" s="348">
        <v>233404</v>
      </c>
      <c r="C26" s="144">
        <v>1974862</v>
      </c>
      <c r="D26" s="304">
        <f t="shared" si="3"/>
        <v>7.4611317715206251</v>
      </c>
      <c r="E26" s="348">
        <v>3233361</v>
      </c>
      <c r="F26" s="144">
        <v>7230831</v>
      </c>
      <c r="G26" s="304">
        <f t="shared" si="4"/>
        <v>1.2363203490114465</v>
      </c>
      <c r="H26" s="304">
        <f t="shared" si="5"/>
        <v>4.2169225142468653E-2</v>
      </c>
      <c r="I26" s="351"/>
      <c r="J26" s="351"/>
      <c r="K26" s="350"/>
      <c r="L26" s="350"/>
    </row>
    <row r="27" spans="1:13" x14ac:dyDescent="0.25">
      <c r="A27" s="352" t="s">
        <v>261</v>
      </c>
      <c r="B27" s="348">
        <v>699998</v>
      </c>
      <c r="C27" s="144">
        <v>1170773</v>
      </c>
      <c r="D27" s="304">
        <f t="shared" si="3"/>
        <v>0.67253763582181669</v>
      </c>
      <c r="E27" s="348">
        <v>1248089</v>
      </c>
      <c r="F27" s="144">
        <v>6561249</v>
      </c>
      <c r="G27" s="304">
        <f t="shared" si="4"/>
        <v>4.2570361568766328</v>
      </c>
      <c r="H27" s="304">
        <f t="shared" si="5"/>
        <v>3.8264313783131887E-2</v>
      </c>
      <c r="I27" s="351"/>
      <c r="J27" s="351"/>
      <c r="K27" s="350"/>
      <c r="L27" s="350"/>
    </row>
    <row r="28" spans="1:13" x14ac:dyDescent="0.25">
      <c r="A28" s="352" t="s">
        <v>253</v>
      </c>
      <c r="B28" s="348">
        <v>0</v>
      </c>
      <c r="C28" s="144">
        <v>22137</v>
      </c>
      <c r="D28" s="304" t="s">
        <v>132</v>
      </c>
      <c r="E28" s="348">
        <v>0</v>
      </c>
      <c r="F28" s="144">
        <v>6171933</v>
      </c>
      <c r="G28" s="304" t="s">
        <v>132</v>
      </c>
      <c r="H28" s="304">
        <f t="shared" si="5"/>
        <v>3.5993875702700281E-2</v>
      </c>
      <c r="I28" s="351"/>
      <c r="J28" s="351"/>
      <c r="K28" s="350"/>
      <c r="L28" s="350"/>
    </row>
    <row r="29" spans="1:13" x14ac:dyDescent="0.25">
      <c r="A29" s="352" t="s">
        <v>257</v>
      </c>
      <c r="B29" s="348">
        <v>544440</v>
      </c>
      <c r="C29" s="144">
        <v>1817947</v>
      </c>
      <c r="D29" s="304">
        <f>C29/B29-1</f>
        <v>2.3391135846006907</v>
      </c>
      <c r="E29" s="348">
        <v>3041445</v>
      </c>
      <c r="F29" s="144">
        <v>3525949</v>
      </c>
      <c r="G29" s="304">
        <f t="shared" ref="G29:G38" si="6">F29/E29-1</f>
        <v>0.1593005956050495</v>
      </c>
      <c r="H29" s="304">
        <f t="shared" si="5"/>
        <v>2.0562856084157161E-2</v>
      </c>
      <c r="I29" s="351"/>
      <c r="J29" s="351"/>
      <c r="K29" s="350"/>
      <c r="L29" s="350"/>
    </row>
    <row r="30" spans="1:13" ht="15.75" x14ac:dyDescent="0.25">
      <c r="A30" s="349" t="s">
        <v>281</v>
      </c>
      <c r="B30" s="361">
        <v>-1540456</v>
      </c>
      <c r="C30" s="144">
        <v>8447061</v>
      </c>
      <c r="D30" s="304">
        <f>C30/B30-1</f>
        <v>-6.4834808654060874</v>
      </c>
      <c r="E30" s="348">
        <v>36558691</v>
      </c>
      <c r="F30" s="144">
        <v>28241651</v>
      </c>
      <c r="G30" s="304">
        <f t="shared" si="6"/>
        <v>-0.22749829855779025</v>
      </c>
      <c r="H30" s="304">
        <f t="shared" si="5"/>
        <v>0.16470147613932962</v>
      </c>
      <c r="I30" s="351"/>
      <c r="J30" s="351"/>
      <c r="K30" s="351"/>
      <c r="L30" s="351"/>
      <c r="M30" s="351"/>
    </row>
    <row r="31" spans="1:13" x14ac:dyDescent="0.25">
      <c r="A31" s="358" t="s">
        <v>6</v>
      </c>
      <c r="B31" s="357">
        <f>SUM(B32:B42)</f>
        <v>14406025</v>
      </c>
      <c r="C31" s="356">
        <f>SUM(C32:C42)</f>
        <v>24011124</v>
      </c>
      <c r="D31" s="355">
        <f>C31/B31-1</f>
        <v>0.66674179726885097</v>
      </c>
      <c r="E31" s="357">
        <f>SUM(E32:E42)</f>
        <v>93075015</v>
      </c>
      <c r="F31" s="356">
        <f>SUM(F32:F42)</f>
        <v>109970592</v>
      </c>
      <c r="G31" s="355">
        <f t="shared" si="6"/>
        <v>0.18152644939138618</v>
      </c>
      <c r="H31" s="344">
        <f>SUM(H32:H42)</f>
        <v>1</v>
      </c>
      <c r="I31" s="354"/>
      <c r="J31" s="354"/>
      <c r="K31" s="354"/>
      <c r="L31" s="354"/>
      <c r="M31" s="354"/>
    </row>
    <row r="32" spans="1:13" x14ac:dyDescent="0.25">
      <c r="A32" s="353" t="s">
        <v>258</v>
      </c>
      <c r="B32" s="348">
        <v>2849508</v>
      </c>
      <c r="C32" s="144">
        <v>2666206</v>
      </c>
      <c r="D32" s="304">
        <f>C32/B32-1</f>
        <v>-6.4327596202572557E-2</v>
      </c>
      <c r="E32" s="348">
        <v>17084719</v>
      </c>
      <c r="F32" s="144">
        <v>12901380</v>
      </c>
      <c r="G32" s="304">
        <f t="shared" si="6"/>
        <v>-0.24485851947579584</v>
      </c>
      <c r="H32" s="304">
        <f t="shared" ref="H32:H42" si="7">+F32/$F$31</f>
        <v>0.11731663679686292</v>
      </c>
      <c r="I32" s="351"/>
      <c r="J32" s="351"/>
    </row>
    <row r="33" spans="1:13" x14ac:dyDescent="0.25">
      <c r="A33" s="353" t="s">
        <v>254</v>
      </c>
      <c r="B33" s="348">
        <v>1347812</v>
      </c>
      <c r="C33" s="144">
        <v>2620332</v>
      </c>
      <c r="D33" s="304">
        <f>C33/B33-1</f>
        <v>0.94413760969630789</v>
      </c>
      <c r="E33" s="348">
        <v>5665933</v>
      </c>
      <c r="F33" s="144">
        <v>8614777</v>
      </c>
      <c r="G33" s="304">
        <f t="shared" si="6"/>
        <v>0.52045161847130905</v>
      </c>
      <c r="H33" s="304">
        <f t="shared" si="7"/>
        <v>7.8337097612423509E-2</v>
      </c>
      <c r="I33" s="351"/>
      <c r="J33" s="351"/>
    </row>
    <row r="34" spans="1:13" x14ac:dyDescent="0.25">
      <c r="A34" s="352" t="s">
        <v>256</v>
      </c>
      <c r="B34" s="348">
        <v>87652</v>
      </c>
      <c r="C34" s="144">
        <v>1255769</v>
      </c>
      <c r="D34" s="304" t="s">
        <v>132</v>
      </c>
      <c r="E34" s="348">
        <v>2221415</v>
      </c>
      <c r="F34" s="144">
        <v>7248466</v>
      </c>
      <c r="G34" s="304">
        <f t="shared" si="6"/>
        <v>2.2629949829275486</v>
      </c>
      <c r="H34" s="304">
        <f t="shared" si="7"/>
        <v>6.5912766933181557E-2</v>
      </c>
      <c r="I34" s="351"/>
      <c r="J34" s="351"/>
    </row>
    <row r="35" spans="1:13" x14ac:dyDescent="0.25">
      <c r="A35" s="352" t="s">
        <v>252</v>
      </c>
      <c r="B35" s="348">
        <v>312730</v>
      </c>
      <c r="C35" s="144">
        <v>1526651</v>
      </c>
      <c r="D35" s="304">
        <f>C35/B35-1</f>
        <v>3.8816902759568954</v>
      </c>
      <c r="E35" s="348">
        <v>4489594</v>
      </c>
      <c r="F35" s="144">
        <v>6133900</v>
      </c>
      <c r="G35" s="304">
        <f t="shared" si="6"/>
        <v>0.366248262092296</v>
      </c>
      <c r="H35" s="304">
        <f t="shared" si="7"/>
        <v>5.577763917102492E-2</v>
      </c>
      <c r="I35" s="351"/>
      <c r="J35" s="351"/>
    </row>
    <row r="36" spans="1:13" x14ac:dyDescent="0.25">
      <c r="A36" s="353" t="s">
        <v>251</v>
      </c>
      <c r="B36" s="348">
        <v>834674</v>
      </c>
      <c r="C36" s="144">
        <v>1580067</v>
      </c>
      <c r="D36" s="304">
        <f>C36/B36-1</f>
        <v>0.89303488547624577</v>
      </c>
      <c r="E36" s="348">
        <v>5536045</v>
      </c>
      <c r="F36" s="144">
        <v>5908346</v>
      </c>
      <c r="G36" s="304">
        <f t="shared" si="6"/>
        <v>6.725035652708744E-2</v>
      </c>
      <c r="H36" s="304">
        <f t="shared" si="7"/>
        <v>5.3726599925914741E-2</v>
      </c>
      <c r="I36" s="351"/>
      <c r="J36" s="351"/>
    </row>
    <row r="37" spans="1:13" x14ac:dyDescent="0.25">
      <c r="A37" s="352" t="s">
        <v>247</v>
      </c>
      <c r="B37" s="348">
        <v>47284</v>
      </c>
      <c r="C37" s="144">
        <v>1380000</v>
      </c>
      <c r="D37" s="304" t="s">
        <v>132</v>
      </c>
      <c r="E37" s="348">
        <v>1853695</v>
      </c>
      <c r="F37" s="144">
        <v>5579200</v>
      </c>
      <c r="G37" s="304">
        <f t="shared" si="6"/>
        <v>2.0097723735565993</v>
      </c>
      <c r="H37" s="304">
        <f t="shared" si="7"/>
        <v>5.0733563387564559E-2</v>
      </c>
      <c r="I37" s="351"/>
      <c r="J37" s="351"/>
      <c r="K37" s="359"/>
    </row>
    <row r="38" spans="1:13" x14ac:dyDescent="0.25">
      <c r="A38" s="352" t="s">
        <v>267</v>
      </c>
      <c r="B38" s="348">
        <v>0</v>
      </c>
      <c r="C38" s="144">
        <v>939941</v>
      </c>
      <c r="D38" s="304" t="s">
        <v>132</v>
      </c>
      <c r="E38" s="348">
        <v>2953466</v>
      </c>
      <c r="F38" s="144">
        <v>3666613</v>
      </c>
      <c r="G38" s="304">
        <f t="shared" si="6"/>
        <v>0.24146104949235925</v>
      </c>
      <c r="H38" s="304">
        <f t="shared" si="7"/>
        <v>3.3341759222320091E-2</v>
      </c>
      <c r="I38" s="351"/>
      <c r="J38" s="351"/>
    </row>
    <row r="39" spans="1:13" ht="15.75" x14ac:dyDescent="0.25">
      <c r="A39" s="352" t="s">
        <v>228</v>
      </c>
      <c r="B39" s="348">
        <v>2680</v>
      </c>
      <c r="C39" s="144">
        <v>1055376</v>
      </c>
      <c r="D39" s="304" t="s">
        <v>132</v>
      </c>
      <c r="E39" s="348">
        <v>78388</v>
      </c>
      <c r="F39" s="144">
        <v>3576728</v>
      </c>
      <c r="G39" s="304" t="s">
        <v>132</v>
      </c>
      <c r="H39" s="304">
        <f t="shared" si="7"/>
        <v>3.2524404342571873E-2</v>
      </c>
      <c r="I39" s="351"/>
      <c r="J39" s="351"/>
    </row>
    <row r="40" spans="1:13" x14ac:dyDescent="0.25">
      <c r="A40" s="352" t="s">
        <v>249</v>
      </c>
      <c r="B40" s="348">
        <v>351963</v>
      </c>
      <c r="C40" s="144">
        <v>1235874</v>
      </c>
      <c r="D40" s="304">
        <f t="shared" ref="D40:D47" si="8">C40/B40-1</f>
        <v>2.5113747751894375</v>
      </c>
      <c r="E40" s="348">
        <v>3060145</v>
      </c>
      <c r="F40" s="144">
        <v>3423647</v>
      </c>
      <c r="G40" s="304">
        <f t="shared" ref="G40:G45" si="9">F40/E40-1</f>
        <v>0.11878587452555345</v>
      </c>
      <c r="H40" s="304">
        <f t="shared" si="7"/>
        <v>3.1132386738447312E-2</v>
      </c>
      <c r="I40" s="351"/>
      <c r="J40" s="351"/>
    </row>
    <row r="41" spans="1:13" x14ac:dyDescent="0.25">
      <c r="A41" s="352" t="s">
        <v>235</v>
      </c>
      <c r="B41" s="348">
        <v>547400</v>
      </c>
      <c r="C41" s="144">
        <v>642293</v>
      </c>
      <c r="D41" s="304">
        <f t="shared" si="8"/>
        <v>0.17335221044939719</v>
      </c>
      <c r="E41" s="348">
        <v>1911509</v>
      </c>
      <c r="F41" s="144">
        <v>2907361</v>
      </c>
      <c r="G41" s="304">
        <f t="shared" si="9"/>
        <v>0.5209768826618133</v>
      </c>
      <c r="H41" s="304">
        <f t="shared" si="7"/>
        <v>2.6437622523665237E-2</v>
      </c>
      <c r="I41" s="351"/>
      <c r="J41" s="351"/>
    </row>
    <row r="42" spans="1:13" x14ac:dyDescent="0.25">
      <c r="A42" s="349" t="s">
        <v>280</v>
      </c>
      <c r="B42" s="348">
        <v>8024322</v>
      </c>
      <c r="C42" s="144">
        <v>9108615</v>
      </c>
      <c r="D42" s="304">
        <f t="shared" si="8"/>
        <v>0.13512580875991764</v>
      </c>
      <c r="E42" s="348">
        <v>48220106</v>
      </c>
      <c r="F42" s="144">
        <v>50010174</v>
      </c>
      <c r="G42" s="304">
        <f t="shared" si="9"/>
        <v>3.7122854935242255E-2</v>
      </c>
      <c r="H42" s="304">
        <f t="shared" si="7"/>
        <v>0.45475952334602326</v>
      </c>
      <c r="I42" s="351"/>
      <c r="J42" s="351"/>
      <c r="K42" s="351"/>
      <c r="L42" s="351"/>
      <c r="M42" s="351"/>
    </row>
    <row r="43" spans="1:13" x14ac:dyDescent="0.25">
      <c r="A43" s="358" t="s">
        <v>211</v>
      </c>
      <c r="B43" s="357">
        <f>SUM(B44:B54)</f>
        <v>43069116</v>
      </c>
      <c r="C43" s="356">
        <f>SUM(C44:C54)</f>
        <v>95119174</v>
      </c>
      <c r="D43" s="355">
        <f t="shared" si="8"/>
        <v>1.2085239455576473</v>
      </c>
      <c r="E43" s="357">
        <f>SUM(E44:E54)</f>
        <v>296500473</v>
      </c>
      <c r="F43" s="356">
        <f>SUM(F44:F54)</f>
        <v>391392390</v>
      </c>
      <c r="G43" s="355">
        <f t="shared" si="9"/>
        <v>0.32003968169049091</v>
      </c>
      <c r="H43" s="344">
        <f>SUM(H44:H54)</f>
        <v>1</v>
      </c>
      <c r="I43" s="354"/>
      <c r="J43" s="354"/>
      <c r="K43" s="354"/>
      <c r="L43" s="354"/>
      <c r="M43" s="354"/>
    </row>
    <row r="44" spans="1:13" x14ac:dyDescent="0.25">
      <c r="A44" s="353" t="s">
        <v>268</v>
      </c>
      <c r="B44" s="348">
        <v>21842285</v>
      </c>
      <c r="C44" s="144">
        <v>33585591</v>
      </c>
      <c r="D44" s="304">
        <f t="shared" si="8"/>
        <v>0.53764091073804776</v>
      </c>
      <c r="E44" s="348">
        <v>142276797</v>
      </c>
      <c r="F44" s="144">
        <v>117599134</v>
      </c>
      <c r="G44" s="304">
        <f t="shared" si="9"/>
        <v>-0.17344826085732024</v>
      </c>
      <c r="H44" s="304">
        <f t="shared" ref="H44:H54" si="10">+F44/$F$43</f>
        <v>0.30046351693245749</v>
      </c>
      <c r="I44" s="351"/>
      <c r="J44" s="351"/>
      <c r="K44" s="350"/>
      <c r="L44" s="350"/>
    </row>
    <row r="45" spans="1:13" x14ac:dyDescent="0.25">
      <c r="A45" s="353" t="s">
        <v>266</v>
      </c>
      <c r="B45" s="348">
        <v>8971578</v>
      </c>
      <c r="C45" s="144">
        <v>14048597</v>
      </c>
      <c r="D45" s="304">
        <f t="shared" si="8"/>
        <v>0.5659003354816734</v>
      </c>
      <c r="E45" s="348">
        <v>33109419</v>
      </c>
      <c r="F45" s="144">
        <v>57085938</v>
      </c>
      <c r="G45" s="304">
        <f t="shared" si="9"/>
        <v>0.72416006454235871</v>
      </c>
      <c r="H45" s="304">
        <f t="shared" si="10"/>
        <v>0.14585346945555072</v>
      </c>
      <c r="I45" s="351"/>
      <c r="J45" s="351"/>
      <c r="K45" s="350"/>
      <c r="L45" s="350"/>
    </row>
    <row r="46" spans="1:13" x14ac:dyDescent="0.25">
      <c r="A46" s="353" t="s">
        <v>261</v>
      </c>
      <c r="B46" s="348">
        <v>669385</v>
      </c>
      <c r="C46" s="144">
        <v>4155170</v>
      </c>
      <c r="D46" s="304">
        <f t="shared" si="8"/>
        <v>5.2074441464926764</v>
      </c>
      <c r="E46" s="348">
        <v>1830480</v>
      </c>
      <c r="F46" s="144">
        <v>28376122</v>
      </c>
      <c r="G46" s="304" t="s">
        <v>132</v>
      </c>
      <c r="H46" s="304">
        <f t="shared" si="10"/>
        <v>7.2500443864020964E-2</v>
      </c>
      <c r="I46" s="351"/>
      <c r="J46" s="351"/>
      <c r="K46" s="350"/>
      <c r="L46" s="350"/>
    </row>
    <row r="47" spans="1:13" x14ac:dyDescent="0.25">
      <c r="A47" s="352" t="s">
        <v>263</v>
      </c>
      <c r="B47" s="348">
        <v>691326</v>
      </c>
      <c r="C47" s="144">
        <v>5966181</v>
      </c>
      <c r="D47" s="304">
        <f t="shared" si="8"/>
        <v>7.6300544171635387</v>
      </c>
      <c r="E47" s="348">
        <v>21853670</v>
      </c>
      <c r="F47" s="144">
        <v>25880838</v>
      </c>
      <c r="G47" s="304">
        <f>F47/E47-1</f>
        <v>0.1842787961930421</v>
      </c>
      <c r="H47" s="304">
        <f t="shared" si="10"/>
        <v>6.6125041419430763E-2</v>
      </c>
      <c r="I47" s="351"/>
      <c r="J47" s="351"/>
      <c r="K47" s="350"/>
      <c r="L47" s="350"/>
    </row>
    <row r="48" spans="1:13" x14ac:dyDescent="0.25">
      <c r="A48" s="352" t="s">
        <v>260</v>
      </c>
      <c r="B48" s="348">
        <v>0</v>
      </c>
      <c r="C48" s="144">
        <v>0</v>
      </c>
      <c r="D48" s="360" t="s">
        <v>272</v>
      </c>
      <c r="E48" s="348">
        <v>108261</v>
      </c>
      <c r="F48" s="144">
        <v>21037927</v>
      </c>
      <c r="G48" s="304" t="s">
        <v>132</v>
      </c>
      <c r="H48" s="304">
        <f t="shared" si="10"/>
        <v>5.3751497314498117E-2</v>
      </c>
      <c r="I48" s="351"/>
      <c r="J48" s="351"/>
      <c r="K48" s="350"/>
      <c r="L48" s="350"/>
    </row>
    <row r="49" spans="1:13" x14ac:dyDescent="0.25">
      <c r="A49" s="352" t="s">
        <v>248</v>
      </c>
      <c r="B49" s="348">
        <v>157515</v>
      </c>
      <c r="C49" s="144">
        <v>5288672</v>
      </c>
      <c r="D49" s="304" t="s">
        <v>132</v>
      </c>
      <c r="E49" s="348">
        <v>3815106</v>
      </c>
      <c r="F49" s="144">
        <v>13887187</v>
      </c>
      <c r="G49" s="304">
        <f t="shared" ref="G49:G71" si="11">F49/E49-1</f>
        <v>2.6400527272374608</v>
      </c>
      <c r="H49" s="304">
        <f t="shared" si="10"/>
        <v>3.5481494670859592E-2</v>
      </c>
      <c r="I49" s="351"/>
      <c r="J49" s="351"/>
      <c r="K49" s="350"/>
      <c r="L49" s="350"/>
    </row>
    <row r="50" spans="1:13" x14ac:dyDescent="0.25">
      <c r="A50" s="352" t="s">
        <v>246</v>
      </c>
      <c r="B50" s="348">
        <v>2257665</v>
      </c>
      <c r="C50" s="144">
        <v>3638239</v>
      </c>
      <c r="D50" s="304">
        <f t="shared" ref="D50:D55" si="12">C50/B50-1</f>
        <v>0.6115052498931417</v>
      </c>
      <c r="E50" s="348">
        <v>15312358</v>
      </c>
      <c r="F50" s="144">
        <v>10199591</v>
      </c>
      <c r="G50" s="304">
        <f t="shared" si="11"/>
        <v>-0.33389808414876399</v>
      </c>
      <c r="H50" s="304">
        <f t="shared" si="10"/>
        <v>2.6059758085741014E-2</v>
      </c>
      <c r="I50" s="351"/>
      <c r="J50" s="351"/>
      <c r="K50" s="350"/>
      <c r="L50" s="350"/>
    </row>
    <row r="51" spans="1:13" x14ac:dyDescent="0.25">
      <c r="A51" s="352" t="s">
        <v>267</v>
      </c>
      <c r="B51" s="348">
        <v>2481656</v>
      </c>
      <c r="C51" s="144">
        <v>627668</v>
      </c>
      <c r="D51" s="304">
        <f t="shared" si="12"/>
        <v>-0.74707695184183465</v>
      </c>
      <c r="E51" s="348">
        <v>10436241</v>
      </c>
      <c r="F51" s="144">
        <v>9122011</v>
      </c>
      <c r="G51" s="304">
        <f t="shared" si="11"/>
        <v>-0.12592944145310558</v>
      </c>
      <c r="H51" s="304">
        <f t="shared" si="10"/>
        <v>2.3306561990129648E-2</v>
      </c>
      <c r="I51" s="351"/>
      <c r="J51" s="351"/>
      <c r="K51" s="350"/>
      <c r="L51" s="350"/>
    </row>
    <row r="52" spans="1:13" x14ac:dyDescent="0.25">
      <c r="A52" s="352" t="s">
        <v>258</v>
      </c>
      <c r="B52" s="348">
        <v>606945</v>
      </c>
      <c r="C52" s="144">
        <v>1392598</v>
      </c>
      <c r="D52" s="304">
        <f t="shared" si="12"/>
        <v>1.2944385405596881</v>
      </c>
      <c r="E52" s="348">
        <v>5646189</v>
      </c>
      <c r="F52" s="144">
        <v>9120319</v>
      </c>
      <c r="G52" s="304">
        <f t="shared" si="11"/>
        <v>0.6153052970773738</v>
      </c>
      <c r="H52" s="304">
        <f t="shared" si="10"/>
        <v>2.3302238962796391E-2</v>
      </c>
      <c r="I52" s="351"/>
      <c r="J52" s="351"/>
      <c r="K52" s="350"/>
      <c r="L52" s="350"/>
    </row>
    <row r="53" spans="1:13" x14ac:dyDescent="0.25">
      <c r="A53" s="352" t="s">
        <v>253</v>
      </c>
      <c r="B53" s="348">
        <v>1444969</v>
      </c>
      <c r="C53" s="144">
        <v>2632851</v>
      </c>
      <c r="D53" s="304">
        <f t="shared" si="12"/>
        <v>0.82208130416638703</v>
      </c>
      <c r="E53" s="348">
        <v>4083561</v>
      </c>
      <c r="F53" s="144">
        <v>7967456</v>
      </c>
      <c r="G53" s="304">
        <f t="shared" si="11"/>
        <v>0.95110493023123688</v>
      </c>
      <c r="H53" s="304">
        <f t="shared" si="10"/>
        <v>2.0356696255642581E-2</v>
      </c>
      <c r="I53" s="351"/>
      <c r="J53" s="351"/>
      <c r="K53" s="350"/>
      <c r="L53" s="350"/>
    </row>
    <row r="54" spans="1:13" x14ac:dyDescent="0.25">
      <c r="A54" s="349" t="s">
        <v>279</v>
      </c>
      <c r="B54" s="348">
        <v>3945792</v>
      </c>
      <c r="C54" s="144">
        <v>23783607</v>
      </c>
      <c r="D54" s="304">
        <f t="shared" si="12"/>
        <v>5.0275876173908811</v>
      </c>
      <c r="E54" s="348">
        <v>58028391</v>
      </c>
      <c r="F54" s="144">
        <v>91115867</v>
      </c>
      <c r="G54" s="304">
        <f t="shared" si="11"/>
        <v>0.57019461387443959</v>
      </c>
      <c r="H54" s="304">
        <f t="shared" si="10"/>
        <v>0.23279928104887271</v>
      </c>
      <c r="I54" s="351"/>
      <c r="J54" s="351"/>
      <c r="K54" s="351"/>
      <c r="L54" s="351"/>
      <c r="M54" s="351"/>
    </row>
    <row r="55" spans="1:13" x14ac:dyDescent="0.25">
      <c r="A55" s="358" t="s">
        <v>210</v>
      </c>
      <c r="B55" s="357">
        <f>SUM(B56:B66)</f>
        <v>14170610</v>
      </c>
      <c r="C55" s="356">
        <f>SUM(C56:C66)</f>
        <v>44977223</v>
      </c>
      <c r="D55" s="355">
        <f t="shared" si="12"/>
        <v>2.1739793135228478</v>
      </c>
      <c r="E55" s="357">
        <f>SUM(E56:E66)</f>
        <v>144098593</v>
      </c>
      <c r="F55" s="356">
        <f>SUM(F56:F66)</f>
        <v>195235036</v>
      </c>
      <c r="G55" s="355">
        <f t="shared" si="11"/>
        <v>0.35487121654269038</v>
      </c>
      <c r="H55" s="344">
        <f>SUM(H56:H66)</f>
        <v>1</v>
      </c>
      <c r="I55" s="354"/>
      <c r="J55" s="354"/>
      <c r="K55" s="354"/>
      <c r="L55" s="354"/>
      <c r="M55" s="354"/>
    </row>
    <row r="56" spans="1:13" x14ac:dyDescent="0.25">
      <c r="A56" s="353" t="s">
        <v>262</v>
      </c>
      <c r="B56" s="348">
        <v>0</v>
      </c>
      <c r="C56" s="144">
        <v>11635111</v>
      </c>
      <c r="D56" s="304" t="s">
        <v>132</v>
      </c>
      <c r="E56" s="348">
        <v>12458634</v>
      </c>
      <c r="F56" s="144">
        <v>43515711</v>
      </c>
      <c r="G56" s="304">
        <f t="shared" si="11"/>
        <v>2.4928155847583291</v>
      </c>
      <c r="H56" s="304">
        <f t="shared" ref="H56:H66" si="13">+F56/$F$55</f>
        <v>0.2228888415294476</v>
      </c>
      <c r="I56" s="351"/>
      <c r="J56" s="351"/>
      <c r="K56" s="359"/>
      <c r="L56" s="359"/>
    </row>
    <row r="57" spans="1:13" x14ac:dyDescent="0.25">
      <c r="A57" s="353" t="s">
        <v>257</v>
      </c>
      <c r="B57" s="348">
        <v>5369918</v>
      </c>
      <c r="C57" s="144">
        <v>7150489</v>
      </c>
      <c r="D57" s="304">
        <f>C57/B57-1</f>
        <v>0.33158253068296384</v>
      </c>
      <c r="E57" s="348">
        <v>24568837</v>
      </c>
      <c r="F57" s="144">
        <v>25544765</v>
      </c>
      <c r="G57" s="304">
        <f t="shared" si="11"/>
        <v>3.9722189536281372E-2</v>
      </c>
      <c r="H57" s="304">
        <f t="shared" si="13"/>
        <v>0.13084109042805206</v>
      </c>
      <c r="I57" s="351"/>
      <c r="J57" s="351"/>
      <c r="K57" s="359"/>
      <c r="L57" s="359"/>
    </row>
    <row r="58" spans="1:13" x14ac:dyDescent="0.25">
      <c r="A58" s="352" t="s">
        <v>255</v>
      </c>
      <c r="B58" s="348">
        <v>0</v>
      </c>
      <c r="C58" s="144">
        <v>3193176</v>
      </c>
      <c r="D58" s="304" t="s">
        <v>132</v>
      </c>
      <c r="E58" s="348">
        <v>9930659</v>
      </c>
      <c r="F58" s="144">
        <v>16032975</v>
      </c>
      <c r="G58" s="304">
        <f t="shared" si="11"/>
        <v>0.61449255281044279</v>
      </c>
      <c r="H58" s="304">
        <f t="shared" si="13"/>
        <v>8.2121402635949012E-2</v>
      </c>
      <c r="I58" s="351"/>
      <c r="J58" s="351"/>
      <c r="K58" s="359"/>
      <c r="L58" s="359"/>
    </row>
    <row r="59" spans="1:13" x14ac:dyDescent="0.25">
      <c r="A59" s="353" t="s">
        <v>277</v>
      </c>
      <c r="B59" s="348">
        <v>2582696</v>
      </c>
      <c r="C59" s="144">
        <v>20895</v>
      </c>
      <c r="D59" s="304">
        <f>C59/B59-1</f>
        <v>-0.99190961692742774</v>
      </c>
      <c r="E59" s="348">
        <v>18334692</v>
      </c>
      <c r="F59" s="144">
        <v>13965031</v>
      </c>
      <c r="G59" s="304">
        <f t="shared" si="11"/>
        <v>-0.23832748322142527</v>
      </c>
      <c r="H59" s="304">
        <f t="shared" si="13"/>
        <v>7.1529328373212686E-2</v>
      </c>
      <c r="I59" s="351"/>
      <c r="J59" s="351"/>
      <c r="K59" s="359"/>
      <c r="L59" s="359"/>
    </row>
    <row r="60" spans="1:13" x14ac:dyDescent="0.25">
      <c r="A60" s="352" t="s">
        <v>256</v>
      </c>
      <c r="B60" s="348">
        <v>135127</v>
      </c>
      <c r="C60" s="144">
        <v>3278296</v>
      </c>
      <c r="D60" s="304" t="s">
        <v>132</v>
      </c>
      <c r="E60" s="348">
        <v>10032363</v>
      </c>
      <c r="F60" s="144">
        <v>10419400</v>
      </c>
      <c r="G60" s="304">
        <f t="shared" si="11"/>
        <v>3.8578847276558914E-2</v>
      </c>
      <c r="H60" s="304">
        <f t="shared" si="13"/>
        <v>5.3368494781848477E-2</v>
      </c>
      <c r="I60" s="351"/>
      <c r="J60" s="351"/>
      <c r="K60" s="359"/>
      <c r="L60" s="359"/>
    </row>
    <row r="61" spans="1:13" x14ac:dyDescent="0.25">
      <c r="A61" s="352" t="s">
        <v>250</v>
      </c>
      <c r="B61" s="348">
        <v>88461</v>
      </c>
      <c r="C61" s="144">
        <v>2305390</v>
      </c>
      <c r="D61" s="304" t="s">
        <v>132</v>
      </c>
      <c r="E61" s="348">
        <v>2702314</v>
      </c>
      <c r="F61" s="144">
        <v>9349576</v>
      </c>
      <c r="G61" s="304">
        <f t="shared" si="11"/>
        <v>2.4598407142915293</v>
      </c>
      <c r="H61" s="304">
        <f t="shared" si="13"/>
        <v>4.7888822577931145E-2</v>
      </c>
      <c r="I61" s="351"/>
      <c r="J61" s="351"/>
      <c r="K61" s="359"/>
      <c r="L61" s="359"/>
    </row>
    <row r="62" spans="1:13" x14ac:dyDescent="0.25">
      <c r="A62" s="352" t="s">
        <v>242</v>
      </c>
      <c r="B62" s="348">
        <v>0</v>
      </c>
      <c r="C62" s="144">
        <v>1626198</v>
      </c>
      <c r="D62" s="304" t="s">
        <v>132</v>
      </c>
      <c r="E62" s="348">
        <v>2783289</v>
      </c>
      <c r="F62" s="144">
        <v>7755266</v>
      </c>
      <c r="G62" s="304">
        <f t="shared" si="11"/>
        <v>1.7863674954343582</v>
      </c>
      <c r="H62" s="304">
        <f t="shared" si="13"/>
        <v>3.972271657224475E-2</v>
      </c>
      <c r="I62" s="351"/>
      <c r="J62" s="351"/>
      <c r="K62" s="359"/>
      <c r="L62" s="359"/>
    </row>
    <row r="63" spans="1:13" x14ac:dyDescent="0.25">
      <c r="A63" s="352" t="s">
        <v>247</v>
      </c>
      <c r="B63" s="348">
        <v>318530</v>
      </c>
      <c r="C63" s="144">
        <v>2415000</v>
      </c>
      <c r="D63" s="304">
        <f t="shared" ref="D63:D71" si="14">C63/B63-1</f>
        <v>6.5817034502244685</v>
      </c>
      <c r="E63" s="348">
        <v>2373679</v>
      </c>
      <c r="F63" s="144">
        <v>7635926</v>
      </c>
      <c r="G63" s="304">
        <f t="shared" si="11"/>
        <v>2.2169160193943664</v>
      </c>
      <c r="H63" s="304">
        <f t="shared" si="13"/>
        <v>3.9111453335660511E-2</v>
      </c>
      <c r="I63" s="351"/>
      <c r="J63" s="351"/>
      <c r="K63" s="359"/>
      <c r="L63" s="359"/>
    </row>
    <row r="64" spans="1:13" x14ac:dyDescent="0.25">
      <c r="A64" s="352" t="s">
        <v>258</v>
      </c>
      <c r="B64" s="348">
        <v>891586</v>
      </c>
      <c r="C64" s="144">
        <v>1269510</v>
      </c>
      <c r="D64" s="304">
        <f t="shared" si="14"/>
        <v>0.4238783471252352</v>
      </c>
      <c r="E64" s="348">
        <v>7606124</v>
      </c>
      <c r="F64" s="144">
        <v>6911606</v>
      </c>
      <c r="G64" s="304">
        <f t="shared" si="11"/>
        <v>-9.1310370433087873E-2</v>
      </c>
      <c r="H64" s="304">
        <f t="shared" si="13"/>
        <v>3.5401463495517267E-2</v>
      </c>
      <c r="I64" s="351"/>
      <c r="J64" s="351"/>
      <c r="K64" s="359"/>
      <c r="L64" s="359"/>
    </row>
    <row r="65" spans="1:13" x14ac:dyDescent="0.25">
      <c r="A65" s="352" t="s">
        <v>251</v>
      </c>
      <c r="B65" s="348">
        <v>567501</v>
      </c>
      <c r="C65" s="144">
        <v>567501</v>
      </c>
      <c r="D65" s="304">
        <f t="shared" si="14"/>
        <v>0</v>
      </c>
      <c r="E65" s="348">
        <v>5157333</v>
      </c>
      <c r="F65" s="144">
        <v>6561182</v>
      </c>
      <c r="G65" s="304">
        <f t="shared" si="11"/>
        <v>0.27220445140928451</v>
      </c>
      <c r="H65" s="304">
        <f t="shared" si="13"/>
        <v>3.3606580736871429E-2</v>
      </c>
      <c r="I65" s="351"/>
      <c r="J65" s="351"/>
      <c r="K65" s="359"/>
      <c r="L65" s="359"/>
    </row>
    <row r="66" spans="1:13" x14ac:dyDescent="0.25">
      <c r="A66" s="349" t="s">
        <v>278</v>
      </c>
      <c r="B66" s="348">
        <v>4216791</v>
      </c>
      <c r="C66" s="144">
        <v>11515657</v>
      </c>
      <c r="D66" s="304">
        <f t="shared" si="14"/>
        <v>1.730905325874581</v>
      </c>
      <c r="E66" s="348">
        <v>48150669</v>
      </c>
      <c r="F66" s="144">
        <v>47543598</v>
      </c>
      <c r="G66" s="304">
        <f t="shared" si="11"/>
        <v>-1.2607737599658275E-2</v>
      </c>
      <c r="H66" s="304">
        <f t="shared" si="13"/>
        <v>0.24351980553326505</v>
      </c>
      <c r="I66" s="351"/>
      <c r="J66" s="351"/>
      <c r="K66" s="351"/>
      <c r="L66" s="351"/>
      <c r="M66" s="351"/>
    </row>
    <row r="67" spans="1:13" x14ac:dyDescent="0.25">
      <c r="A67" s="358" t="s">
        <v>31</v>
      </c>
      <c r="B67" s="357">
        <f>SUM(B68:B78)</f>
        <v>46957121</v>
      </c>
      <c r="C67" s="356">
        <f>SUM(C68:C78)</f>
        <v>53796431</v>
      </c>
      <c r="D67" s="355">
        <f t="shared" si="14"/>
        <v>0.14565011343008027</v>
      </c>
      <c r="E67" s="357">
        <f>SUM(E68:E78)</f>
        <v>210678634</v>
      </c>
      <c r="F67" s="356">
        <f>SUM(F68:F78)</f>
        <v>305637499</v>
      </c>
      <c r="G67" s="355">
        <f t="shared" si="11"/>
        <v>0.45072850149579002</v>
      </c>
      <c r="H67" s="344">
        <f>SUM(H68:H78)</f>
        <v>0.99999999999999989</v>
      </c>
      <c r="I67" s="354"/>
      <c r="J67" s="354"/>
      <c r="K67" s="354"/>
      <c r="L67" s="354"/>
      <c r="M67" s="354"/>
    </row>
    <row r="68" spans="1:13" x14ac:dyDescent="0.25">
      <c r="A68" s="353" t="s">
        <v>268</v>
      </c>
      <c r="B68" s="348">
        <v>27706837</v>
      </c>
      <c r="C68" s="144">
        <v>34658204</v>
      </c>
      <c r="D68" s="304">
        <f t="shared" si="14"/>
        <v>0.25088995181947338</v>
      </c>
      <c r="E68" s="348">
        <v>117481467</v>
      </c>
      <c r="F68" s="144">
        <v>182436102</v>
      </c>
      <c r="G68" s="304">
        <f t="shared" si="11"/>
        <v>0.55289261071280293</v>
      </c>
      <c r="H68" s="304">
        <f t="shared" ref="H68:H78" si="15">+F68/$F$67</f>
        <v>0.59690352982504935</v>
      </c>
      <c r="I68" s="351"/>
      <c r="J68" s="351"/>
      <c r="K68" s="350"/>
      <c r="L68" s="350"/>
    </row>
    <row r="69" spans="1:13" x14ac:dyDescent="0.25">
      <c r="A69" s="353" t="s">
        <v>277</v>
      </c>
      <c r="B69" s="348">
        <v>12862099</v>
      </c>
      <c r="C69" s="144">
        <v>2912859</v>
      </c>
      <c r="D69" s="304">
        <f t="shared" si="14"/>
        <v>-0.77353159853613318</v>
      </c>
      <c r="E69" s="348">
        <v>42816646</v>
      </c>
      <c r="F69" s="144">
        <v>38136998</v>
      </c>
      <c r="G69" s="304">
        <f t="shared" si="11"/>
        <v>-0.1092950624857445</v>
      </c>
      <c r="H69" s="304">
        <f t="shared" si="15"/>
        <v>0.12477853052972404</v>
      </c>
      <c r="I69" s="351"/>
      <c r="J69" s="351"/>
      <c r="K69" s="350"/>
      <c r="L69" s="350"/>
    </row>
    <row r="70" spans="1:13" x14ac:dyDescent="0.25">
      <c r="A70" s="353" t="s">
        <v>264</v>
      </c>
      <c r="B70" s="348">
        <v>840684</v>
      </c>
      <c r="C70" s="144">
        <v>7831152</v>
      </c>
      <c r="D70" s="304">
        <f t="shared" si="14"/>
        <v>8.315214753700559</v>
      </c>
      <c r="E70" s="348">
        <v>8516588</v>
      </c>
      <c r="F70" s="144">
        <v>30398246</v>
      </c>
      <c r="G70" s="304">
        <f t="shared" si="11"/>
        <v>2.5692986440109582</v>
      </c>
      <c r="H70" s="304">
        <f t="shared" si="15"/>
        <v>9.9458496092457549E-2</v>
      </c>
      <c r="I70" s="351"/>
      <c r="J70" s="351"/>
      <c r="K70" s="350"/>
      <c r="L70" s="350"/>
    </row>
    <row r="71" spans="1:13" x14ac:dyDescent="0.25">
      <c r="A71" s="352" t="s">
        <v>267</v>
      </c>
      <c r="B71" s="348">
        <v>1002671</v>
      </c>
      <c r="C71" s="144">
        <v>2027070</v>
      </c>
      <c r="D71" s="304">
        <f t="shared" si="14"/>
        <v>1.0216701191118522</v>
      </c>
      <c r="E71" s="348">
        <v>5791219</v>
      </c>
      <c r="F71" s="144">
        <v>11082136</v>
      </c>
      <c r="G71" s="304">
        <f t="shared" si="11"/>
        <v>0.91361024337017827</v>
      </c>
      <c r="H71" s="304">
        <f t="shared" si="15"/>
        <v>3.625908481864655E-2</v>
      </c>
      <c r="I71" s="351"/>
      <c r="J71" s="351"/>
      <c r="K71" s="350"/>
      <c r="L71" s="350"/>
    </row>
    <row r="72" spans="1:13" x14ac:dyDescent="0.25">
      <c r="A72" s="352" t="s">
        <v>260</v>
      </c>
      <c r="B72" s="348">
        <v>0</v>
      </c>
      <c r="C72" s="144">
        <v>0</v>
      </c>
      <c r="D72" s="304" t="s">
        <v>132</v>
      </c>
      <c r="E72" s="348">
        <v>0</v>
      </c>
      <c r="F72" s="144">
        <v>5403357</v>
      </c>
      <c r="G72" s="304" t="s">
        <v>132</v>
      </c>
      <c r="H72" s="304">
        <f t="shared" si="15"/>
        <v>1.7678972696998807E-2</v>
      </c>
      <c r="I72" s="351"/>
      <c r="J72" s="351"/>
      <c r="K72" s="350"/>
      <c r="L72" s="350"/>
    </row>
    <row r="73" spans="1:13" x14ac:dyDescent="0.25">
      <c r="A73" s="352" t="s">
        <v>259</v>
      </c>
      <c r="B73" s="348">
        <v>954420</v>
      </c>
      <c r="C73" s="144">
        <v>103374</v>
      </c>
      <c r="D73" s="304">
        <f>C73/B73-1</f>
        <v>-0.89168919343685171</v>
      </c>
      <c r="E73" s="348">
        <v>6728749</v>
      </c>
      <c r="F73" s="144">
        <v>5278623</v>
      </c>
      <c r="G73" s="304">
        <f t="shared" ref="G73:G79" si="16">F73/E73-1</f>
        <v>-0.21551197704060587</v>
      </c>
      <c r="H73" s="304">
        <f t="shared" si="15"/>
        <v>1.7270861779954561E-2</v>
      </c>
      <c r="I73" s="351"/>
      <c r="J73" s="351"/>
      <c r="K73" s="350"/>
      <c r="L73" s="350"/>
    </row>
    <row r="74" spans="1:13" x14ac:dyDescent="0.25">
      <c r="A74" s="352" t="s">
        <v>246</v>
      </c>
      <c r="B74" s="348">
        <v>10581</v>
      </c>
      <c r="C74" s="144">
        <v>0</v>
      </c>
      <c r="D74" s="304" t="s">
        <v>272</v>
      </c>
      <c r="E74" s="348">
        <v>896073</v>
      </c>
      <c r="F74" s="144">
        <v>3216284</v>
      </c>
      <c r="G74" s="304">
        <f t="shared" si="16"/>
        <v>2.5893102459286239</v>
      </c>
      <c r="H74" s="304">
        <f t="shared" si="15"/>
        <v>1.052319826763142E-2</v>
      </c>
      <c r="I74" s="351"/>
      <c r="J74" s="351"/>
      <c r="K74" s="350"/>
      <c r="L74" s="350"/>
    </row>
    <row r="75" spans="1:13" x14ac:dyDescent="0.25">
      <c r="A75" s="352" t="s">
        <v>243</v>
      </c>
      <c r="B75" s="348">
        <v>565212</v>
      </c>
      <c r="C75" s="144">
        <v>590800</v>
      </c>
      <c r="D75" s="304">
        <f>C75/B75-1</f>
        <v>4.5271508743621958E-2</v>
      </c>
      <c r="E75" s="348">
        <v>3341650</v>
      </c>
      <c r="F75" s="144">
        <v>2939641</v>
      </c>
      <c r="G75" s="304">
        <f t="shared" si="16"/>
        <v>-0.12030254514985117</v>
      </c>
      <c r="H75" s="304">
        <f t="shared" si="15"/>
        <v>9.6180639143366373E-3</v>
      </c>
      <c r="I75" s="351"/>
      <c r="J75" s="351"/>
      <c r="K75" s="350"/>
      <c r="L75" s="350"/>
    </row>
    <row r="76" spans="1:13" x14ac:dyDescent="0.25">
      <c r="A76" s="352" t="s">
        <v>238</v>
      </c>
      <c r="B76" s="348">
        <v>0</v>
      </c>
      <c r="C76" s="144">
        <v>98265</v>
      </c>
      <c r="D76" s="304" t="s">
        <v>132</v>
      </c>
      <c r="E76" s="348">
        <v>695947</v>
      </c>
      <c r="F76" s="144">
        <v>2655784</v>
      </c>
      <c r="G76" s="304">
        <f t="shared" si="16"/>
        <v>2.816072200900356</v>
      </c>
      <c r="H76" s="304">
        <f t="shared" si="15"/>
        <v>8.6893264363480469E-3</v>
      </c>
      <c r="I76" s="351"/>
      <c r="J76" s="351"/>
      <c r="K76" s="350"/>
      <c r="L76" s="350"/>
    </row>
    <row r="77" spans="1:13" x14ac:dyDescent="0.25">
      <c r="A77" s="352" t="s">
        <v>229</v>
      </c>
      <c r="B77" s="348">
        <v>242268</v>
      </c>
      <c r="C77" s="144">
        <v>1384119</v>
      </c>
      <c r="D77" s="304">
        <f>C77/B77-1</f>
        <v>4.7131730150081728</v>
      </c>
      <c r="E77" s="348">
        <v>2021184</v>
      </c>
      <c r="F77" s="144">
        <v>2513185</v>
      </c>
      <c r="G77" s="304">
        <f t="shared" si="16"/>
        <v>0.24342217235046393</v>
      </c>
      <c r="H77" s="304">
        <f t="shared" si="15"/>
        <v>8.2227639220408613E-3</v>
      </c>
      <c r="I77" s="351"/>
      <c r="J77" s="351"/>
      <c r="K77" s="350"/>
      <c r="L77" s="350"/>
    </row>
    <row r="78" spans="1:13" x14ac:dyDescent="0.25">
      <c r="A78" s="349" t="s">
        <v>276</v>
      </c>
      <c r="B78" s="348">
        <v>2772349</v>
      </c>
      <c r="C78" s="144">
        <v>4190588</v>
      </c>
      <c r="D78" s="304">
        <f>C78/B78-1</f>
        <v>0.51156582378336934</v>
      </c>
      <c r="E78" s="348">
        <v>22389111</v>
      </c>
      <c r="F78" s="144">
        <v>21577143</v>
      </c>
      <c r="G78" s="304">
        <f t="shared" si="16"/>
        <v>-3.6266201011732946E-2</v>
      </c>
      <c r="H78" s="304">
        <f t="shared" si="15"/>
        <v>7.0597171716812138E-2</v>
      </c>
    </row>
    <row r="79" spans="1:13" s="43" customFormat="1" ht="16.5" customHeight="1" thickBot="1" x14ac:dyDescent="0.3">
      <c r="A79" s="347" t="s">
        <v>16</v>
      </c>
      <c r="B79" s="346">
        <f>+B67+B55+B43+B31+B19+B7</f>
        <v>244028124</v>
      </c>
      <c r="C79" s="345">
        <f>+C67+C55+C43+C31+C19+C7</f>
        <v>387062153</v>
      </c>
      <c r="D79" s="324">
        <f>C79/B79-1</f>
        <v>0.58613747733437482</v>
      </c>
      <c r="E79" s="346">
        <f>+E67+E55+E43+E31+E19+E7</f>
        <v>1557815852</v>
      </c>
      <c r="F79" s="345">
        <f>+F67+F55+F43+F31+F19+F7</f>
        <v>1686381709</v>
      </c>
      <c r="G79" s="324">
        <f t="shared" si="16"/>
        <v>8.2529560111319178E-2</v>
      </c>
      <c r="H79" s="344">
        <f>F79/F79</f>
        <v>1</v>
      </c>
    </row>
    <row r="80" spans="1:13" s="43" customFormat="1" x14ac:dyDescent="0.25">
      <c r="B80" s="343"/>
      <c r="C80" s="343"/>
      <c r="D80" s="343"/>
      <c r="E80" s="343"/>
      <c r="F80" s="343"/>
      <c r="G80" s="343"/>
      <c r="H80" s="343"/>
    </row>
    <row r="81" spans="1:8" s="43" customFormat="1" ht="88.5" customHeight="1" x14ac:dyDescent="0.25">
      <c r="A81" s="767" t="s">
        <v>275</v>
      </c>
      <c r="B81" s="767"/>
      <c r="C81" s="767"/>
      <c r="D81" s="767"/>
      <c r="E81" s="767"/>
      <c r="F81" s="767"/>
      <c r="G81" s="767"/>
      <c r="H81" s="767"/>
    </row>
    <row r="82" spans="1:8" s="43" customFormat="1" x14ac:dyDescent="0.25">
      <c r="B82" s="342"/>
      <c r="C82" s="342"/>
      <c r="D82" s="342"/>
      <c r="E82" s="342"/>
      <c r="F82" s="342"/>
      <c r="G82" s="342"/>
      <c r="H82" s="342"/>
    </row>
    <row r="83" spans="1:8" s="43" customFormat="1" x14ac:dyDescent="0.25"/>
    <row r="84" spans="1:8" s="43" customFormat="1" x14ac:dyDescent="0.25">
      <c r="B84" s="342"/>
      <c r="C84" s="342"/>
      <c r="D84" s="342"/>
      <c r="E84" s="342"/>
      <c r="F84" s="342"/>
    </row>
    <row r="85" spans="1:8" s="43" customFormat="1" x14ac:dyDescent="0.25"/>
    <row r="86" spans="1:8" s="43" customFormat="1" x14ac:dyDescent="0.25"/>
    <row r="87" spans="1:8" s="43" customFormat="1" x14ac:dyDescent="0.25"/>
    <row r="88" spans="1:8" s="43" customFormat="1" x14ac:dyDescent="0.25"/>
    <row r="89" spans="1:8" s="43" customFormat="1" x14ac:dyDescent="0.25"/>
    <row r="90" spans="1:8" s="43" customFormat="1" x14ac:dyDescent="0.25"/>
    <row r="91" spans="1:8" s="43" customFormat="1" x14ac:dyDescent="0.25"/>
    <row r="92" spans="1:8" s="43" customFormat="1" x14ac:dyDescent="0.25"/>
    <row r="93" spans="1:8" s="43" customFormat="1" x14ac:dyDescent="0.25"/>
    <row r="94" spans="1:8" s="43" customFormat="1" x14ac:dyDescent="0.25"/>
    <row r="95" spans="1:8" s="43" customFormat="1" x14ac:dyDescent="0.25"/>
    <row r="96" spans="1:8" s="43" customFormat="1" x14ac:dyDescent="0.25"/>
    <row r="97" s="43" customFormat="1" x14ac:dyDescent="0.25"/>
    <row r="98" s="43" customFormat="1" x14ac:dyDescent="0.25"/>
    <row r="99" s="43" customFormat="1" x14ac:dyDescent="0.25"/>
    <row r="100" s="43" customFormat="1" x14ac:dyDescent="0.25"/>
    <row r="101" s="43" customFormat="1" x14ac:dyDescent="0.25"/>
    <row r="102" s="43" customFormat="1" x14ac:dyDescent="0.25"/>
    <row r="103" s="43" customFormat="1" x14ac:dyDescent="0.25"/>
    <row r="104" s="43" customFormat="1" x14ac:dyDescent="0.25"/>
    <row r="105" s="43" customFormat="1" x14ac:dyDescent="0.25"/>
    <row r="106" s="43" customFormat="1" x14ac:dyDescent="0.25"/>
    <row r="107" s="43" customFormat="1" x14ac:dyDescent="0.25"/>
    <row r="108" s="43" customFormat="1" x14ac:dyDescent="0.25"/>
    <row r="109" s="43" customFormat="1" x14ac:dyDescent="0.25"/>
    <row r="110" s="43" customFormat="1" x14ac:dyDescent="0.25"/>
    <row r="111" s="43" customFormat="1" x14ac:dyDescent="0.25"/>
    <row r="112"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row r="136" s="43" customFormat="1" x14ac:dyDescent="0.25"/>
    <row r="137" s="43" customFormat="1" x14ac:dyDescent="0.25"/>
    <row r="138" s="43" customFormat="1" x14ac:dyDescent="0.25"/>
    <row r="139" s="43" customFormat="1" x14ac:dyDescent="0.25"/>
    <row r="140" s="43" customFormat="1" x14ac:dyDescent="0.25"/>
    <row r="141" s="43" customFormat="1" x14ac:dyDescent="0.25"/>
    <row r="142" s="43" customFormat="1" x14ac:dyDescent="0.25"/>
    <row r="143" s="43" customFormat="1" x14ac:dyDescent="0.25"/>
    <row r="144" s="43" customFormat="1" x14ac:dyDescent="0.25"/>
    <row r="145" s="43" customFormat="1" x14ac:dyDescent="0.25"/>
    <row r="146" s="43" customFormat="1" x14ac:dyDescent="0.25"/>
    <row r="147" s="43" customFormat="1" x14ac:dyDescent="0.25"/>
    <row r="148" s="43" customFormat="1" x14ac:dyDescent="0.25"/>
    <row r="149" s="43" customFormat="1" x14ac:dyDescent="0.25"/>
    <row r="150" s="43" customFormat="1" x14ac:dyDescent="0.25"/>
    <row r="151" s="43" customFormat="1" x14ac:dyDescent="0.25"/>
    <row r="152" s="43" customFormat="1" x14ac:dyDescent="0.25"/>
    <row r="153" s="43" customFormat="1" x14ac:dyDescent="0.25"/>
    <row r="154" s="43" customFormat="1" x14ac:dyDescent="0.25"/>
    <row r="155" s="43" customFormat="1" x14ac:dyDescent="0.25"/>
    <row r="156" s="43" customFormat="1" x14ac:dyDescent="0.25"/>
    <row r="157" s="43" customFormat="1" x14ac:dyDescent="0.25"/>
    <row r="158" s="43" customFormat="1" x14ac:dyDescent="0.25"/>
    <row r="159" s="43" customFormat="1" x14ac:dyDescent="0.25"/>
    <row r="160" s="43" customFormat="1" x14ac:dyDescent="0.25"/>
    <row r="161" spans="6:7" s="43" customFormat="1" x14ac:dyDescent="0.25"/>
    <row r="162" spans="6:7" s="43" customFormat="1" x14ac:dyDescent="0.25"/>
    <row r="163" spans="6:7" s="43" customFormat="1" x14ac:dyDescent="0.25"/>
    <row r="164" spans="6:7" s="43" customFormat="1" x14ac:dyDescent="0.25"/>
    <row r="165" spans="6:7" s="43" customFormat="1" x14ac:dyDescent="0.25"/>
    <row r="166" spans="6:7" s="43" customFormat="1" x14ac:dyDescent="0.25"/>
    <row r="167" spans="6:7" s="43" customFormat="1" x14ac:dyDescent="0.25"/>
    <row r="168" spans="6:7" s="43" customFormat="1" x14ac:dyDescent="0.25"/>
    <row r="169" spans="6:7" s="43" customFormat="1" x14ac:dyDescent="0.25"/>
    <row r="170" spans="6:7" s="43" customFormat="1" x14ac:dyDescent="0.25"/>
    <row r="171" spans="6:7" s="43" customFormat="1" x14ac:dyDescent="0.25"/>
    <row r="172" spans="6:7" s="43" customFormat="1" x14ac:dyDescent="0.25"/>
    <row r="173" spans="6:7" s="43" customFormat="1" x14ac:dyDescent="0.25">
      <c r="F173"/>
      <c r="G173"/>
    </row>
    <row r="174" spans="6:7" s="43" customFormat="1" x14ac:dyDescent="0.25">
      <c r="F174"/>
      <c r="G174"/>
    </row>
    <row r="175" spans="6:7" s="43" customFormat="1" x14ac:dyDescent="0.25">
      <c r="F175"/>
      <c r="G175"/>
    </row>
    <row r="176" spans="6:7" s="43" customFormat="1" x14ac:dyDescent="0.25">
      <c r="F176"/>
      <c r="G176"/>
    </row>
    <row r="177" spans="6:7" s="43" customFormat="1" x14ac:dyDescent="0.25">
      <c r="F177"/>
      <c r="G177"/>
    </row>
    <row r="178" spans="6:7" s="43" customFormat="1" x14ac:dyDescent="0.25">
      <c r="F178"/>
      <c r="G178"/>
    </row>
    <row r="179" spans="6:7" s="43" customFormat="1" x14ac:dyDescent="0.25">
      <c r="F179"/>
      <c r="G179"/>
    </row>
    <row r="180" spans="6:7" s="43" customFormat="1" x14ac:dyDescent="0.25">
      <c r="F180"/>
      <c r="G180"/>
    </row>
    <row r="181" spans="6:7" s="43" customFormat="1" x14ac:dyDescent="0.25">
      <c r="F181"/>
      <c r="G181"/>
    </row>
    <row r="182" spans="6:7" s="43" customFormat="1" x14ac:dyDescent="0.25">
      <c r="F182"/>
      <c r="G182"/>
    </row>
    <row r="183" spans="6:7" s="43" customFormat="1" x14ac:dyDescent="0.25">
      <c r="F183"/>
      <c r="G183"/>
    </row>
    <row r="184" spans="6:7" s="43" customFormat="1" x14ac:dyDescent="0.25">
      <c r="F184"/>
      <c r="G184"/>
    </row>
    <row r="185" spans="6:7" s="43" customFormat="1" x14ac:dyDescent="0.25">
      <c r="F185"/>
      <c r="G185"/>
    </row>
    <row r="186" spans="6:7" s="43" customFormat="1" x14ac:dyDescent="0.25">
      <c r="F186"/>
      <c r="G186"/>
    </row>
    <row r="187" spans="6:7" s="43" customFormat="1" x14ac:dyDescent="0.25">
      <c r="F187"/>
      <c r="G187"/>
    </row>
    <row r="188" spans="6:7" s="43" customFormat="1" x14ac:dyDescent="0.25">
      <c r="F188"/>
      <c r="G188"/>
    </row>
    <row r="189" spans="6:7" s="43" customFormat="1" x14ac:dyDescent="0.25">
      <c r="F189"/>
      <c r="G189"/>
    </row>
    <row r="190" spans="6:7" s="43" customFormat="1" x14ac:dyDescent="0.25">
      <c r="F190"/>
      <c r="G190"/>
    </row>
    <row r="191" spans="6:7" s="43" customFormat="1" x14ac:dyDescent="0.25">
      <c r="F191"/>
      <c r="G191"/>
    </row>
    <row r="192" spans="6:7" s="43" customFormat="1" x14ac:dyDescent="0.25">
      <c r="F192"/>
      <c r="G192"/>
    </row>
    <row r="193" spans="6:7" s="43" customFormat="1" x14ac:dyDescent="0.25">
      <c r="F193"/>
      <c r="G193"/>
    </row>
    <row r="194" spans="6:7" s="43" customFormat="1" x14ac:dyDescent="0.25">
      <c r="F194"/>
      <c r="G194"/>
    </row>
    <row r="195" spans="6:7" s="43" customFormat="1" x14ac:dyDescent="0.25">
      <c r="F195"/>
      <c r="G195"/>
    </row>
    <row r="196" spans="6:7" s="43" customFormat="1" x14ac:dyDescent="0.25">
      <c r="F196"/>
      <c r="G196"/>
    </row>
    <row r="197" spans="6:7" s="43" customFormat="1" x14ac:dyDescent="0.25">
      <c r="F197"/>
      <c r="G197"/>
    </row>
    <row r="198" spans="6:7" s="43" customFormat="1" x14ac:dyDescent="0.25">
      <c r="F198"/>
      <c r="G198"/>
    </row>
    <row r="199" spans="6:7" s="43" customFormat="1" x14ac:dyDescent="0.25">
      <c r="F199"/>
      <c r="G199"/>
    </row>
    <row r="200" spans="6:7" s="43" customFormat="1" x14ac:dyDescent="0.25">
      <c r="F200"/>
      <c r="G200"/>
    </row>
    <row r="201" spans="6:7" s="43" customFormat="1" x14ac:dyDescent="0.25">
      <c r="F201"/>
      <c r="G201"/>
    </row>
    <row r="202" spans="6:7" s="43" customFormat="1" x14ac:dyDescent="0.25">
      <c r="F202"/>
      <c r="G202"/>
    </row>
    <row r="203" spans="6:7" s="43" customFormat="1" x14ac:dyDescent="0.25">
      <c r="F203"/>
      <c r="G203"/>
    </row>
    <row r="204" spans="6:7" s="43" customFormat="1" x14ac:dyDescent="0.25">
      <c r="F204"/>
      <c r="G204"/>
    </row>
    <row r="205" spans="6:7" s="43" customFormat="1" x14ac:dyDescent="0.25">
      <c r="F205"/>
      <c r="G205"/>
    </row>
    <row r="206" spans="6:7" s="43" customFormat="1" x14ac:dyDescent="0.25">
      <c r="F206"/>
      <c r="G206"/>
    </row>
    <row r="207" spans="6:7" s="43" customFormat="1" x14ac:dyDescent="0.25">
      <c r="F207"/>
      <c r="G207"/>
    </row>
    <row r="208" spans="6:7" s="43" customFormat="1" x14ac:dyDescent="0.25">
      <c r="F208"/>
      <c r="G208"/>
    </row>
    <row r="209" spans="6:7" s="43" customFormat="1" x14ac:dyDescent="0.25">
      <c r="F209"/>
      <c r="G209"/>
    </row>
    <row r="210" spans="6:7" s="43" customFormat="1" x14ac:dyDescent="0.25">
      <c r="F210"/>
      <c r="G210"/>
    </row>
    <row r="211" spans="6:7" s="43" customFormat="1" x14ac:dyDescent="0.25">
      <c r="F211"/>
      <c r="G211"/>
    </row>
    <row r="212" spans="6:7" s="43" customFormat="1" x14ac:dyDescent="0.25">
      <c r="F212"/>
      <c r="G212"/>
    </row>
    <row r="213" spans="6:7" s="43" customFormat="1" x14ac:dyDescent="0.25">
      <c r="F213"/>
      <c r="G213"/>
    </row>
    <row r="214" spans="6:7" s="43" customFormat="1" x14ac:dyDescent="0.25">
      <c r="F214"/>
      <c r="G214"/>
    </row>
    <row r="215" spans="6:7" s="43" customFormat="1" x14ac:dyDescent="0.25">
      <c r="F215"/>
      <c r="G215"/>
    </row>
    <row r="216" spans="6:7" s="43" customFormat="1" x14ac:dyDescent="0.25">
      <c r="F216"/>
      <c r="G216"/>
    </row>
    <row r="217" spans="6:7" s="43" customFormat="1" x14ac:dyDescent="0.25">
      <c r="F217"/>
      <c r="G217"/>
    </row>
    <row r="218" spans="6:7" s="43" customFormat="1" x14ac:dyDescent="0.25">
      <c r="F218"/>
      <c r="G218"/>
    </row>
    <row r="219" spans="6:7" s="43" customFormat="1" x14ac:dyDescent="0.25">
      <c r="F219"/>
      <c r="G219"/>
    </row>
    <row r="220" spans="6:7" s="43" customFormat="1" x14ac:dyDescent="0.25">
      <c r="F220"/>
      <c r="G220"/>
    </row>
    <row r="221" spans="6:7" s="43" customFormat="1" x14ac:dyDescent="0.25">
      <c r="F221"/>
      <c r="G221"/>
    </row>
    <row r="222" spans="6:7" s="43" customFormat="1" x14ac:dyDescent="0.25">
      <c r="F222"/>
      <c r="G222"/>
    </row>
    <row r="223" spans="6:7" s="43" customFormat="1" x14ac:dyDescent="0.25">
      <c r="F223"/>
      <c r="G223"/>
    </row>
    <row r="224" spans="6:7" s="43" customFormat="1" x14ac:dyDescent="0.25">
      <c r="F224"/>
      <c r="G224"/>
    </row>
    <row r="225" spans="6:7" s="43" customFormat="1" x14ac:dyDescent="0.25">
      <c r="F225"/>
      <c r="G225"/>
    </row>
    <row r="226" spans="6:7" s="43" customFormat="1" x14ac:dyDescent="0.25">
      <c r="F226"/>
      <c r="G226"/>
    </row>
    <row r="227" spans="6:7" s="43" customFormat="1" x14ac:dyDescent="0.25">
      <c r="F227"/>
      <c r="G227"/>
    </row>
    <row r="228" spans="6:7" s="43" customFormat="1" x14ac:dyDescent="0.25">
      <c r="F228"/>
      <c r="G228"/>
    </row>
    <row r="229" spans="6:7" s="43" customFormat="1" x14ac:dyDescent="0.25">
      <c r="F229"/>
      <c r="G229"/>
    </row>
    <row r="230" spans="6:7" s="43" customFormat="1" x14ac:dyDescent="0.25">
      <c r="F230"/>
      <c r="G230"/>
    </row>
    <row r="231" spans="6:7" s="43" customFormat="1" x14ac:dyDescent="0.25">
      <c r="F231"/>
      <c r="G231"/>
    </row>
    <row r="232" spans="6:7" s="43" customFormat="1" x14ac:dyDescent="0.25">
      <c r="F232"/>
      <c r="G232"/>
    </row>
    <row r="233" spans="6:7" s="43" customFormat="1" x14ac:dyDescent="0.25">
      <c r="F233"/>
      <c r="G233"/>
    </row>
    <row r="234" spans="6:7" s="43" customFormat="1" x14ac:dyDescent="0.25">
      <c r="F234"/>
      <c r="G234"/>
    </row>
    <row r="235" spans="6:7" s="43" customFormat="1" x14ac:dyDescent="0.25">
      <c r="F235"/>
      <c r="G235"/>
    </row>
    <row r="236" spans="6:7" s="43" customFormat="1" x14ac:dyDescent="0.25">
      <c r="F236"/>
      <c r="G236"/>
    </row>
    <row r="237" spans="6:7" s="43" customFormat="1" x14ac:dyDescent="0.25">
      <c r="F237"/>
      <c r="G237"/>
    </row>
    <row r="238" spans="6:7" s="43" customFormat="1" x14ac:dyDescent="0.25">
      <c r="F238"/>
      <c r="G238"/>
    </row>
    <row r="239" spans="6:7" s="43" customFormat="1" x14ac:dyDescent="0.25">
      <c r="F239"/>
      <c r="G239"/>
    </row>
    <row r="240" spans="6:7" s="43" customFormat="1" x14ac:dyDescent="0.25">
      <c r="F240"/>
      <c r="G240"/>
    </row>
    <row r="241" spans="6:7" s="43" customFormat="1" x14ac:dyDescent="0.25">
      <c r="F241"/>
      <c r="G241"/>
    </row>
    <row r="242" spans="6:7" s="43" customFormat="1" x14ac:dyDescent="0.25">
      <c r="F242"/>
      <c r="G242"/>
    </row>
    <row r="243" spans="6:7" s="43" customFormat="1" x14ac:dyDescent="0.25">
      <c r="F243"/>
      <c r="G243"/>
    </row>
    <row r="244" spans="6:7" s="43" customFormat="1" x14ac:dyDescent="0.25">
      <c r="F244"/>
      <c r="G244"/>
    </row>
    <row r="245" spans="6:7" s="43" customFormat="1" x14ac:dyDescent="0.25">
      <c r="F245"/>
      <c r="G245"/>
    </row>
    <row r="246" spans="6:7" s="43" customFormat="1" x14ac:dyDescent="0.25">
      <c r="F246"/>
      <c r="G246"/>
    </row>
    <row r="247" spans="6:7" s="43" customFormat="1" x14ac:dyDescent="0.25">
      <c r="F247"/>
      <c r="G247"/>
    </row>
    <row r="248" spans="6:7" s="43" customFormat="1" x14ac:dyDescent="0.25">
      <c r="F248"/>
      <c r="G248"/>
    </row>
    <row r="249" spans="6:7" s="43" customFormat="1" x14ac:dyDescent="0.25">
      <c r="F249"/>
      <c r="G249"/>
    </row>
    <row r="250" spans="6:7" s="43" customFormat="1" x14ac:dyDescent="0.25">
      <c r="F250"/>
      <c r="G250"/>
    </row>
    <row r="251" spans="6:7" s="43" customFormat="1" x14ac:dyDescent="0.25">
      <c r="F251"/>
      <c r="G251"/>
    </row>
    <row r="252" spans="6:7" s="43" customFormat="1" x14ac:dyDescent="0.25">
      <c r="F252"/>
      <c r="G252"/>
    </row>
    <row r="253" spans="6:7" s="43" customFormat="1" x14ac:dyDescent="0.25">
      <c r="F253"/>
      <c r="G253"/>
    </row>
    <row r="254" spans="6:7" s="43" customFormat="1" x14ac:dyDescent="0.25">
      <c r="F254"/>
      <c r="G254"/>
    </row>
    <row r="255" spans="6:7" s="43" customFormat="1" x14ac:dyDescent="0.25">
      <c r="F255"/>
      <c r="G255"/>
    </row>
    <row r="256" spans="6:7" s="43" customFormat="1" x14ac:dyDescent="0.25">
      <c r="F256"/>
      <c r="G256"/>
    </row>
    <row r="257" spans="6:7" s="43" customFormat="1" x14ac:dyDescent="0.25">
      <c r="F257"/>
      <c r="G257"/>
    </row>
    <row r="258" spans="6:7" s="43" customFormat="1" x14ac:dyDescent="0.25">
      <c r="F258"/>
      <c r="G258"/>
    </row>
  </sheetData>
  <mergeCells count="3">
    <mergeCell ref="B5:D5"/>
    <mergeCell ref="E5:H5"/>
    <mergeCell ref="A81:H81"/>
  </mergeCells>
  <printOptions horizontalCentered="1" verticalCentered="1"/>
  <pageMargins left="0" right="0" top="0" bottom="0" header="0.31496062992125984" footer="0.31496062992125984"/>
  <pageSetup paperSize="9"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61"/>
  <sheetViews>
    <sheetView showGridLines="0" zoomScaleNormal="100" workbookViewId="0">
      <selection activeCell="B3" sqref="B3"/>
    </sheetView>
  </sheetViews>
  <sheetFormatPr baseColWidth="10" defaultColWidth="11.42578125" defaultRowHeight="12.75" x14ac:dyDescent="0.2"/>
  <cols>
    <col min="1" max="2" width="13.85546875" style="158" customWidth="1"/>
    <col min="3" max="5" width="13.5703125" style="158" customWidth="1"/>
    <col min="6" max="6" width="21.28515625" style="158" bestFit="1" customWidth="1"/>
    <col min="7" max="9" width="13.5703125" style="158" customWidth="1"/>
    <col min="10" max="13" width="9.140625" style="158" customWidth="1"/>
    <col min="14" max="16384" width="11.42578125" style="158"/>
  </cols>
  <sheetData>
    <row r="1" spans="1:15" x14ac:dyDescent="0.2">
      <c r="A1" s="153" t="s">
        <v>84</v>
      </c>
      <c r="B1" s="154"/>
      <c r="C1" s="154"/>
      <c r="D1" s="155"/>
      <c r="E1" s="156"/>
      <c r="F1" s="156"/>
      <c r="G1" s="157"/>
      <c r="H1" s="157"/>
    </row>
    <row r="2" spans="1:15" ht="15.75" x14ac:dyDescent="0.2">
      <c r="A2" s="769" t="s">
        <v>85</v>
      </c>
      <c r="B2" s="769"/>
      <c r="C2" s="769"/>
      <c r="D2" s="769"/>
      <c r="E2" s="156"/>
      <c r="F2" s="156"/>
      <c r="G2" s="157"/>
      <c r="H2" s="157"/>
    </row>
    <row r="3" spans="1:15" x14ac:dyDescent="0.2">
      <c r="A3" s="196"/>
      <c r="B3" s="196"/>
      <c r="C3" s="196"/>
      <c r="D3" s="196"/>
      <c r="E3" s="156"/>
      <c r="F3" s="156"/>
      <c r="G3" s="157"/>
      <c r="H3" s="157"/>
    </row>
    <row r="4" spans="1:15" ht="15" customHeight="1" x14ac:dyDescent="0.25">
      <c r="A4" s="770" t="s">
        <v>86</v>
      </c>
      <c r="B4" s="770"/>
      <c r="C4" s="770"/>
      <c r="D4" s="770"/>
      <c r="F4" s="770" t="s">
        <v>151</v>
      </c>
      <c r="G4" s="770"/>
      <c r="H4" s="770"/>
      <c r="L4"/>
      <c r="M4"/>
      <c r="N4"/>
      <c r="O4"/>
    </row>
    <row r="5" spans="1:15" ht="15" x14ac:dyDescent="0.25">
      <c r="A5" s="159" t="s">
        <v>15</v>
      </c>
      <c r="B5" s="159" t="s">
        <v>87</v>
      </c>
      <c r="C5" s="159" t="s">
        <v>88</v>
      </c>
      <c r="D5" s="159" t="s">
        <v>16</v>
      </c>
      <c r="F5" s="160" t="s">
        <v>89</v>
      </c>
      <c r="G5" s="161" t="s">
        <v>90</v>
      </c>
      <c r="H5" s="161" t="s">
        <v>91</v>
      </c>
      <c r="I5" s="162"/>
      <c r="L5"/>
      <c r="M5"/>
      <c r="N5"/>
      <c r="O5"/>
    </row>
    <row r="6" spans="1:15" ht="15" x14ac:dyDescent="0.25">
      <c r="A6" s="163">
        <v>2011</v>
      </c>
      <c r="B6" s="35">
        <v>73672</v>
      </c>
      <c r="C6" s="35">
        <v>96564</v>
      </c>
      <c r="D6" s="35">
        <v>170236</v>
      </c>
      <c r="E6" s="164"/>
      <c r="F6" s="158" t="s">
        <v>92</v>
      </c>
      <c r="G6" s="162">
        <v>30433</v>
      </c>
      <c r="H6" s="36">
        <f t="shared" ref="H6:H29" si="0">G6/$G$31</f>
        <v>0.13619114106454008</v>
      </c>
      <c r="I6" s="37"/>
      <c r="J6" s="37"/>
      <c r="K6" s="38"/>
      <c r="L6"/>
      <c r="M6"/>
      <c r="N6"/>
      <c r="O6"/>
    </row>
    <row r="7" spans="1:15" ht="15" x14ac:dyDescent="0.25">
      <c r="A7" s="163">
        <v>2012</v>
      </c>
      <c r="B7" s="35">
        <v>85569</v>
      </c>
      <c r="C7" s="35">
        <v>128437</v>
      </c>
      <c r="D7" s="35">
        <v>214006</v>
      </c>
      <c r="E7" s="164"/>
      <c r="F7" s="158" t="s">
        <v>93</v>
      </c>
      <c r="G7" s="162">
        <v>25983</v>
      </c>
      <c r="H7" s="36">
        <f t="shared" si="0"/>
        <v>0.11627688424670408</v>
      </c>
      <c r="I7" s="37"/>
      <c r="J7" s="37"/>
      <c r="K7" s="38"/>
      <c r="L7"/>
      <c r="M7"/>
      <c r="N7"/>
      <c r="O7"/>
    </row>
    <row r="8" spans="1:15" ht="15" x14ac:dyDescent="0.25">
      <c r="A8" s="163">
        <v>2013</v>
      </c>
      <c r="B8" s="35">
        <v>81643</v>
      </c>
      <c r="C8" s="35">
        <v>101659</v>
      </c>
      <c r="D8" s="35">
        <v>183302</v>
      </c>
      <c r="E8" s="164"/>
      <c r="F8" s="158" t="s">
        <v>95</v>
      </c>
      <c r="G8" s="162">
        <v>22517</v>
      </c>
      <c r="H8" s="36">
        <f t="shared" si="0"/>
        <v>0.10076613949825024</v>
      </c>
      <c r="I8" s="37"/>
      <c r="J8" s="37"/>
      <c r="K8" s="38"/>
      <c r="L8"/>
      <c r="M8"/>
      <c r="N8"/>
      <c r="O8"/>
    </row>
    <row r="9" spans="1:15" ht="15" x14ac:dyDescent="0.25">
      <c r="A9" s="163">
        <v>2014</v>
      </c>
      <c r="B9" s="35">
        <v>81086</v>
      </c>
      <c r="C9" s="35">
        <v>93151</v>
      </c>
      <c r="D9" s="35">
        <v>174237</v>
      </c>
      <c r="E9" s="164"/>
      <c r="F9" s="158" t="s">
        <v>94</v>
      </c>
      <c r="G9" s="162">
        <v>18462</v>
      </c>
      <c r="H9" s="36">
        <f t="shared" si="0"/>
        <v>8.2619552667615392E-2</v>
      </c>
      <c r="I9" s="37"/>
      <c r="J9" s="37"/>
      <c r="K9" s="38"/>
      <c r="L9"/>
      <c r="M9"/>
      <c r="N9"/>
      <c r="O9"/>
    </row>
    <row r="10" spans="1:15" ht="15" x14ac:dyDescent="0.25">
      <c r="A10" s="163">
        <v>2015</v>
      </c>
      <c r="B10" s="35">
        <v>74697</v>
      </c>
      <c r="C10" s="35">
        <v>109359</v>
      </c>
      <c r="D10" s="35">
        <v>184056</v>
      </c>
      <c r="E10" s="164"/>
      <c r="F10" s="158" t="s">
        <v>96</v>
      </c>
      <c r="G10" s="162">
        <v>16979</v>
      </c>
      <c r="H10" s="36">
        <f t="shared" si="0"/>
        <v>7.5982958766300596E-2</v>
      </c>
      <c r="I10" s="37"/>
      <c r="J10" s="37"/>
      <c r="L10"/>
      <c r="M10"/>
      <c r="N10"/>
      <c r="O10"/>
    </row>
    <row r="11" spans="1:15" ht="15" x14ac:dyDescent="0.25">
      <c r="A11" s="163">
        <v>2016</v>
      </c>
      <c r="B11" s="35">
        <v>75882</v>
      </c>
      <c r="C11" s="35">
        <v>97631</v>
      </c>
      <c r="D11" s="35">
        <v>173513</v>
      </c>
      <c r="E11" s="164"/>
      <c r="F11" s="158" t="s">
        <v>100</v>
      </c>
      <c r="G11" s="162">
        <v>15466</v>
      </c>
      <c r="H11" s="36">
        <f t="shared" si="0"/>
        <v>6.9212111448236358E-2</v>
      </c>
      <c r="I11" s="37"/>
      <c r="J11" s="37"/>
      <c r="L11"/>
      <c r="M11"/>
      <c r="N11"/>
      <c r="O11"/>
    </row>
    <row r="12" spans="1:15" ht="15" x14ac:dyDescent="0.25">
      <c r="A12" s="165">
        <v>2017</v>
      </c>
      <c r="B12" s="37">
        <v>82131</v>
      </c>
      <c r="C12" s="35">
        <v>102106</v>
      </c>
      <c r="D12" s="35">
        <v>184237</v>
      </c>
      <c r="E12" s="164"/>
      <c r="F12" s="158" t="s">
        <v>97</v>
      </c>
      <c r="G12" s="162">
        <v>15366</v>
      </c>
      <c r="H12" s="36">
        <f t="shared" si="0"/>
        <v>6.8764600059071507E-2</v>
      </c>
      <c r="I12" s="37"/>
      <c r="J12" s="37"/>
      <c r="L12"/>
      <c r="M12"/>
      <c r="N12"/>
      <c r="O12"/>
    </row>
    <row r="13" spans="1:15" ht="15" x14ac:dyDescent="0.25">
      <c r="A13" s="165">
        <v>2018</v>
      </c>
      <c r="B13" s="37">
        <v>91092</v>
      </c>
      <c r="C13" s="35">
        <v>118680</v>
      </c>
      <c r="D13" s="35">
        <v>209772</v>
      </c>
      <c r="E13" s="164"/>
      <c r="F13" s="158" t="s">
        <v>99</v>
      </c>
      <c r="G13" s="162">
        <v>14398</v>
      </c>
      <c r="H13" s="36">
        <f t="shared" si="0"/>
        <v>6.4432689811955712E-2</v>
      </c>
      <c r="I13" s="37"/>
      <c r="J13" s="37"/>
      <c r="L13"/>
      <c r="M13"/>
      <c r="N13"/>
      <c r="O13"/>
    </row>
    <row r="14" spans="1:15" ht="15" x14ac:dyDescent="0.25">
      <c r="A14" s="166">
        <v>2019</v>
      </c>
      <c r="B14" s="167">
        <v>86856</v>
      </c>
      <c r="C14" s="168">
        <v>105055</v>
      </c>
      <c r="D14" s="168">
        <v>191911</v>
      </c>
      <c r="E14" s="164"/>
      <c r="F14" s="158" t="s">
        <v>98</v>
      </c>
      <c r="G14" s="162">
        <v>14097</v>
      </c>
      <c r="H14" s="36">
        <f t="shared" si="0"/>
        <v>6.3085680530569496E-2</v>
      </c>
      <c r="I14" s="37"/>
      <c r="J14" s="37"/>
      <c r="L14"/>
      <c r="M14"/>
      <c r="N14"/>
      <c r="O14"/>
    </row>
    <row r="15" spans="1:15" ht="15" x14ac:dyDescent="0.25">
      <c r="A15" s="158" t="s">
        <v>101</v>
      </c>
      <c r="B15" s="169">
        <v>62116.083333333336</v>
      </c>
      <c r="C15" s="169">
        <v>115575.58333333333</v>
      </c>
      <c r="D15" s="169">
        <v>177691.66666666701</v>
      </c>
      <c r="E15" s="164"/>
      <c r="F15" s="158" t="s">
        <v>104</v>
      </c>
      <c r="G15" s="162">
        <v>9691</v>
      </c>
      <c r="H15" s="36">
        <f t="shared" si="0"/>
        <v>4.3368328723966024E-2</v>
      </c>
      <c r="I15" s="37"/>
      <c r="J15" s="37"/>
      <c r="L15"/>
      <c r="M15"/>
      <c r="N15"/>
      <c r="O15"/>
    </row>
    <row r="16" spans="1:15" x14ac:dyDescent="0.2">
      <c r="A16" s="170" t="s">
        <v>103</v>
      </c>
      <c r="B16" s="171">
        <f>AVERAGE(B17:B21)</f>
        <v>64043.8</v>
      </c>
      <c r="C16" s="171">
        <f>AVERAGE(C17:C21)</f>
        <v>147450.4</v>
      </c>
      <c r="D16" s="171">
        <f>AVERAGE(D17:D21)</f>
        <v>211494.2</v>
      </c>
      <c r="E16" s="164"/>
      <c r="F16" s="158" t="s">
        <v>102</v>
      </c>
      <c r="G16" s="162">
        <v>9402</v>
      </c>
      <c r="H16" s="36">
        <f t="shared" si="0"/>
        <v>4.2075020809279599E-2</v>
      </c>
      <c r="I16" s="37"/>
      <c r="J16" s="37"/>
    </row>
    <row r="17" spans="1:16" x14ac:dyDescent="0.2">
      <c r="A17" s="172" t="s">
        <v>17</v>
      </c>
      <c r="B17" s="37">
        <v>61997</v>
      </c>
      <c r="C17" s="37">
        <v>141344</v>
      </c>
      <c r="D17" s="173">
        <f>+SUM(B17:C17)</f>
        <v>203341</v>
      </c>
      <c r="E17" s="38"/>
      <c r="F17" s="158" t="s">
        <v>105</v>
      </c>
      <c r="G17" s="162">
        <v>8408</v>
      </c>
      <c r="H17" s="36">
        <f t="shared" si="0"/>
        <v>3.7626757600980942E-2</v>
      </c>
      <c r="I17" s="37"/>
      <c r="J17" s="37"/>
    </row>
    <row r="18" spans="1:16" x14ac:dyDescent="0.2">
      <c r="A18" s="172" t="s">
        <v>49</v>
      </c>
      <c r="B18" s="37">
        <v>68913</v>
      </c>
      <c r="C18" s="37">
        <v>143688</v>
      </c>
      <c r="D18" s="173">
        <f>+SUM(B18:C18)</f>
        <v>212601</v>
      </c>
      <c r="E18" s="38"/>
      <c r="F18" s="158" t="s">
        <v>107</v>
      </c>
      <c r="G18" s="162">
        <v>7056</v>
      </c>
      <c r="H18" s="36">
        <f t="shared" si="0"/>
        <v>3.1576403619472115E-2</v>
      </c>
      <c r="I18" s="37"/>
      <c r="J18" s="37"/>
    </row>
    <row r="19" spans="1:16" x14ac:dyDescent="0.2">
      <c r="A19" s="172" t="s">
        <v>81</v>
      </c>
      <c r="B19" s="37">
        <v>64141</v>
      </c>
      <c r="C19" s="37">
        <v>144061</v>
      </c>
      <c r="D19" s="173">
        <f>+SUM(B19:C19)</f>
        <v>208202</v>
      </c>
      <c r="E19" s="38"/>
      <c r="F19" s="158" t="s">
        <v>106</v>
      </c>
      <c r="G19" s="162">
        <v>6617</v>
      </c>
      <c r="H19" s="36">
        <f t="shared" si="0"/>
        <v>2.9611828621038404E-2</v>
      </c>
      <c r="I19" s="37"/>
      <c r="J19" s="37"/>
    </row>
    <row r="20" spans="1:16" x14ac:dyDescent="0.2">
      <c r="A20" s="172" t="s">
        <v>83</v>
      </c>
      <c r="B20" s="37">
        <v>62597</v>
      </c>
      <c r="C20" s="37">
        <v>147272</v>
      </c>
      <c r="D20" s="173">
        <f>+SUM(B20:C20)</f>
        <v>209869</v>
      </c>
      <c r="E20" s="38"/>
      <c r="F20" s="158" t="s">
        <v>108</v>
      </c>
      <c r="G20" s="162">
        <v>3226</v>
      </c>
      <c r="H20" s="36">
        <f t="shared" si="0"/>
        <v>1.4436717414458199E-2</v>
      </c>
      <c r="I20" s="37"/>
      <c r="J20" s="37"/>
    </row>
    <row r="21" spans="1:16" x14ac:dyDescent="0.2">
      <c r="A21" s="172" t="s">
        <v>150</v>
      </c>
      <c r="B21" s="37">
        <v>62571</v>
      </c>
      <c r="C21" s="37">
        <v>160887</v>
      </c>
      <c r="D21" s="173">
        <f>+SUM(B21:C21)</f>
        <v>223458</v>
      </c>
      <c r="E21" s="38"/>
      <c r="F21" s="158" t="s">
        <v>109</v>
      </c>
      <c r="G21" s="162">
        <v>2369</v>
      </c>
      <c r="H21" s="36">
        <f t="shared" si="0"/>
        <v>1.0601544809315397E-2</v>
      </c>
      <c r="I21" s="37"/>
      <c r="J21" s="37"/>
    </row>
    <row r="22" spans="1:16" x14ac:dyDescent="0.2">
      <c r="E22" s="39"/>
      <c r="F22" s="158" t="s">
        <v>110</v>
      </c>
      <c r="G22" s="162">
        <v>1142</v>
      </c>
      <c r="H22" s="36">
        <f t="shared" si="0"/>
        <v>5.1105800642626351E-3</v>
      </c>
      <c r="I22" s="37"/>
      <c r="J22" s="37"/>
    </row>
    <row r="23" spans="1:16" x14ac:dyDescent="0.2">
      <c r="A23" s="174" t="s">
        <v>149</v>
      </c>
      <c r="B23" s="196"/>
      <c r="C23" s="196"/>
      <c r="D23" s="196"/>
      <c r="F23" s="158" t="s">
        <v>111</v>
      </c>
      <c r="G23" s="162">
        <v>1025</v>
      </c>
      <c r="H23" s="36">
        <f t="shared" si="0"/>
        <v>4.5869917389397561E-3</v>
      </c>
      <c r="I23" s="37"/>
      <c r="J23" s="37"/>
    </row>
    <row r="24" spans="1:16" ht="15.75" customHeight="1" x14ac:dyDescent="0.2">
      <c r="A24" s="175">
        <v>43952</v>
      </c>
      <c r="B24" s="37">
        <v>55460</v>
      </c>
      <c r="C24" s="37">
        <v>73628</v>
      </c>
      <c r="D24" s="173">
        <f>+SUM(B24:C24)</f>
        <v>129088</v>
      </c>
      <c r="E24" s="38"/>
      <c r="F24" s="158" t="s">
        <v>112</v>
      </c>
      <c r="G24" s="162">
        <v>681</v>
      </c>
      <c r="H24" s="36">
        <f t="shared" si="0"/>
        <v>3.0475525602126573E-3</v>
      </c>
      <c r="I24" s="37"/>
      <c r="J24" s="37"/>
    </row>
    <row r="25" spans="1:16" x14ac:dyDescent="0.2">
      <c r="A25" s="175">
        <v>44317</v>
      </c>
      <c r="B25" s="37">
        <v>62571</v>
      </c>
      <c r="C25" s="37">
        <v>160887</v>
      </c>
      <c r="D25" s="173">
        <f>+SUM(B25:C25)</f>
        <v>223458</v>
      </c>
      <c r="F25" s="158" t="s">
        <v>113</v>
      </c>
      <c r="G25" s="162">
        <v>56</v>
      </c>
      <c r="H25" s="36">
        <f t="shared" si="0"/>
        <v>2.5060637793231837E-4</v>
      </c>
      <c r="I25" s="37"/>
      <c r="J25" s="37"/>
    </row>
    <row r="26" spans="1:16" x14ac:dyDescent="0.2">
      <c r="A26" s="176" t="s">
        <v>18</v>
      </c>
      <c r="B26" s="177">
        <f>+B25/B24-1</f>
        <v>0.1282185358817165</v>
      </c>
      <c r="C26" s="177">
        <f>+C25/C24-1</f>
        <v>1.1851333731732492</v>
      </c>
      <c r="D26" s="177">
        <f>+D25/D24-1</f>
        <v>0.73105168567178969</v>
      </c>
      <c r="E26" s="38"/>
      <c r="F26" s="158" t="s">
        <v>114</v>
      </c>
      <c r="G26" s="162">
        <v>48</v>
      </c>
      <c r="H26" s="36">
        <f t="shared" si="0"/>
        <v>2.1480546679913004E-4</v>
      </c>
      <c r="I26" s="37"/>
      <c r="J26" s="37"/>
      <c r="O26" s="169"/>
    </row>
    <row r="27" spans="1:16" x14ac:dyDescent="0.2">
      <c r="A27" s="174"/>
      <c r="B27" s="196"/>
      <c r="C27" s="196"/>
      <c r="D27" s="196"/>
      <c r="F27" s="158" t="s">
        <v>115</v>
      </c>
      <c r="G27" s="162">
        <v>28</v>
      </c>
      <c r="H27" s="36">
        <f t="shared" si="0"/>
        <v>1.2530318896615918E-4</v>
      </c>
      <c r="I27" s="37"/>
      <c r="J27" s="37"/>
    </row>
    <row r="28" spans="1:16" x14ac:dyDescent="0.2">
      <c r="A28" s="175"/>
      <c r="B28" s="37"/>
      <c r="C28" s="37"/>
      <c r="D28" s="173"/>
      <c r="F28" s="158" t="s">
        <v>116</v>
      </c>
      <c r="G28" s="162">
        <v>5</v>
      </c>
      <c r="H28" s="36">
        <f t="shared" si="0"/>
        <v>2.2375569458242712E-5</v>
      </c>
      <c r="I28" s="37"/>
      <c r="J28" s="37"/>
    </row>
    <row r="29" spans="1:16" x14ac:dyDescent="0.2">
      <c r="A29" s="175"/>
      <c r="B29" s="37"/>
      <c r="C29" s="37"/>
      <c r="D29" s="173"/>
      <c r="F29" s="158" t="s">
        <v>117</v>
      </c>
      <c r="G29" s="162">
        <v>3</v>
      </c>
      <c r="H29" s="36">
        <f t="shared" si="0"/>
        <v>1.3425341674945628E-5</v>
      </c>
      <c r="I29" s="37"/>
      <c r="J29" s="37"/>
      <c r="O29" s="169"/>
      <c r="P29" s="178"/>
    </row>
    <row r="30" spans="1:16" x14ac:dyDescent="0.2">
      <c r="A30" s="174"/>
      <c r="B30" s="179"/>
      <c r="C30" s="179"/>
      <c r="D30" s="179"/>
      <c r="G30" s="162"/>
      <c r="H30" s="36"/>
      <c r="I30" s="37"/>
    </row>
    <row r="31" spans="1:16" x14ac:dyDescent="0.2">
      <c r="F31" s="180" t="s">
        <v>16</v>
      </c>
      <c r="G31" s="181">
        <f>+SUM(G6:G29)</f>
        <v>223458</v>
      </c>
      <c r="H31" s="182">
        <f>SUM(H6:H29)</f>
        <v>1</v>
      </c>
      <c r="I31" s="37"/>
      <c r="M31" s="169"/>
    </row>
    <row r="32" spans="1:16" ht="0.6" customHeight="1" x14ac:dyDescent="0.2">
      <c r="I32" s="37"/>
      <c r="J32" s="169"/>
    </row>
    <row r="33" spans="1:14" ht="12.75" customHeight="1" x14ac:dyDescent="0.2">
      <c r="E33" s="40"/>
      <c r="I33" s="37"/>
    </row>
    <row r="34" spans="1:14" ht="52.5" customHeight="1" x14ac:dyDescent="0.2">
      <c r="A34" s="771" t="s">
        <v>148</v>
      </c>
      <c r="B34" s="771"/>
      <c r="C34" s="771"/>
      <c r="D34" s="771"/>
      <c r="E34" s="771"/>
      <c r="F34" s="771"/>
      <c r="G34" s="771"/>
      <c r="H34" s="771"/>
      <c r="I34" s="771"/>
    </row>
    <row r="36" spans="1:14" ht="12.75" customHeight="1" x14ac:dyDescent="0.2">
      <c r="A36" s="772" t="s">
        <v>118</v>
      </c>
      <c r="B36" s="772"/>
      <c r="C36" s="772"/>
      <c r="D36" s="772"/>
      <c r="E36" s="772"/>
      <c r="F36" s="772"/>
      <c r="G36" s="772"/>
      <c r="H36" s="772"/>
      <c r="I36" s="772"/>
      <c r="J36" s="772"/>
    </row>
    <row r="37" spans="1:14" x14ac:dyDescent="0.2">
      <c r="A37" s="773"/>
      <c r="B37" s="773"/>
      <c r="C37" s="773"/>
      <c r="D37" s="773"/>
      <c r="E37" s="773"/>
      <c r="F37" s="773"/>
      <c r="G37" s="773"/>
      <c r="H37" s="773"/>
      <c r="I37" s="773"/>
      <c r="J37" s="773"/>
    </row>
    <row r="38" spans="1:14" ht="25.5" x14ac:dyDescent="0.2">
      <c r="A38" s="183" t="s">
        <v>119</v>
      </c>
      <c r="B38" s="183" t="s">
        <v>120</v>
      </c>
      <c r="C38" s="183" t="s">
        <v>121</v>
      </c>
      <c r="D38" s="183" t="s">
        <v>122</v>
      </c>
      <c r="E38" s="183" t="s">
        <v>123</v>
      </c>
      <c r="F38" s="183" t="s">
        <v>124</v>
      </c>
      <c r="G38" s="183" t="s">
        <v>125</v>
      </c>
      <c r="H38" s="183" t="s">
        <v>126</v>
      </c>
      <c r="I38" s="183" t="s">
        <v>127</v>
      </c>
      <c r="J38" s="183" t="s">
        <v>128</v>
      </c>
      <c r="K38" s="183" t="s">
        <v>19</v>
      </c>
      <c r="L38" s="183" t="s">
        <v>20</v>
      </c>
      <c r="M38" s="183" t="s">
        <v>21</v>
      </c>
      <c r="N38" s="183" t="s">
        <v>16</v>
      </c>
    </row>
    <row r="39" spans="1:14" x14ac:dyDescent="0.2">
      <c r="A39" s="184">
        <v>2000</v>
      </c>
      <c r="B39" s="185">
        <v>6</v>
      </c>
      <c r="C39" s="185">
        <v>4</v>
      </c>
      <c r="D39" s="185">
        <v>2</v>
      </c>
      <c r="E39" s="185">
        <v>3</v>
      </c>
      <c r="F39" s="185">
        <v>3</v>
      </c>
      <c r="G39" s="185">
        <v>6</v>
      </c>
      <c r="H39" s="185">
        <v>8</v>
      </c>
      <c r="I39" s="185">
        <v>0</v>
      </c>
      <c r="J39" s="158">
        <v>0</v>
      </c>
      <c r="K39" s="158">
        <v>7</v>
      </c>
      <c r="L39" s="158">
        <v>8</v>
      </c>
      <c r="M39" s="158">
        <v>7</v>
      </c>
      <c r="N39" s="186">
        <f t="shared" ref="N39:N60" si="1">+SUM(B39:M39)</f>
        <v>54</v>
      </c>
    </row>
    <row r="40" spans="1:14" x14ac:dyDescent="0.2">
      <c r="A40" s="184">
        <v>2001</v>
      </c>
      <c r="B40" s="185">
        <v>2</v>
      </c>
      <c r="C40" s="185">
        <v>9</v>
      </c>
      <c r="D40" s="185">
        <v>5</v>
      </c>
      <c r="E40" s="185">
        <v>5</v>
      </c>
      <c r="F40" s="185">
        <v>8</v>
      </c>
      <c r="G40" s="185">
        <v>3</v>
      </c>
      <c r="H40" s="185">
        <v>8</v>
      </c>
      <c r="I40" s="185">
        <v>8</v>
      </c>
      <c r="J40" s="158">
        <v>4</v>
      </c>
      <c r="K40" s="158">
        <v>5</v>
      </c>
      <c r="L40" s="158">
        <v>4</v>
      </c>
      <c r="M40" s="158">
        <v>5</v>
      </c>
      <c r="N40" s="186">
        <f t="shared" si="1"/>
        <v>66</v>
      </c>
    </row>
    <row r="41" spans="1:14" x14ac:dyDescent="0.2">
      <c r="A41" s="184">
        <v>2002</v>
      </c>
      <c r="B41" s="185">
        <v>20</v>
      </c>
      <c r="C41" s="185">
        <v>2</v>
      </c>
      <c r="D41" s="185">
        <v>4</v>
      </c>
      <c r="E41" s="185">
        <v>6</v>
      </c>
      <c r="F41" s="185">
        <v>5</v>
      </c>
      <c r="G41" s="185">
        <v>5</v>
      </c>
      <c r="H41" s="185">
        <v>4</v>
      </c>
      <c r="I41" s="185">
        <v>6</v>
      </c>
      <c r="J41" s="158">
        <v>4</v>
      </c>
      <c r="K41" s="158">
        <v>8</v>
      </c>
      <c r="L41" s="158">
        <v>8</v>
      </c>
      <c r="M41" s="158">
        <v>1</v>
      </c>
      <c r="N41" s="186">
        <f t="shared" si="1"/>
        <v>73</v>
      </c>
    </row>
    <row r="42" spans="1:14" x14ac:dyDescent="0.2">
      <c r="A42" s="184">
        <v>2003</v>
      </c>
      <c r="B42" s="185">
        <v>4</v>
      </c>
      <c r="C42" s="185">
        <v>8</v>
      </c>
      <c r="D42" s="185">
        <v>5</v>
      </c>
      <c r="E42" s="185">
        <v>7</v>
      </c>
      <c r="F42" s="185">
        <v>5</v>
      </c>
      <c r="G42" s="185">
        <v>3</v>
      </c>
      <c r="H42" s="185">
        <v>4</v>
      </c>
      <c r="I42" s="185">
        <v>5</v>
      </c>
      <c r="J42" s="158">
        <v>3</v>
      </c>
      <c r="K42" s="158">
        <v>3</v>
      </c>
      <c r="L42" s="158">
        <v>4</v>
      </c>
      <c r="M42" s="158">
        <v>3</v>
      </c>
      <c r="N42" s="186">
        <f t="shared" si="1"/>
        <v>54</v>
      </c>
    </row>
    <row r="43" spans="1:14" x14ac:dyDescent="0.2">
      <c r="A43" s="184">
        <v>2004</v>
      </c>
      <c r="B43" s="185">
        <v>2</v>
      </c>
      <c r="C43" s="185">
        <v>9</v>
      </c>
      <c r="D43" s="185">
        <v>8</v>
      </c>
      <c r="E43" s="185">
        <v>5</v>
      </c>
      <c r="F43" s="185">
        <v>2</v>
      </c>
      <c r="G43" s="185">
        <v>9</v>
      </c>
      <c r="H43" s="185">
        <v>1</v>
      </c>
      <c r="I43" s="185">
        <v>3</v>
      </c>
      <c r="J43" s="158">
        <v>4</v>
      </c>
      <c r="K43" s="158">
        <v>7</v>
      </c>
      <c r="L43" s="158">
        <v>5</v>
      </c>
      <c r="M43" s="158">
        <v>1</v>
      </c>
      <c r="N43" s="186">
        <f t="shared" si="1"/>
        <v>56</v>
      </c>
    </row>
    <row r="44" spans="1:14" x14ac:dyDescent="0.2">
      <c r="A44" s="184">
        <v>2005</v>
      </c>
      <c r="B44" s="185">
        <v>3</v>
      </c>
      <c r="C44" s="185">
        <v>8</v>
      </c>
      <c r="D44" s="185">
        <v>6</v>
      </c>
      <c r="E44" s="185">
        <v>6</v>
      </c>
      <c r="F44" s="185">
        <v>6</v>
      </c>
      <c r="G44" s="185">
        <v>3</v>
      </c>
      <c r="H44" s="185">
        <v>5</v>
      </c>
      <c r="I44" s="185">
        <v>3</v>
      </c>
      <c r="J44" s="158">
        <v>7</v>
      </c>
      <c r="K44" s="158">
        <v>5</v>
      </c>
      <c r="L44" s="158">
        <v>8</v>
      </c>
      <c r="M44" s="158">
        <v>9</v>
      </c>
      <c r="N44" s="186">
        <f t="shared" si="1"/>
        <v>69</v>
      </c>
    </row>
    <row r="45" spans="1:14" x14ac:dyDescent="0.2">
      <c r="A45" s="184">
        <v>2006</v>
      </c>
      <c r="B45" s="185">
        <v>6</v>
      </c>
      <c r="C45" s="185">
        <v>7</v>
      </c>
      <c r="D45" s="185">
        <v>6</v>
      </c>
      <c r="E45" s="185">
        <v>3</v>
      </c>
      <c r="F45" s="185">
        <v>6</v>
      </c>
      <c r="G45" s="185">
        <v>5</v>
      </c>
      <c r="H45" s="185">
        <v>6</v>
      </c>
      <c r="I45" s="185">
        <v>5</v>
      </c>
      <c r="J45" s="158">
        <v>4</v>
      </c>
      <c r="K45" s="158">
        <v>9</v>
      </c>
      <c r="L45" s="158">
        <v>4</v>
      </c>
      <c r="M45" s="158">
        <v>4</v>
      </c>
      <c r="N45" s="186">
        <f t="shared" si="1"/>
        <v>65</v>
      </c>
    </row>
    <row r="46" spans="1:14" x14ac:dyDescent="0.2">
      <c r="A46" s="184">
        <v>2007</v>
      </c>
      <c r="B46" s="185">
        <v>5</v>
      </c>
      <c r="C46" s="185">
        <v>6</v>
      </c>
      <c r="D46" s="185">
        <v>7</v>
      </c>
      <c r="E46" s="185">
        <v>3</v>
      </c>
      <c r="F46" s="185">
        <v>7</v>
      </c>
      <c r="G46" s="185">
        <v>6</v>
      </c>
      <c r="H46" s="185">
        <v>4</v>
      </c>
      <c r="I46" s="185">
        <v>6</v>
      </c>
      <c r="J46" s="158">
        <v>5</v>
      </c>
      <c r="K46" s="158">
        <v>6</v>
      </c>
      <c r="L46" s="158">
        <v>5</v>
      </c>
      <c r="M46" s="158">
        <v>2</v>
      </c>
      <c r="N46" s="186">
        <f t="shared" si="1"/>
        <v>62</v>
      </c>
    </row>
    <row r="47" spans="1:14" x14ac:dyDescent="0.2">
      <c r="A47" s="184">
        <v>2008</v>
      </c>
      <c r="B47" s="185">
        <v>12</v>
      </c>
      <c r="C47" s="185">
        <v>5</v>
      </c>
      <c r="D47" s="185">
        <v>7</v>
      </c>
      <c r="E47" s="185">
        <v>6</v>
      </c>
      <c r="F47" s="185">
        <v>3</v>
      </c>
      <c r="G47" s="185">
        <v>5</v>
      </c>
      <c r="H47" s="185">
        <v>6</v>
      </c>
      <c r="I47" s="185">
        <v>6</v>
      </c>
      <c r="J47" s="158">
        <v>5</v>
      </c>
      <c r="K47" s="158">
        <v>3</v>
      </c>
      <c r="L47" s="158">
        <v>3</v>
      </c>
      <c r="M47" s="158">
        <v>3</v>
      </c>
      <c r="N47" s="186">
        <f t="shared" si="1"/>
        <v>64</v>
      </c>
    </row>
    <row r="48" spans="1:14" x14ac:dyDescent="0.2">
      <c r="A48" s="184">
        <v>2009</v>
      </c>
      <c r="B48" s="185">
        <v>4</v>
      </c>
      <c r="C48" s="185">
        <v>14</v>
      </c>
      <c r="D48" s="185">
        <v>6</v>
      </c>
      <c r="E48" s="185">
        <v>2</v>
      </c>
      <c r="F48" s="185">
        <v>3</v>
      </c>
      <c r="G48" s="185">
        <v>8</v>
      </c>
      <c r="H48" s="185">
        <v>6</v>
      </c>
      <c r="I48" s="185">
        <v>4</v>
      </c>
      <c r="J48" s="158">
        <v>2</v>
      </c>
      <c r="K48" s="158">
        <v>1</v>
      </c>
      <c r="L48" s="158">
        <v>4</v>
      </c>
      <c r="M48" s="158">
        <v>2</v>
      </c>
      <c r="N48" s="186">
        <f t="shared" si="1"/>
        <v>56</v>
      </c>
    </row>
    <row r="49" spans="1:15" x14ac:dyDescent="0.2">
      <c r="A49" s="184">
        <v>2010</v>
      </c>
      <c r="B49" s="185">
        <v>5</v>
      </c>
      <c r="C49" s="185">
        <v>13</v>
      </c>
      <c r="D49" s="185">
        <v>1</v>
      </c>
      <c r="E49" s="185">
        <v>6</v>
      </c>
      <c r="F49" s="185">
        <v>5</v>
      </c>
      <c r="G49" s="185">
        <v>9</v>
      </c>
      <c r="H49" s="185">
        <v>6</v>
      </c>
      <c r="I49" s="185">
        <v>4</v>
      </c>
      <c r="J49" s="158">
        <v>3</v>
      </c>
      <c r="K49" s="158">
        <v>4</v>
      </c>
      <c r="L49" s="158">
        <v>4</v>
      </c>
      <c r="M49" s="158">
        <v>6</v>
      </c>
      <c r="N49" s="186">
        <f t="shared" si="1"/>
        <v>66</v>
      </c>
    </row>
    <row r="50" spans="1:15" x14ac:dyDescent="0.2">
      <c r="A50" s="184">
        <v>2011</v>
      </c>
      <c r="B50" s="185">
        <v>4</v>
      </c>
      <c r="C50" s="185">
        <v>8</v>
      </c>
      <c r="D50" s="185">
        <v>2</v>
      </c>
      <c r="E50" s="185">
        <v>5</v>
      </c>
      <c r="F50" s="185">
        <v>6</v>
      </c>
      <c r="G50" s="185">
        <v>5</v>
      </c>
      <c r="H50" s="185">
        <v>4</v>
      </c>
      <c r="I50" s="185">
        <v>5</v>
      </c>
      <c r="J50" s="158">
        <v>4</v>
      </c>
      <c r="K50" s="158">
        <v>5</v>
      </c>
      <c r="L50" s="158">
        <v>1</v>
      </c>
      <c r="M50" s="158">
        <v>3</v>
      </c>
      <c r="N50" s="186">
        <f t="shared" si="1"/>
        <v>52</v>
      </c>
    </row>
    <row r="51" spans="1:15" x14ac:dyDescent="0.2">
      <c r="A51" s="184">
        <v>2012</v>
      </c>
      <c r="B51" s="185">
        <v>2</v>
      </c>
      <c r="C51" s="185">
        <v>6</v>
      </c>
      <c r="D51" s="185">
        <v>9</v>
      </c>
      <c r="E51" s="185">
        <v>2</v>
      </c>
      <c r="F51" s="185">
        <v>4</v>
      </c>
      <c r="G51" s="185">
        <v>2</v>
      </c>
      <c r="H51" s="185">
        <v>5</v>
      </c>
      <c r="I51" s="185">
        <v>5</v>
      </c>
      <c r="J51" s="158">
        <v>3</v>
      </c>
      <c r="K51" s="158">
        <v>8</v>
      </c>
      <c r="L51" s="158">
        <v>4</v>
      </c>
      <c r="M51" s="158">
        <v>4</v>
      </c>
      <c r="N51" s="186">
        <f t="shared" si="1"/>
        <v>54</v>
      </c>
      <c r="O51" s="187"/>
    </row>
    <row r="52" spans="1:15" x14ac:dyDescent="0.2">
      <c r="A52" s="184">
        <v>2013</v>
      </c>
      <c r="B52" s="185">
        <v>4</v>
      </c>
      <c r="C52" s="185">
        <v>6</v>
      </c>
      <c r="D52" s="185">
        <v>5</v>
      </c>
      <c r="E52" s="185">
        <v>6</v>
      </c>
      <c r="F52" s="185">
        <v>1</v>
      </c>
      <c r="G52" s="185">
        <v>4</v>
      </c>
      <c r="H52" s="185">
        <v>4</v>
      </c>
      <c r="I52" s="185">
        <v>4</v>
      </c>
      <c r="J52" s="158">
        <v>5</v>
      </c>
      <c r="K52" s="158">
        <v>2</v>
      </c>
      <c r="L52" s="158">
        <v>4</v>
      </c>
      <c r="M52" s="158">
        <v>2</v>
      </c>
      <c r="N52" s="186">
        <f t="shared" si="1"/>
        <v>47</v>
      </c>
      <c r="O52" s="187"/>
    </row>
    <row r="53" spans="1:15" x14ac:dyDescent="0.2">
      <c r="A53" s="184">
        <v>2014</v>
      </c>
      <c r="B53" s="185">
        <v>6</v>
      </c>
      <c r="C53" s="185">
        <v>1</v>
      </c>
      <c r="D53" s="185">
        <v>1</v>
      </c>
      <c r="E53" s="185">
        <v>1</v>
      </c>
      <c r="F53" s="185">
        <v>1</v>
      </c>
      <c r="G53" s="185">
        <v>3</v>
      </c>
      <c r="H53" s="185">
        <v>7</v>
      </c>
      <c r="I53" s="185">
        <v>2</v>
      </c>
      <c r="J53" s="158">
        <v>2</v>
      </c>
      <c r="K53" s="158">
        <v>0</v>
      </c>
      <c r="L53" s="158">
        <v>1</v>
      </c>
      <c r="M53" s="158">
        <v>7</v>
      </c>
      <c r="N53" s="186">
        <f t="shared" si="1"/>
        <v>32</v>
      </c>
      <c r="O53" s="187"/>
    </row>
    <row r="54" spans="1:15" x14ac:dyDescent="0.2">
      <c r="A54" s="184">
        <v>2015</v>
      </c>
      <c r="B54" s="185">
        <v>5</v>
      </c>
      <c r="C54" s="185">
        <v>2</v>
      </c>
      <c r="D54" s="185">
        <v>7</v>
      </c>
      <c r="E54" s="185">
        <v>2</v>
      </c>
      <c r="F54" s="185">
        <v>0</v>
      </c>
      <c r="G54" s="185">
        <v>2</v>
      </c>
      <c r="H54" s="185">
        <v>1</v>
      </c>
      <c r="I54" s="185">
        <v>2</v>
      </c>
      <c r="J54" s="158">
        <v>2</v>
      </c>
      <c r="K54" s="158">
        <v>3</v>
      </c>
      <c r="L54" s="158">
        <v>3</v>
      </c>
      <c r="N54" s="186">
        <f t="shared" si="1"/>
        <v>29</v>
      </c>
      <c r="O54" s="187"/>
    </row>
    <row r="55" spans="1:15" x14ac:dyDescent="0.2">
      <c r="A55" s="184">
        <v>2016</v>
      </c>
      <c r="B55" s="185">
        <v>4</v>
      </c>
      <c r="C55" s="185">
        <v>3</v>
      </c>
      <c r="D55" s="185">
        <v>3</v>
      </c>
      <c r="E55" s="185">
        <v>1</v>
      </c>
      <c r="F55" s="185">
        <v>6</v>
      </c>
      <c r="G55" s="185">
        <v>2</v>
      </c>
      <c r="H55" s="185">
        <v>2</v>
      </c>
      <c r="I55" s="185">
        <v>3</v>
      </c>
      <c r="J55" s="158">
        <v>4</v>
      </c>
      <c r="K55" s="158">
        <v>1</v>
      </c>
      <c r="L55" s="158">
        <v>2</v>
      </c>
      <c r="M55" s="158">
        <v>3</v>
      </c>
      <c r="N55" s="186">
        <f t="shared" si="1"/>
        <v>34</v>
      </c>
      <c r="O55" s="187"/>
    </row>
    <row r="56" spans="1:15" x14ac:dyDescent="0.2">
      <c r="A56" s="184">
        <v>2017</v>
      </c>
      <c r="B56" s="185">
        <v>5</v>
      </c>
      <c r="C56" s="185">
        <v>5</v>
      </c>
      <c r="D56" s="185">
        <v>3</v>
      </c>
      <c r="E56" s="185">
        <v>2</v>
      </c>
      <c r="F56" s="185">
        <v>5</v>
      </c>
      <c r="G56" s="185">
        <v>2</v>
      </c>
      <c r="H56" s="185">
        <v>3</v>
      </c>
      <c r="I56" s="185">
        <v>4</v>
      </c>
      <c r="J56" s="158">
        <v>1</v>
      </c>
      <c r="K56" s="158">
        <v>8</v>
      </c>
      <c r="L56" s="158">
        <v>0</v>
      </c>
      <c r="M56" s="158">
        <v>2</v>
      </c>
      <c r="N56" s="186">
        <f t="shared" si="1"/>
        <v>40</v>
      </c>
      <c r="O56" s="187"/>
    </row>
    <row r="57" spans="1:15" x14ac:dyDescent="0.2">
      <c r="A57" s="184">
        <v>2018</v>
      </c>
      <c r="B57" s="185">
        <v>2</v>
      </c>
      <c r="C57" s="185">
        <v>1</v>
      </c>
      <c r="D57" s="185">
        <v>2</v>
      </c>
      <c r="E57" s="185">
        <v>5</v>
      </c>
      <c r="F57" s="185">
        <v>3</v>
      </c>
      <c r="G57" s="185">
        <v>2</v>
      </c>
      <c r="H57" s="185">
        <v>1</v>
      </c>
      <c r="I57" s="185">
        <v>3</v>
      </c>
      <c r="J57" s="158">
        <v>2</v>
      </c>
      <c r="K57" s="158">
        <v>2</v>
      </c>
      <c r="L57" s="158">
        <v>3</v>
      </c>
      <c r="M57" s="158">
        <v>1</v>
      </c>
      <c r="N57" s="186">
        <f t="shared" si="1"/>
        <v>27</v>
      </c>
      <c r="O57" s="187"/>
    </row>
    <row r="58" spans="1:15" x14ac:dyDescent="0.2">
      <c r="A58" s="184">
        <v>2019</v>
      </c>
      <c r="B58" s="185">
        <v>4</v>
      </c>
      <c r="C58" s="185">
        <v>2</v>
      </c>
      <c r="D58" s="185">
        <v>1</v>
      </c>
      <c r="E58" s="185">
        <v>4</v>
      </c>
      <c r="F58" s="185">
        <v>4</v>
      </c>
      <c r="G58" s="185">
        <v>3</v>
      </c>
      <c r="H58" s="185">
        <v>3</v>
      </c>
      <c r="I58" s="185">
        <v>3</v>
      </c>
      <c r="J58" s="158">
        <v>3</v>
      </c>
      <c r="K58" s="158">
        <v>1</v>
      </c>
      <c r="L58" s="158">
        <v>6</v>
      </c>
      <c r="M58" s="158">
        <v>6</v>
      </c>
      <c r="N58" s="186">
        <f t="shared" si="1"/>
        <v>40</v>
      </c>
      <c r="O58" s="187"/>
    </row>
    <row r="59" spans="1:15" x14ac:dyDescent="0.2">
      <c r="A59" s="184">
        <v>2020</v>
      </c>
      <c r="B59" s="185">
        <v>2</v>
      </c>
      <c r="C59" s="185">
        <v>5</v>
      </c>
      <c r="D59" s="185">
        <v>3</v>
      </c>
      <c r="E59" s="185">
        <v>0</v>
      </c>
      <c r="F59" s="185">
        <v>2</v>
      </c>
      <c r="G59" s="185">
        <v>1</v>
      </c>
      <c r="H59" s="185">
        <v>1</v>
      </c>
      <c r="I59" s="185">
        <v>0</v>
      </c>
      <c r="J59" s="158">
        <v>0</v>
      </c>
      <c r="K59" s="158">
        <v>0</v>
      </c>
      <c r="L59" s="158">
        <v>0</v>
      </c>
      <c r="M59" s="158">
        <v>5</v>
      </c>
      <c r="N59" s="186">
        <f t="shared" si="1"/>
        <v>19</v>
      </c>
    </row>
    <row r="60" spans="1:15" x14ac:dyDescent="0.2">
      <c r="A60" s="188">
        <v>2021</v>
      </c>
      <c r="B60" s="189">
        <v>1</v>
      </c>
      <c r="C60" s="189">
        <v>1</v>
      </c>
      <c r="D60" s="189">
        <v>1</v>
      </c>
      <c r="E60" s="189">
        <v>0</v>
      </c>
      <c r="F60" s="189">
        <v>1</v>
      </c>
      <c r="G60" s="189"/>
      <c r="H60" s="189"/>
      <c r="I60" s="189"/>
      <c r="J60" s="190"/>
      <c r="K60" s="190"/>
      <c r="L60" s="190"/>
      <c r="M60" s="190"/>
      <c r="N60" s="189">
        <f t="shared" si="1"/>
        <v>4</v>
      </c>
    </row>
    <row r="61" spans="1:15" ht="31.9" customHeight="1" x14ac:dyDescent="0.2">
      <c r="A61" s="768" t="s">
        <v>147</v>
      </c>
      <c r="B61" s="768"/>
      <c r="C61" s="768"/>
      <c r="D61" s="768"/>
      <c r="E61" s="768"/>
      <c r="F61" s="768"/>
      <c r="G61" s="768"/>
      <c r="H61" s="768"/>
      <c r="I61" s="768"/>
      <c r="K61" s="185"/>
      <c r="L61" s="185"/>
      <c r="M61" s="185"/>
      <c r="N61" s="185"/>
    </row>
  </sheetData>
  <mergeCells count="7">
    <mergeCell ref="A61:I61"/>
    <mergeCell ref="A2:D2"/>
    <mergeCell ref="A4:D4"/>
    <mergeCell ref="F4:H4"/>
    <mergeCell ref="A34:I34"/>
    <mergeCell ref="A36:J36"/>
    <mergeCell ref="A37:J37"/>
  </mergeCells>
  <printOptions horizontalCentered="1" verticalCentered="1"/>
  <pageMargins left="0" right="0" top="0" bottom="0"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44"/>
  <sheetViews>
    <sheetView showGridLines="0" view="pageBreakPreview" zoomScaleNormal="100" zoomScaleSheetLayoutView="100" workbookViewId="0">
      <selection activeCell="A3" sqref="A3"/>
    </sheetView>
  </sheetViews>
  <sheetFormatPr baseColWidth="10" defaultColWidth="11.5703125" defaultRowHeight="12" x14ac:dyDescent="0.2"/>
  <cols>
    <col min="1" max="1" width="17" style="75" customWidth="1"/>
    <col min="2" max="2" width="17.28515625" style="369" customWidth="1"/>
    <col min="3" max="10" width="17.28515625" style="74" customWidth="1"/>
    <col min="11" max="12" width="17.28515625" style="75" customWidth="1"/>
    <col min="13" max="16384" width="11.5703125" style="75"/>
  </cols>
  <sheetData>
    <row r="1" spans="1:12" ht="12.75" x14ac:dyDescent="0.2">
      <c r="A1" s="387" t="s">
        <v>314</v>
      </c>
      <c r="B1" s="386"/>
      <c r="C1" s="385"/>
      <c r="D1" s="385"/>
      <c r="E1" s="385"/>
      <c r="F1" s="385"/>
      <c r="G1" s="385"/>
      <c r="H1" s="385"/>
      <c r="I1" s="385"/>
      <c r="J1" s="385"/>
    </row>
    <row r="2" spans="1:12" ht="31.5" customHeight="1" x14ac:dyDescent="0.25">
      <c r="A2" s="730" t="s">
        <v>313</v>
      </c>
      <c r="B2" s="730"/>
      <c r="C2" s="730"/>
      <c r="D2" s="730"/>
      <c r="E2" s="730"/>
      <c r="F2" s="730"/>
      <c r="G2" s="730"/>
      <c r="H2" s="730"/>
      <c r="I2" s="384"/>
      <c r="J2" s="384"/>
    </row>
    <row r="3" spans="1:12" x14ac:dyDescent="0.2">
      <c r="B3" s="74"/>
    </row>
    <row r="4" spans="1:12" ht="12.75" x14ac:dyDescent="0.2">
      <c r="A4" s="383" t="s">
        <v>312</v>
      </c>
      <c r="B4" s="382">
        <v>2011</v>
      </c>
      <c r="C4" s="382">
        <v>2012</v>
      </c>
      <c r="D4" s="382">
        <v>2013</v>
      </c>
      <c r="E4" s="382">
        <v>2014</v>
      </c>
      <c r="F4" s="382">
        <v>2015</v>
      </c>
      <c r="G4" s="382">
        <v>2016</v>
      </c>
      <c r="H4" s="382">
        <v>2017</v>
      </c>
      <c r="I4" s="381">
        <v>2018</v>
      </c>
      <c r="J4" s="381">
        <v>2019</v>
      </c>
      <c r="K4" s="381">
        <v>2020</v>
      </c>
      <c r="L4" s="381">
        <v>2021</v>
      </c>
    </row>
    <row r="5" spans="1:12" ht="12.75" x14ac:dyDescent="0.2">
      <c r="A5" s="380" t="s">
        <v>311</v>
      </c>
      <c r="B5" s="371">
        <f>+'12. TRANSFERENCIAS 2'!B6+'12. TRANSFERENCIAS 2'!B32+'12. TRANSFERENCIAS 2'!B58</f>
        <v>2885886.5143818362</v>
      </c>
      <c r="C5" s="371">
        <f>+'12. TRANSFERENCIAS 2'!C6+'12. TRANSFERENCIAS 2'!C32+'12. TRANSFERENCIAS 2'!C58</f>
        <v>2599069.3519712551</v>
      </c>
      <c r="D5" s="371">
        <f>+'12. TRANSFERENCIAS 2'!D6+'12. TRANSFERENCIAS 2'!D32+'12. TRANSFERENCIAS 2'!D58</f>
        <v>1825852.0229200001</v>
      </c>
      <c r="E5" s="371">
        <f>+'12. TRANSFERENCIAS 2'!E6+'12. TRANSFERENCIAS 2'!E32+'12. TRANSFERENCIAS 2'!E58</f>
        <v>2061242.8839799997</v>
      </c>
      <c r="F5" s="371">
        <f>+'12. TRANSFERENCIAS 2'!F6+'12. TRANSFERENCIAS 2'!F32+'12. TRANSFERENCIAS 2'!F58</f>
        <v>2232922.1892499998</v>
      </c>
      <c r="G5" s="371">
        <f>+'12. TRANSFERENCIAS 2'!G6+'12. TRANSFERENCIAS 2'!G32+'12. TRANSFERENCIAS 2'!G58</f>
        <v>1601232.5891999998</v>
      </c>
      <c r="H5" s="371">
        <f>+'12. TRANSFERENCIAS 2'!H6+'12. TRANSFERENCIAS 2'!H32+'12. TRANSFERENCIAS 2'!H58</f>
        <v>1953417.8161500001</v>
      </c>
      <c r="I5" s="371">
        <f>+'12. TRANSFERENCIAS 2'!I6+'12. TRANSFERENCIAS 2'!I32+'12. TRANSFERENCIAS 2'!I58</f>
        <v>1974468.8207799997</v>
      </c>
      <c r="J5" s="371">
        <f>+'12. TRANSFERENCIAS 2'!J6+'12. TRANSFERENCIAS 2'!J32+'12. TRANSFERENCIAS 2'!J58</f>
        <v>3326548.348151492</v>
      </c>
      <c r="K5" s="371">
        <f>+'12. TRANSFERENCIAS 2'!K6+'12. TRANSFERENCIAS 2'!K32+'12. TRANSFERENCIAS 2'!K58</f>
        <v>3236894.3039723476</v>
      </c>
      <c r="L5" s="371">
        <f>+'12. TRANSFERENCIAS 2'!L6+'12. TRANSFERENCIAS 2'!L32+'12. TRANSFERENCIAS 2'!L58</f>
        <v>45044.86464</v>
      </c>
    </row>
    <row r="6" spans="1:12" ht="12.75" x14ac:dyDescent="0.2">
      <c r="A6" s="380" t="s">
        <v>310</v>
      </c>
      <c r="B6" s="371">
        <f>+'12. TRANSFERENCIAS 2'!B7+'12. TRANSFERENCIAS 2'!B33+'12. TRANSFERENCIAS 2'!B59</f>
        <v>770582075.2986815</v>
      </c>
      <c r="C6" s="371">
        <f>+'12. TRANSFERENCIAS 2'!C7+'12. TRANSFERENCIAS 2'!C33+'12. TRANSFERENCIAS 2'!C59</f>
        <v>1015864460.7110069</v>
      </c>
      <c r="D6" s="371">
        <f>+'12. TRANSFERENCIAS 2'!D7+'12. TRANSFERENCIAS 2'!D33+'12. TRANSFERENCIAS 2'!D59</f>
        <v>1019235893.7081801</v>
      </c>
      <c r="E6" s="371">
        <f>+'12. TRANSFERENCIAS 2'!E7+'12. TRANSFERENCIAS 2'!E33+'12. TRANSFERENCIAS 2'!E59</f>
        <v>749213535.06594408</v>
      </c>
      <c r="F6" s="371">
        <f>+'12. TRANSFERENCIAS 2'!F7+'12. TRANSFERENCIAS 2'!F33+'12. TRANSFERENCIAS 2'!F59</f>
        <v>435360899.8377673</v>
      </c>
      <c r="G6" s="371">
        <f>+'12. TRANSFERENCIAS 2'!G7+'12. TRANSFERENCIAS 2'!G33+'12. TRANSFERENCIAS 2'!G59</f>
        <v>397827033.10401171</v>
      </c>
      <c r="H6" s="371">
        <f>+'12. TRANSFERENCIAS 2'!H7+'12. TRANSFERENCIAS 2'!H33+'12. TRANSFERENCIAS 2'!H59</f>
        <v>751041852.32720375</v>
      </c>
      <c r="I6" s="371">
        <f>+'12. TRANSFERENCIAS 2'!I7+'12. TRANSFERENCIAS 2'!I33+'12. TRANSFERENCIAS 2'!I59</f>
        <v>1516907100.2722797</v>
      </c>
      <c r="J6" s="371">
        <f>+'12. TRANSFERENCIAS 2'!J7+'12. TRANSFERENCIAS 2'!J33+'12. TRANSFERENCIAS 2'!J59</f>
        <v>1324085217.8920176</v>
      </c>
      <c r="K6" s="371">
        <f>+'12. TRANSFERENCIAS 2'!K7+'12. TRANSFERENCIAS 2'!K33+'12. TRANSFERENCIAS 2'!K59</f>
        <v>917457219.35911989</v>
      </c>
      <c r="L6" s="371">
        <f>+'12. TRANSFERENCIAS 2'!L7+'12. TRANSFERENCIAS 2'!L33+'12. TRANSFERENCIAS 2'!L59</f>
        <v>451373186.06470054</v>
      </c>
    </row>
    <row r="7" spans="1:12" ht="12.75" x14ac:dyDescent="0.2">
      <c r="A7" s="380" t="s">
        <v>309</v>
      </c>
      <c r="B7" s="371">
        <f>+'12. TRANSFERENCIAS 2'!B8+'12. TRANSFERENCIAS 2'!B34+'12. TRANSFERENCIAS 2'!B60</f>
        <v>10352473.908096461</v>
      </c>
      <c r="C7" s="371">
        <f>+'12. TRANSFERENCIAS 2'!C8+'12. TRANSFERENCIAS 2'!C34+'12. TRANSFERENCIAS 2'!C60</f>
        <v>16258265.793091137</v>
      </c>
      <c r="D7" s="371">
        <f>+'12. TRANSFERENCIAS 2'!D8+'12. TRANSFERENCIAS 2'!D34+'12. TRANSFERENCIAS 2'!D60</f>
        <v>23194328.631980002</v>
      </c>
      <c r="E7" s="371">
        <f>+'12. TRANSFERENCIAS 2'!E8+'12. TRANSFERENCIAS 2'!E34+'12. TRANSFERENCIAS 2'!E60</f>
        <v>12924175.584276358</v>
      </c>
      <c r="F7" s="371">
        <f>+'12. TRANSFERENCIAS 2'!F8+'12. TRANSFERENCIAS 2'!F34+'12. TRANSFERENCIAS 2'!F60</f>
        <v>13018983.654192578</v>
      </c>
      <c r="G7" s="371">
        <f>+'12. TRANSFERENCIAS 2'!G8+'12. TRANSFERENCIAS 2'!G34+'12. TRANSFERENCIAS 2'!G60</f>
        <v>109047659.56782971</v>
      </c>
      <c r="H7" s="371">
        <f>+'12. TRANSFERENCIAS 2'!H8+'12. TRANSFERENCIAS 2'!H34+'12. TRANSFERENCIAS 2'!H60</f>
        <v>312104838.9807834</v>
      </c>
      <c r="I7" s="371">
        <f>+'12. TRANSFERENCIAS 2'!I8+'12. TRANSFERENCIAS 2'!I34+'12. TRANSFERENCIAS 2'!I60</f>
        <v>274425950.32107997</v>
      </c>
      <c r="J7" s="371">
        <f>+'12. TRANSFERENCIAS 2'!J8+'12. TRANSFERENCIAS 2'!J34+'12. TRANSFERENCIAS 2'!J60</f>
        <v>221816388.5106141</v>
      </c>
      <c r="K7" s="371">
        <f>+'12. TRANSFERENCIAS 2'!K8+'12. TRANSFERENCIAS 2'!K34+'12. TRANSFERENCIAS 2'!K60</f>
        <v>246358985.35469979</v>
      </c>
      <c r="L7" s="371">
        <f>+'12. TRANSFERENCIAS 2'!L8+'12. TRANSFERENCIAS 2'!L34+'12. TRANSFERENCIAS 2'!L60</f>
        <v>134373114.73782402</v>
      </c>
    </row>
    <row r="8" spans="1:12" ht="12.75" x14ac:dyDescent="0.2">
      <c r="A8" s="380" t="s">
        <v>308</v>
      </c>
      <c r="B8" s="371">
        <f>+'12. TRANSFERENCIAS 2'!B9+'12. TRANSFERENCIAS 2'!B35+'12. TRANSFERENCIAS 2'!B61</f>
        <v>743425104.30328166</v>
      </c>
      <c r="C8" s="371">
        <f>+'12. TRANSFERENCIAS 2'!C9+'12. TRANSFERENCIAS 2'!C35+'12. TRANSFERENCIAS 2'!C61</f>
        <v>834558660.0002594</v>
      </c>
      <c r="D8" s="371">
        <f>+'12. TRANSFERENCIAS 2'!D9+'12. TRANSFERENCIAS 2'!D35+'12. TRANSFERENCIAS 2'!D61</f>
        <v>495471646.73208004</v>
      </c>
      <c r="E8" s="371">
        <f>+'12. TRANSFERENCIAS 2'!E9+'12. TRANSFERENCIAS 2'!E35+'12. TRANSFERENCIAS 2'!E61</f>
        <v>467436732.62660009</v>
      </c>
      <c r="F8" s="371">
        <f>+'12. TRANSFERENCIAS 2'!F9+'12. TRANSFERENCIAS 2'!F35+'12. TRANSFERENCIAS 2'!F61</f>
        <v>454322308.69828868</v>
      </c>
      <c r="G8" s="371">
        <f>+'12. TRANSFERENCIAS 2'!G9+'12. TRANSFERENCIAS 2'!G35+'12. TRANSFERENCIAS 2'!G61</f>
        <v>400517821.76320988</v>
      </c>
      <c r="H8" s="371">
        <f>+'12. TRANSFERENCIAS 2'!H9+'12. TRANSFERENCIAS 2'!H35+'12. TRANSFERENCIAS 2'!H61</f>
        <v>528761130.97888994</v>
      </c>
      <c r="I8" s="371">
        <f>+'12. TRANSFERENCIAS 2'!I9+'12. TRANSFERENCIAS 2'!I35+'12. TRANSFERENCIAS 2'!I61</f>
        <v>854067769.56601</v>
      </c>
      <c r="J8" s="371">
        <f>+'12. TRANSFERENCIAS 2'!J9+'12. TRANSFERENCIAS 2'!J35+'12. TRANSFERENCIAS 2'!J61</f>
        <v>1013576656.4794118</v>
      </c>
      <c r="K8" s="371">
        <f>+'12. TRANSFERENCIAS 2'!K9+'12. TRANSFERENCIAS 2'!K35+'12. TRANSFERENCIAS 2'!K61</f>
        <v>908839481.05938458</v>
      </c>
      <c r="L8" s="371">
        <f>+'12. TRANSFERENCIAS 2'!L9+'12. TRANSFERENCIAS 2'!L35+'12. TRANSFERENCIAS 2'!L61</f>
        <v>216042230.19670612</v>
      </c>
    </row>
    <row r="9" spans="1:12" ht="12.75" x14ac:dyDescent="0.2">
      <c r="A9" s="380" t="s">
        <v>307</v>
      </c>
      <c r="B9" s="371">
        <f>+'12. TRANSFERENCIAS 2'!B10+'12. TRANSFERENCIAS 2'!B36+'12. TRANSFERENCIAS 2'!B62</f>
        <v>93335995.644704983</v>
      </c>
      <c r="C9" s="371">
        <f>+'12. TRANSFERENCIAS 2'!C10+'12. TRANSFERENCIAS 2'!C36+'12. TRANSFERENCIAS 2'!C62</f>
        <v>103933365.26069061</v>
      </c>
      <c r="D9" s="371">
        <f>+'12. TRANSFERENCIAS 2'!D10+'12. TRANSFERENCIAS 2'!D36+'12. TRANSFERENCIAS 2'!D62</f>
        <v>35571156.517959997</v>
      </c>
      <c r="E9" s="371">
        <f>+'12. TRANSFERENCIAS 2'!E10+'12. TRANSFERENCIAS 2'!E36+'12. TRANSFERENCIAS 2'!E62</f>
        <v>23225280.926838487</v>
      </c>
      <c r="F9" s="371">
        <f>+'12. TRANSFERENCIAS 2'!F10+'12. TRANSFERENCIAS 2'!F36+'12. TRANSFERENCIAS 2'!F62</f>
        <v>31373749.131153457</v>
      </c>
      <c r="G9" s="371">
        <f>+'12. TRANSFERENCIAS 2'!G10+'12. TRANSFERENCIAS 2'!G36+'12. TRANSFERENCIAS 2'!G62</f>
        <v>40274236.432110026</v>
      </c>
      <c r="H9" s="371">
        <f>+'12. TRANSFERENCIAS 2'!H10+'12. TRANSFERENCIAS 2'!H36+'12. TRANSFERENCIAS 2'!H62</f>
        <v>39968798.431357086</v>
      </c>
      <c r="I9" s="371">
        <f>+'12. TRANSFERENCIAS 2'!I10+'12. TRANSFERENCIAS 2'!I36+'12. TRANSFERENCIAS 2'!I62</f>
        <v>64370432.619779997</v>
      </c>
      <c r="J9" s="371">
        <f>+'12. TRANSFERENCIAS 2'!J10+'12. TRANSFERENCIAS 2'!J36+'12. TRANSFERENCIAS 2'!J62</f>
        <v>46063531.511361644</v>
      </c>
      <c r="K9" s="371">
        <f>+'12. TRANSFERENCIAS 2'!K10+'12. TRANSFERENCIAS 2'!K36+'12. TRANSFERENCIAS 2'!K62</f>
        <v>79687756.621754453</v>
      </c>
      <c r="L9" s="371">
        <f>+'12. TRANSFERENCIAS 2'!L10+'12. TRANSFERENCIAS 2'!L36+'12. TRANSFERENCIAS 2'!L62</f>
        <v>19725998.649590168</v>
      </c>
    </row>
    <row r="10" spans="1:12" ht="12.75" x14ac:dyDescent="0.2">
      <c r="A10" s="380" t="s">
        <v>306</v>
      </c>
      <c r="B10" s="371">
        <f>+'12. TRANSFERENCIAS 2'!B11+'12. TRANSFERENCIAS 2'!B37+'12. TRANSFERENCIAS 2'!B63</f>
        <v>618864290.54276061</v>
      </c>
      <c r="C10" s="371">
        <f>+'12. TRANSFERENCIAS 2'!C11+'12. TRANSFERENCIAS 2'!C37+'12. TRANSFERENCIAS 2'!C63</f>
        <v>655256210.66507769</v>
      </c>
      <c r="D10" s="371">
        <f>+'12. TRANSFERENCIAS 2'!D11+'12. TRANSFERENCIAS 2'!D37+'12. TRANSFERENCIAS 2'!D63</f>
        <v>708936866.67443991</v>
      </c>
      <c r="E10" s="371">
        <f>+'12. TRANSFERENCIAS 2'!E11+'12. TRANSFERENCIAS 2'!E37+'12. TRANSFERENCIAS 2'!E63</f>
        <v>441320742.20978087</v>
      </c>
      <c r="F10" s="371">
        <f>+'12. TRANSFERENCIAS 2'!F11+'12. TRANSFERENCIAS 2'!F37+'12. TRANSFERENCIAS 2'!F63</f>
        <v>355599994.37428302</v>
      </c>
      <c r="G10" s="371">
        <f>+'12. TRANSFERENCIAS 2'!G11+'12. TRANSFERENCIAS 2'!G37+'12. TRANSFERENCIAS 2'!G63</f>
        <v>321759485.63807321</v>
      </c>
      <c r="H10" s="371">
        <f>+'12. TRANSFERENCIAS 2'!H11+'12. TRANSFERENCIAS 2'!H37+'12. TRANSFERENCIAS 2'!H63</f>
        <v>269996594.22288233</v>
      </c>
      <c r="I10" s="371">
        <f>+'12. TRANSFERENCIAS 2'!I11+'12. TRANSFERENCIAS 2'!I37+'12. TRANSFERENCIAS 2'!I63</f>
        <v>191139829.62499997</v>
      </c>
      <c r="J10" s="371">
        <f>+'12. TRANSFERENCIAS 2'!J11+'12. TRANSFERENCIAS 2'!J37+'12. TRANSFERENCIAS 2'!J63</f>
        <v>188972756.20329762</v>
      </c>
      <c r="K10" s="371">
        <f>+'12. TRANSFERENCIAS 2'!K11+'12. TRANSFERENCIAS 2'!K37+'12. TRANSFERENCIAS 2'!K63</f>
        <v>265367666.45165724</v>
      </c>
      <c r="L10" s="371">
        <f>+'12. TRANSFERENCIAS 2'!L11+'12. TRANSFERENCIAS 2'!L37+'12. TRANSFERENCIAS 2'!L63</f>
        <v>71024467.69870621</v>
      </c>
    </row>
    <row r="11" spans="1:12" ht="12.75" x14ac:dyDescent="0.2">
      <c r="A11" s="380" t="s">
        <v>305</v>
      </c>
      <c r="B11" s="371">
        <f>+'12. TRANSFERENCIAS 2'!B12+'12. TRANSFERENCIAS 2'!B38+'12. TRANSFERENCIAS 2'!B64</f>
        <v>5142.9157128230454</v>
      </c>
      <c r="C11" s="371">
        <f>+'12. TRANSFERENCIAS 2'!C12+'12. TRANSFERENCIAS 2'!C38+'12. TRANSFERENCIAS 2'!C64</f>
        <v>8691.0249344109852</v>
      </c>
      <c r="D11" s="371">
        <f>+'12. TRANSFERENCIAS 2'!D12+'12. TRANSFERENCIAS 2'!D38+'12. TRANSFERENCIAS 2'!D64</f>
        <v>17994.093239999998</v>
      </c>
      <c r="E11" s="371">
        <f>+'12. TRANSFERENCIAS 2'!E12+'12. TRANSFERENCIAS 2'!E38+'12. TRANSFERENCIAS 2'!E64</f>
        <v>17684.075229999999</v>
      </c>
      <c r="F11" s="371">
        <f>+'12. TRANSFERENCIAS 2'!F12+'12. TRANSFERENCIAS 2'!F38+'12. TRANSFERENCIAS 2'!F64</f>
        <v>48702.754459999996</v>
      </c>
      <c r="G11" s="371">
        <f>+'12. TRANSFERENCIAS 2'!G12+'12. TRANSFERENCIAS 2'!G38+'12. TRANSFERENCIAS 2'!G64</f>
        <v>34813.195199999995</v>
      </c>
      <c r="H11" s="371">
        <f>+'12. TRANSFERENCIAS 2'!H12+'12. TRANSFERENCIAS 2'!H38+'12. TRANSFERENCIAS 2'!H64</f>
        <v>24902.6855</v>
      </c>
      <c r="I11" s="371">
        <f>+'12. TRANSFERENCIAS 2'!I12+'12. TRANSFERENCIAS 2'!I38+'12. TRANSFERENCIAS 2'!I64</f>
        <v>31659.407620000002</v>
      </c>
      <c r="J11" s="371">
        <f>+'12. TRANSFERENCIAS 2'!J12+'12. TRANSFERENCIAS 2'!J38+'12. TRANSFERENCIAS 2'!J64</f>
        <v>46212.574770132938</v>
      </c>
      <c r="K11" s="371">
        <f>+'12. TRANSFERENCIAS 2'!K12+'12. TRANSFERENCIAS 2'!K38+'12. TRANSFERENCIAS 2'!K64</f>
        <v>66382.008094191769</v>
      </c>
      <c r="L11" s="371">
        <f>+'12. TRANSFERENCIAS 2'!L12+'12. TRANSFERENCIAS 2'!L38+'12. TRANSFERENCIAS 2'!L64</f>
        <v>2738.9126813837147</v>
      </c>
    </row>
    <row r="12" spans="1:12" ht="12.75" x14ac:dyDescent="0.2">
      <c r="A12" s="380" t="s">
        <v>304</v>
      </c>
      <c r="B12" s="371">
        <f>+'12. TRANSFERENCIAS 2'!B13+'12. TRANSFERENCIAS 2'!B39+'12. TRANSFERENCIAS 2'!B65</f>
        <v>219739294.43000156</v>
      </c>
      <c r="C12" s="371">
        <f>+'12. TRANSFERENCIAS 2'!C13+'12. TRANSFERENCIAS 2'!C39+'12. TRANSFERENCIAS 2'!C65</f>
        <v>396420696.80841982</v>
      </c>
      <c r="D12" s="371">
        <f>+'12. TRANSFERENCIAS 2'!D13+'12. TRANSFERENCIAS 2'!D39+'12. TRANSFERENCIAS 2'!D65</f>
        <v>68682450.3002</v>
      </c>
      <c r="E12" s="371">
        <f>+'12. TRANSFERENCIAS 2'!E13+'12. TRANSFERENCIAS 2'!E39+'12. TRANSFERENCIAS 2'!E65</f>
        <v>151535309.12851575</v>
      </c>
      <c r="F12" s="371">
        <f>+'12. TRANSFERENCIAS 2'!F13+'12. TRANSFERENCIAS 2'!F39+'12. TRANSFERENCIAS 2'!F65</f>
        <v>242054874.07569662</v>
      </c>
      <c r="G12" s="371">
        <f>+'12. TRANSFERENCIAS 2'!G13+'12. TRANSFERENCIAS 2'!G39+'12. TRANSFERENCIAS 2'!G65</f>
        <v>174578418.24372634</v>
      </c>
      <c r="H12" s="371">
        <f>+'12. TRANSFERENCIAS 2'!H13+'12. TRANSFERENCIAS 2'!H39+'12. TRANSFERENCIAS 2'!H65</f>
        <v>220914574.28232703</v>
      </c>
      <c r="I12" s="371">
        <f>+'12. TRANSFERENCIAS 2'!I13+'12. TRANSFERENCIAS 2'!I39+'12. TRANSFERENCIAS 2'!I65</f>
        <v>379771106.16031998</v>
      </c>
      <c r="J12" s="371">
        <f>+'12. TRANSFERENCIAS 2'!J13+'12. TRANSFERENCIAS 2'!J39+'12. TRANSFERENCIAS 2'!J65</f>
        <v>367587260.59893149</v>
      </c>
      <c r="K12" s="371">
        <f>+'12. TRANSFERENCIAS 2'!K13+'12. TRANSFERENCIAS 2'!K39+'12. TRANSFERENCIAS 2'!K65</f>
        <v>342168099.30820286</v>
      </c>
      <c r="L12" s="371">
        <f>+'12. TRANSFERENCIAS 2'!L13+'12. TRANSFERENCIAS 2'!L39+'12. TRANSFERENCIAS 2'!L65</f>
        <v>140722621.52898592</v>
      </c>
    </row>
    <row r="13" spans="1:12" ht="12.75" x14ac:dyDescent="0.2">
      <c r="A13" s="380" t="s">
        <v>303</v>
      </c>
      <c r="B13" s="371">
        <f>+'12. TRANSFERENCIAS 2'!B14+'12. TRANSFERENCIAS 2'!B40+'12. TRANSFERENCIAS 2'!B66</f>
        <v>37913552.780751623</v>
      </c>
      <c r="C13" s="371">
        <f>+'12. TRANSFERENCIAS 2'!C14+'12. TRANSFERENCIAS 2'!C40+'12. TRANSFERENCIAS 2'!C66</f>
        <v>33372077.099185344</v>
      </c>
      <c r="D13" s="371">
        <f>+'12. TRANSFERENCIAS 2'!D14+'12. TRANSFERENCIAS 2'!D40+'12. TRANSFERENCIAS 2'!D66</f>
        <v>24907916.53678</v>
      </c>
      <c r="E13" s="371">
        <f>+'12. TRANSFERENCIAS 2'!E14+'12. TRANSFERENCIAS 2'!E40+'12. TRANSFERENCIAS 2'!E66</f>
        <v>18663347.645808607</v>
      </c>
      <c r="F13" s="371">
        <f>+'12. TRANSFERENCIAS 2'!F14+'12. TRANSFERENCIAS 2'!F40+'12. TRANSFERENCIAS 2'!F66</f>
        <v>19461155.465577021</v>
      </c>
      <c r="G13" s="371">
        <f>+'12. TRANSFERENCIAS 2'!G14+'12. TRANSFERENCIAS 2'!G40+'12. TRANSFERENCIAS 2'!G66</f>
        <v>15535440.416441996</v>
      </c>
      <c r="H13" s="371">
        <f>+'12. TRANSFERENCIAS 2'!H14+'12. TRANSFERENCIAS 2'!H40+'12. TRANSFERENCIAS 2'!H66</f>
        <v>15606993.134053014</v>
      </c>
      <c r="I13" s="371">
        <f>+'12. TRANSFERENCIAS 2'!I14+'12. TRANSFERENCIAS 2'!I40+'12. TRANSFERENCIAS 2'!I66</f>
        <v>18142248.571899999</v>
      </c>
      <c r="J13" s="371">
        <f>+'12. TRANSFERENCIAS 2'!J14+'12. TRANSFERENCIAS 2'!J40+'12. TRANSFERENCIAS 2'!J66</f>
        <v>17882420.588597529</v>
      </c>
      <c r="K13" s="371">
        <f>+'12. TRANSFERENCIAS 2'!K14+'12. TRANSFERENCIAS 2'!K40+'12. TRANSFERENCIAS 2'!K66</f>
        <v>18132666.995074894</v>
      </c>
      <c r="L13" s="371">
        <f>+'12. TRANSFERENCIAS 2'!L14+'12. TRANSFERENCIAS 2'!L40+'12. TRANSFERENCIAS 2'!L66</f>
        <v>2083186.8327050868</v>
      </c>
    </row>
    <row r="14" spans="1:12" ht="12.75" x14ac:dyDescent="0.2">
      <c r="A14" s="380" t="s">
        <v>302</v>
      </c>
      <c r="B14" s="371">
        <f>+'12. TRANSFERENCIAS 2'!B15+'12. TRANSFERENCIAS 2'!B41+'12. TRANSFERENCIAS 2'!B67</f>
        <v>8485729.9313526191</v>
      </c>
      <c r="C14" s="371">
        <f>+'12. TRANSFERENCIAS 2'!C15+'12. TRANSFERENCIAS 2'!C41+'12. TRANSFERENCIAS 2'!C67</f>
        <v>7778782.4031547066</v>
      </c>
      <c r="D14" s="371">
        <f>+'12. TRANSFERENCIAS 2'!D15+'12. TRANSFERENCIAS 2'!D41+'12. TRANSFERENCIAS 2'!D67</f>
        <v>5030770.7491999995</v>
      </c>
      <c r="E14" s="371">
        <f>+'12. TRANSFERENCIAS 2'!E15+'12. TRANSFERENCIAS 2'!E41+'12. TRANSFERENCIAS 2'!E67</f>
        <v>4692948.8218721822</v>
      </c>
      <c r="F14" s="371">
        <f>+'12. TRANSFERENCIAS 2'!F15+'12. TRANSFERENCIAS 2'!F41+'12. TRANSFERENCIAS 2'!F67</f>
        <v>6366468.1694042943</v>
      </c>
      <c r="G14" s="371">
        <f>+'12. TRANSFERENCIAS 2'!G15+'12. TRANSFERENCIAS 2'!G41+'12. TRANSFERENCIAS 2'!G67</f>
        <v>5488103.0484286845</v>
      </c>
      <c r="H14" s="371">
        <f>+'12. TRANSFERENCIAS 2'!H15+'12. TRANSFERENCIAS 2'!H41+'12. TRANSFERENCIAS 2'!H67</f>
        <v>11085197.547496457</v>
      </c>
      <c r="I14" s="371">
        <f>+'12. TRANSFERENCIAS 2'!I15+'12. TRANSFERENCIAS 2'!I41+'12. TRANSFERENCIAS 2'!I67</f>
        <v>23250480.114620004</v>
      </c>
      <c r="J14" s="371">
        <f>+'12. TRANSFERENCIAS 2'!J15+'12. TRANSFERENCIAS 2'!J41+'12. TRANSFERENCIAS 2'!J67</f>
        <v>15321950.313236482</v>
      </c>
      <c r="K14" s="371">
        <f>+'12. TRANSFERENCIAS 2'!K15+'12. TRANSFERENCIAS 2'!K41+'12. TRANSFERENCIAS 2'!K67</f>
        <v>8987515.8372104354</v>
      </c>
      <c r="L14" s="371">
        <f>+'12. TRANSFERENCIAS 2'!L15+'12. TRANSFERENCIAS 2'!L41+'12. TRANSFERENCIAS 2'!L67</f>
        <v>1524035.8110741824</v>
      </c>
    </row>
    <row r="15" spans="1:12" ht="12.75" x14ac:dyDescent="0.2">
      <c r="A15" s="380" t="s">
        <v>301</v>
      </c>
      <c r="B15" s="371">
        <f>+'12. TRANSFERENCIAS 2'!B16+'12. TRANSFERENCIAS 2'!B42+'12. TRANSFERENCIAS 2'!B68</f>
        <v>235060437.44280097</v>
      </c>
      <c r="C15" s="371">
        <f>+'12. TRANSFERENCIAS 2'!C16+'12. TRANSFERENCIAS 2'!C42+'12. TRANSFERENCIAS 2'!C68</f>
        <v>401195537.72356755</v>
      </c>
      <c r="D15" s="371">
        <f>+'12. TRANSFERENCIAS 2'!D16+'12. TRANSFERENCIAS 2'!D42+'12. TRANSFERENCIAS 2'!D68</f>
        <v>230490249.6651406</v>
      </c>
      <c r="E15" s="371">
        <f>+'12. TRANSFERENCIAS 2'!E16+'12. TRANSFERENCIAS 2'!E42+'12. TRANSFERENCIAS 2'!E68</f>
        <v>288498985.864658</v>
      </c>
      <c r="F15" s="371">
        <f>+'12. TRANSFERENCIAS 2'!F16+'12. TRANSFERENCIAS 2'!F42+'12. TRANSFERENCIAS 2'!F68</f>
        <v>145871990.99151486</v>
      </c>
      <c r="G15" s="371">
        <f>+'12. TRANSFERENCIAS 2'!G16+'12. TRANSFERENCIAS 2'!G42+'12. TRANSFERENCIAS 2'!G68</f>
        <v>73890300.088810667</v>
      </c>
      <c r="H15" s="371">
        <f>+'12. TRANSFERENCIAS 2'!H16+'12. TRANSFERENCIAS 2'!H42+'12. TRANSFERENCIAS 2'!H68</f>
        <v>121791880.38806821</v>
      </c>
      <c r="I15" s="371">
        <f>+'12. TRANSFERENCIAS 2'!I16+'12. TRANSFERENCIAS 2'!I42+'12. TRANSFERENCIAS 2'!I68</f>
        <v>185810305.0239</v>
      </c>
      <c r="J15" s="371">
        <f>+'12. TRANSFERENCIAS 2'!J16+'12. TRANSFERENCIAS 2'!J42+'12. TRANSFERENCIAS 2'!J68</f>
        <v>134487081.61717772</v>
      </c>
      <c r="K15" s="371">
        <f>+'12. TRANSFERENCIAS 2'!K16+'12. TRANSFERENCIAS 2'!K42+'12. TRANSFERENCIAS 2'!K68</f>
        <v>233010923.77529031</v>
      </c>
      <c r="L15" s="371">
        <f>+'12. TRANSFERENCIAS 2'!L16+'12. TRANSFERENCIAS 2'!L42+'12. TRANSFERENCIAS 2'!L68</f>
        <v>151652152.62241253</v>
      </c>
    </row>
    <row r="16" spans="1:12" ht="12.75" x14ac:dyDescent="0.2">
      <c r="A16" s="380" t="s">
        <v>300</v>
      </c>
      <c r="B16" s="371">
        <f>+'12. TRANSFERENCIAS 2'!B17+'12. TRANSFERENCIAS 2'!B43+'12. TRANSFERENCIAS 2'!B69</f>
        <v>136496760.66062248</v>
      </c>
      <c r="C16" s="371">
        <f>+'12. TRANSFERENCIAS 2'!C17+'12. TRANSFERENCIAS 2'!C43+'12. TRANSFERENCIAS 2'!C69</f>
        <v>129925948.67495766</v>
      </c>
      <c r="D16" s="371">
        <f>+'12. TRANSFERENCIAS 2'!D17+'12. TRANSFERENCIAS 2'!D43+'12. TRANSFERENCIAS 2'!D69</f>
        <v>93695808.049779996</v>
      </c>
      <c r="E16" s="371">
        <f>+'12. TRANSFERENCIAS 2'!E17+'12. TRANSFERENCIAS 2'!E43+'12. TRANSFERENCIAS 2'!E69</f>
        <v>46068861.078460678</v>
      </c>
      <c r="F16" s="371">
        <f>+'12. TRANSFERENCIAS 2'!F17+'12. TRANSFERENCIAS 2'!F43+'12. TRANSFERENCIAS 2'!F69</f>
        <v>66685002.033166677</v>
      </c>
      <c r="G16" s="371">
        <f>+'12. TRANSFERENCIAS 2'!G17+'12. TRANSFERENCIAS 2'!G43+'12. TRANSFERENCIAS 2'!G69</f>
        <v>61201556.692771539</v>
      </c>
      <c r="H16" s="371">
        <f>+'12. TRANSFERENCIAS 2'!H17+'12. TRANSFERENCIAS 2'!H43+'12. TRANSFERENCIAS 2'!H69</f>
        <v>102974706.80148937</v>
      </c>
      <c r="I16" s="371">
        <f>+'12. TRANSFERENCIAS 2'!I17+'12. TRANSFERENCIAS 2'!I43+'12. TRANSFERENCIAS 2'!I69</f>
        <v>186080637.79903999</v>
      </c>
      <c r="J16" s="371">
        <f>+'12. TRANSFERENCIAS 2'!J17+'12. TRANSFERENCIAS 2'!J43+'12. TRANSFERENCIAS 2'!J69</f>
        <v>143594661.75128916</v>
      </c>
      <c r="K16" s="371">
        <f>+'12. TRANSFERENCIAS 2'!K17+'12. TRANSFERENCIAS 2'!K43+'12. TRANSFERENCIAS 2'!K69</f>
        <v>63413081.150949307</v>
      </c>
      <c r="L16" s="371">
        <f>+'12. TRANSFERENCIAS 2'!L17+'12. TRANSFERENCIAS 2'!L43+'12. TRANSFERENCIAS 2'!L69</f>
        <v>17272952.754078019</v>
      </c>
    </row>
    <row r="17" spans="1:12" ht="12.75" x14ac:dyDescent="0.2">
      <c r="A17" s="380" t="s">
        <v>299</v>
      </c>
      <c r="B17" s="371">
        <f>+'12. TRANSFERENCIAS 2'!B18+'12. TRANSFERENCIAS 2'!B44+'12. TRANSFERENCIAS 2'!B70</f>
        <v>533515484.93588352</v>
      </c>
      <c r="C17" s="371">
        <f>+'12. TRANSFERENCIAS 2'!C18+'12. TRANSFERENCIAS 2'!C44+'12. TRANSFERENCIAS 2'!C70</f>
        <v>607324121.99845195</v>
      </c>
      <c r="D17" s="371">
        <f>+'12. TRANSFERENCIAS 2'!D18+'12. TRANSFERENCIAS 2'!D44+'12. TRANSFERENCIAS 2'!D70</f>
        <v>601975758.16471994</v>
      </c>
      <c r="E17" s="371">
        <f>+'12. TRANSFERENCIAS 2'!E18+'12. TRANSFERENCIAS 2'!E44+'12. TRANSFERENCIAS 2'!E70</f>
        <v>409617992.87324953</v>
      </c>
      <c r="F17" s="371">
        <f>+'12. TRANSFERENCIAS 2'!F18+'12. TRANSFERENCIAS 2'!F44+'12. TRANSFERENCIAS 2'!F70</f>
        <v>345812320.23205113</v>
      </c>
      <c r="G17" s="371">
        <f>+'12. TRANSFERENCIAS 2'!G18+'12. TRANSFERENCIAS 2'!G44+'12. TRANSFERENCIAS 2'!G70</f>
        <v>310784827.74205202</v>
      </c>
      <c r="H17" s="371">
        <f>+'12. TRANSFERENCIAS 2'!H18+'12. TRANSFERENCIAS 2'!H44+'12. TRANSFERENCIAS 2'!H70</f>
        <v>317884780.37263268</v>
      </c>
      <c r="I17" s="371">
        <f>+'12. TRANSFERENCIAS 2'!I18+'12. TRANSFERENCIAS 2'!I44+'12. TRANSFERENCIAS 2'!I70</f>
        <v>313537972.18687004</v>
      </c>
      <c r="J17" s="371">
        <f>+'12. TRANSFERENCIAS 2'!J18+'12. TRANSFERENCIAS 2'!J44+'12. TRANSFERENCIAS 2'!J70</f>
        <v>275743222.19767064</v>
      </c>
      <c r="K17" s="371">
        <f>+'12. TRANSFERENCIAS 2'!K18+'12. TRANSFERENCIAS 2'!K44+'12. TRANSFERENCIAS 2'!K70</f>
        <v>242994447.03946793</v>
      </c>
      <c r="L17" s="371">
        <f>+'12. TRANSFERENCIAS 2'!L18+'12. TRANSFERENCIAS 2'!L44+'12. TRANSFERENCIAS 2'!L70</f>
        <v>113421286.86362943</v>
      </c>
    </row>
    <row r="18" spans="1:12" ht="12.75" x14ac:dyDescent="0.2">
      <c r="A18" s="380" t="s">
        <v>298</v>
      </c>
      <c r="B18" s="371">
        <f>+'12. TRANSFERENCIAS 2'!B19+'12. TRANSFERENCIAS 2'!B45+'12. TRANSFERENCIAS 2'!B71</f>
        <v>2417239.194722211</v>
      </c>
      <c r="C18" s="371">
        <f>+'12. TRANSFERENCIAS 2'!C19+'12. TRANSFERENCIAS 2'!C45+'12. TRANSFERENCIAS 2'!C71</f>
        <v>2208583.4198764423</v>
      </c>
      <c r="D18" s="371">
        <f>+'12. TRANSFERENCIAS 2'!D19+'12. TRANSFERENCIAS 2'!D45+'12. TRANSFERENCIAS 2'!D71</f>
        <v>1739908.2035400001</v>
      </c>
      <c r="E18" s="371">
        <f>+'12. TRANSFERENCIAS 2'!E19+'12. TRANSFERENCIAS 2'!E45+'12. TRANSFERENCIAS 2'!E71</f>
        <v>2163056.9435000001</v>
      </c>
      <c r="F18" s="371">
        <f>+'12. TRANSFERENCIAS 2'!F19+'12. TRANSFERENCIAS 2'!F45+'12. TRANSFERENCIAS 2'!F71</f>
        <v>2888668.4778900002</v>
      </c>
      <c r="G18" s="371">
        <f>+'12. TRANSFERENCIAS 2'!G19+'12. TRANSFERENCIAS 2'!G45+'12. TRANSFERENCIAS 2'!G71</f>
        <v>3061429.7208000002</v>
      </c>
      <c r="H18" s="371">
        <f>+'12. TRANSFERENCIAS 2'!H19+'12. TRANSFERENCIAS 2'!H45+'12. TRANSFERENCIAS 2'!H71</f>
        <v>2926337.6958999997</v>
      </c>
      <c r="I18" s="371">
        <f>+'12. TRANSFERENCIAS 2'!I19+'12. TRANSFERENCIAS 2'!I45+'12. TRANSFERENCIAS 2'!I71</f>
        <v>2482483.5123299998</v>
      </c>
      <c r="J18" s="371">
        <f>+'12. TRANSFERENCIAS 2'!J19+'12. TRANSFERENCIAS 2'!J45+'12. TRANSFERENCIAS 2'!J71</f>
        <v>2314067.4608615283</v>
      </c>
      <c r="K18" s="371">
        <f>+'12. TRANSFERENCIAS 2'!K19+'12. TRANSFERENCIAS 2'!K45+'12. TRANSFERENCIAS 2'!K71</f>
        <v>2725409.8561216169</v>
      </c>
      <c r="L18" s="371">
        <f>+'12. TRANSFERENCIAS 2'!L19+'12. TRANSFERENCIAS 2'!L45+'12. TRANSFERENCIAS 2'!L71</f>
        <v>101751.07666142975</v>
      </c>
    </row>
    <row r="19" spans="1:12" ht="12.75" x14ac:dyDescent="0.2">
      <c r="A19" s="380" t="s">
        <v>297</v>
      </c>
      <c r="B19" s="371">
        <f>+'12. TRANSFERENCIAS 2'!B20+'12. TRANSFERENCIAS 2'!B46+'12. TRANSFERENCIAS 2'!B72</f>
        <v>186330859.10603899</v>
      </c>
      <c r="C19" s="371">
        <f>+'12. TRANSFERENCIAS 2'!C20+'12. TRANSFERENCIAS 2'!C46+'12. TRANSFERENCIAS 2'!C72</f>
        <v>199901479.13317117</v>
      </c>
      <c r="D19" s="371">
        <f>+'12. TRANSFERENCIAS 2'!D20+'12. TRANSFERENCIAS 2'!D46+'12. TRANSFERENCIAS 2'!D72</f>
        <v>145750026.01084</v>
      </c>
      <c r="E19" s="371">
        <f>+'12. TRANSFERENCIAS 2'!E20+'12. TRANSFERENCIAS 2'!E46+'12. TRANSFERENCIAS 2'!E72</f>
        <v>92828517.672633156</v>
      </c>
      <c r="F19" s="371">
        <f>+'12. TRANSFERENCIAS 2'!F20+'12. TRANSFERENCIAS 2'!F46+'12. TRANSFERENCIAS 2'!F72</f>
        <v>132495077.27811223</v>
      </c>
      <c r="G19" s="371">
        <f>+'12. TRANSFERENCIAS 2'!G20+'12. TRANSFERENCIAS 2'!G46+'12. TRANSFERENCIAS 2'!G72</f>
        <v>87574187.238055557</v>
      </c>
      <c r="H19" s="371">
        <f>+'12. TRANSFERENCIAS 2'!H20+'12. TRANSFERENCIAS 2'!H46+'12. TRANSFERENCIAS 2'!H72</f>
        <v>131076039.71013086</v>
      </c>
      <c r="I19" s="371">
        <f>+'12. TRANSFERENCIAS 2'!I20+'12. TRANSFERENCIAS 2'!I46+'12. TRANSFERENCIAS 2'!I72</f>
        <v>161675321.53915998</v>
      </c>
      <c r="J19" s="371">
        <f>+'12. TRANSFERENCIAS 2'!J20+'12. TRANSFERENCIAS 2'!J46+'12. TRANSFERENCIAS 2'!J72</f>
        <v>152517933.46205103</v>
      </c>
      <c r="K19" s="371">
        <f>+'12. TRANSFERENCIAS 2'!K20+'12. TRANSFERENCIAS 2'!K46+'12. TRANSFERENCIAS 2'!K72</f>
        <v>114427493.60552755</v>
      </c>
      <c r="L19" s="371">
        <f>+'12. TRANSFERENCIAS 2'!L20+'12. TRANSFERENCIAS 2'!L46+'12. TRANSFERENCIAS 2'!L72</f>
        <v>84050728.159852654</v>
      </c>
    </row>
    <row r="20" spans="1:12" ht="12.75" x14ac:dyDescent="0.2">
      <c r="A20" s="380" t="s">
        <v>296</v>
      </c>
      <c r="B20" s="371">
        <f>+'12. TRANSFERENCIAS 2'!B21+'12. TRANSFERENCIAS 2'!B47+'12. TRANSFERENCIAS 2'!B73</f>
        <v>488981.38280839717</v>
      </c>
      <c r="C20" s="371">
        <f>+'12. TRANSFERENCIAS 2'!C21+'12. TRANSFERENCIAS 2'!C47+'12. TRANSFERENCIAS 2'!C73</f>
        <v>589887.75891903555</v>
      </c>
      <c r="D20" s="371">
        <f>+'12. TRANSFERENCIAS 2'!D21+'12. TRANSFERENCIAS 2'!D47+'12. TRANSFERENCIAS 2'!D73</f>
        <v>414056.74178000004</v>
      </c>
      <c r="E20" s="371">
        <f>+'12. TRANSFERENCIAS 2'!E21+'12. TRANSFERENCIAS 2'!E47+'12. TRANSFERENCIAS 2'!E73</f>
        <v>495197.70292999997</v>
      </c>
      <c r="F20" s="371">
        <f>+'12. TRANSFERENCIAS 2'!F21+'12. TRANSFERENCIAS 2'!F47+'12. TRANSFERENCIAS 2'!F73</f>
        <v>498347.86392999993</v>
      </c>
      <c r="G20" s="371">
        <f>+'12. TRANSFERENCIAS 2'!G21+'12. TRANSFERENCIAS 2'!G47+'12. TRANSFERENCIAS 2'!G73</f>
        <v>108743.87999999999</v>
      </c>
      <c r="H20" s="371">
        <f>+'12. TRANSFERENCIAS 2'!H21+'12. TRANSFERENCIAS 2'!H47+'12. TRANSFERENCIAS 2'!H73</f>
        <v>138607.74124999999</v>
      </c>
      <c r="I20" s="371">
        <f>+'12. TRANSFERENCIAS 2'!I21+'12. TRANSFERENCIAS 2'!I47+'12. TRANSFERENCIAS 2'!I73</f>
        <v>51698.7</v>
      </c>
      <c r="J20" s="371">
        <f>+'12. TRANSFERENCIAS 2'!J21+'12. TRANSFERENCIAS 2'!J47+'12. TRANSFERENCIAS 2'!J73</f>
        <v>796532.59656573122</v>
      </c>
      <c r="K20" s="371">
        <f>+'12. TRANSFERENCIAS 2'!K21+'12. TRANSFERENCIAS 2'!K47+'12. TRANSFERENCIAS 2'!K73</f>
        <v>269871.92775999999</v>
      </c>
      <c r="L20" s="371">
        <f>+'12. TRANSFERENCIAS 2'!L21+'12. TRANSFERENCIAS 2'!L47+'12. TRANSFERENCIAS 2'!L73</f>
        <v>14647.547999999999</v>
      </c>
    </row>
    <row r="21" spans="1:12" ht="12.75" x14ac:dyDescent="0.2">
      <c r="A21" s="380" t="s">
        <v>295</v>
      </c>
      <c r="B21" s="371">
        <f>+'12. TRANSFERENCIAS 2'!B22+'12. TRANSFERENCIAS 2'!B48+'12. TRANSFERENCIAS 2'!B74</f>
        <v>2207435.8189031449</v>
      </c>
      <c r="C21" s="371">
        <f>+'12. TRANSFERENCIAS 2'!C22+'12. TRANSFERENCIAS 2'!C48+'12. TRANSFERENCIAS 2'!C74</f>
        <v>3050291.1766951731</v>
      </c>
      <c r="D21" s="371">
        <f>+'12. TRANSFERENCIAS 2'!D22+'12. TRANSFERENCIAS 2'!D48+'12. TRANSFERENCIAS 2'!D74</f>
        <v>5120161.9310600003</v>
      </c>
      <c r="E21" s="371">
        <f>+'12. TRANSFERENCIAS 2'!E22+'12. TRANSFERENCIAS 2'!E48+'12. TRANSFERENCIAS 2'!E74</f>
        <v>4676927.0866599996</v>
      </c>
      <c r="F21" s="371">
        <f>+'12. TRANSFERENCIAS 2'!F22+'12. TRANSFERENCIAS 2'!F48+'12. TRANSFERENCIAS 2'!F74</f>
        <v>5706551.4531299993</v>
      </c>
      <c r="G21" s="371">
        <f>+'12. TRANSFERENCIAS 2'!G22+'12. TRANSFERENCIAS 2'!G48+'12. TRANSFERENCIAS 2'!G74</f>
        <v>7269178.1679999996</v>
      </c>
      <c r="H21" s="371">
        <f>+'12. TRANSFERENCIAS 2'!H22+'12. TRANSFERENCIAS 2'!H48+'12. TRANSFERENCIAS 2'!H74</f>
        <v>6547623.2617000006</v>
      </c>
      <c r="I21" s="371">
        <f>+'12. TRANSFERENCIAS 2'!I22+'12. TRANSFERENCIAS 2'!I48+'12. TRANSFERENCIAS 2'!I74</f>
        <v>6231787.3898499999</v>
      </c>
      <c r="J21" s="371">
        <f>+'12. TRANSFERENCIAS 2'!J22+'12. TRANSFERENCIAS 2'!J48+'12. TRANSFERENCIAS 2'!J74</f>
        <v>6008574.417040281</v>
      </c>
      <c r="K21" s="371">
        <f>+'12. TRANSFERENCIAS 2'!K22+'12. TRANSFERENCIAS 2'!K48+'12. TRANSFERENCIAS 2'!K74</f>
        <v>7885246.3756776359</v>
      </c>
      <c r="L21" s="371">
        <f>+'12. TRANSFERENCIAS 2'!L22+'12. TRANSFERENCIAS 2'!L48+'12. TRANSFERENCIAS 2'!L74</f>
        <v>390490.48406317353</v>
      </c>
    </row>
    <row r="22" spans="1:12" ht="12.75" x14ac:dyDescent="0.2">
      <c r="A22" s="380" t="s">
        <v>294</v>
      </c>
      <c r="B22" s="371">
        <f>+'12. TRANSFERENCIAS 2'!B23+'12. TRANSFERENCIAS 2'!B49+'12. TRANSFERENCIAS 2'!B75</f>
        <v>500118580.71051222</v>
      </c>
      <c r="C22" s="371">
        <f>+'12. TRANSFERENCIAS 2'!C23+'12. TRANSFERENCIAS 2'!C49+'12. TRANSFERENCIAS 2'!C75</f>
        <v>421321618.06921977</v>
      </c>
      <c r="D22" s="371">
        <f>+'12. TRANSFERENCIAS 2'!D23+'12. TRANSFERENCIAS 2'!D49+'12. TRANSFERENCIAS 2'!D75</f>
        <v>362196812.37268001</v>
      </c>
      <c r="E22" s="371">
        <f>+'12. TRANSFERENCIAS 2'!E23+'12. TRANSFERENCIAS 2'!E49+'12. TRANSFERENCIAS 2'!E75</f>
        <v>304080078.84992164</v>
      </c>
      <c r="F22" s="371">
        <f>+'12. TRANSFERENCIAS 2'!F23+'12. TRANSFERENCIAS 2'!F49+'12. TRANSFERENCIAS 2'!F75</f>
        <v>288063748.97623974</v>
      </c>
      <c r="G22" s="371">
        <f>+'12. TRANSFERENCIAS 2'!G23+'12. TRANSFERENCIAS 2'!G49+'12. TRANSFERENCIAS 2'!G75</f>
        <v>225975081.34712172</v>
      </c>
      <c r="H22" s="371">
        <f>+'12. TRANSFERENCIAS 2'!H23+'12. TRANSFERENCIAS 2'!H49+'12. TRANSFERENCIAS 2'!H75</f>
        <v>129337255.02103016</v>
      </c>
      <c r="I22" s="371">
        <f>+'12. TRANSFERENCIAS 2'!I23+'12. TRANSFERENCIAS 2'!I49+'12. TRANSFERENCIAS 2'!I75</f>
        <v>217000984.76590002</v>
      </c>
      <c r="J22" s="371">
        <f>+'12. TRANSFERENCIAS 2'!J23+'12. TRANSFERENCIAS 2'!J49+'12. TRANSFERENCIAS 2'!J75</f>
        <v>257204749.88051158</v>
      </c>
      <c r="K22" s="371">
        <f>+'12. TRANSFERENCIAS 2'!K23+'12. TRANSFERENCIAS 2'!K49+'12. TRANSFERENCIAS 2'!K75</f>
        <v>239710847.48301131</v>
      </c>
      <c r="L22" s="371">
        <f>+'12. TRANSFERENCIAS 2'!L23+'12. TRANSFERENCIAS 2'!L49+'12. TRANSFERENCIAS 2'!L75</f>
        <v>122658653.24192806</v>
      </c>
    </row>
    <row r="23" spans="1:12" ht="12.75" x14ac:dyDescent="0.2">
      <c r="A23" s="380" t="s">
        <v>293</v>
      </c>
      <c r="B23" s="371">
        <f>+'12. TRANSFERENCIAS 2'!B24+'12. TRANSFERENCIAS 2'!B50+'12. TRANSFERENCIAS 2'!B76</f>
        <v>261270046.13078004</v>
      </c>
      <c r="C23" s="371">
        <f>+'12. TRANSFERENCIAS 2'!C24+'12. TRANSFERENCIAS 2'!C50+'12. TRANSFERENCIAS 2'!C76</f>
        <v>227450185.27691138</v>
      </c>
      <c r="D23" s="371">
        <f>+'12. TRANSFERENCIAS 2'!D24+'12. TRANSFERENCIAS 2'!D50+'12. TRANSFERENCIAS 2'!D76</f>
        <v>128872727.13410001</v>
      </c>
      <c r="E23" s="371">
        <f>+'12. TRANSFERENCIAS 2'!E24+'12. TRANSFERENCIAS 2'!E50+'12. TRANSFERENCIAS 2'!E76</f>
        <v>86256791.816839039</v>
      </c>
      <c r="F23" s="371">
        <f>+'12. TRANSFERENCIAS 2'!F24+'12. TRANSFERENCIAS 2'!F50+'12. TRANSFERENCIAS 2'!F76</f>
        <v>93981025.395379514</v>
      </c>
      <c r="G23" s="371">
        <f>+'12. TRANSFERENCIAS 2'!G24+'12. TRANSFERENCIAS 2'!G50+'12. TRANSFERENCIAS 2'!G76</f>
        <v>43417090.427307203</v>
      </c>
      <c r="H23" s="371">
        <f>+'12. TRANSFERENCIAS 2'!H24+'12. TRANSFERENCIAS 2'!H50+'12. TRANSFERENCIAS 2'!H76</f>
        <v>80488024.118843779</v>
      </c>
      <c r="I23" s="371">
        <f>+'12. TRANSFERENCIAS 2'!I24+'12. TRANSFERENCIAS 2'!I50+'12. TRANSFERENCIAS 2'!I76</f>
        <v>110874676.30331999</v>
      </c>
      <c r="J23" s="371">
        <f>+'12. TRANSFERENCIAS 2'!J24+'12. TRANSFERENCIAS 2'!J50+'12. TRANSFERENCIAS 2'!J76</f>
        <v>102631817.41902585</v>
      </c>
      <c r="K23" s="371">
        <f>+'12. TRANSFERENCIAS 2'!K24+'12. TRANSFERENCIAS 2'!K50+'12. TRANSFERENCIAS 2'!K76</f>
        <v>58488126.359217241</v>
      </c>
      <c r="L23" s="371">
        <f>+'12. TRANSFERENCIAS 2'!L24+'12. TRANSFERENCIAS 2'!L50+'12. TRANSFERENCIAS 2'!L76</f>
        <v>28207437.453730952</v>
      </c>
    </row>
    <row r="24" spans="1:12" ht="12.75" x14ac:dyDescent="0.2">
      <c r="A24" s="380" t="s">
        <v>292</v>
      </c>
      <c r="B24" s="371">
        <f>+'12. TRANSFERENCIAS 2'!B25+'12. TRANSFERENCIAS 2'!B51+'12. TRANSFERENCIAS 2'!B77</f>
        <v>5455625.2764978996</v>
      </c>
      <c r="C24" s="371">
        <f>+'12. TRANSFERENCIAS 2'!C25+'12. TRANSFERENCIAS 2'!C51+'12. TRANSFERENCIAS 2'!C77</f>
        <v>6632227.9950636607</v>
      </c>
      <c r="D24" s="371">
        <f>+'12. TRANSFERENCIAS 2'!D25+'12. TRANSFERENCIAS 2'!D51+'12. TRANSFERENCIAS 2'!D77</f>
        <v>12665687.461540002</v>
      </c>
      <c r="E24" s="371">
        <f>+'12. TRANSFERENCIAS 2'!E25+'12. TRANSFERENCIAS 2'!E51+'12. TRANSFERENCIAS 2'!E77</f>
        <v>12077429.839193767</v>
      </c>
      <c r="F24" s="371">
        <f>+'12. TRANSFERENCIAS 2'!F25+'12. TRANSFERENCIAS 2'!F51+'12. TRANSFERENCIAS 2'!F77</f>
        <v>9053063.8899116833</v>
      </c>
      <c r="G24" s="371">
        <f>+'12. TRANSFERENCIAS 2'!G25+'12. TRANSFERENCIAS 2'!G51+'12. TRANSFERENCIAS 2'!G77</f>
        <v>40340867.003934264</v>
      </c>
      <c r="H24" s="371">
        <f>+'12. TRANSFERENCIAS 2'!H25+'12. TRANSFERENCIAS 2'!H51+'12. TRANSFERENCIAS 2'!H77</f>
        <v>13906224.636468936</v>
      </c>
      <c r="I24" s="371">
        <f>+'12. TRANSFERENCIAS 2'!I25+'12. TRANSFERENCIAS 2'!I51+'12. TRANSFERENCIAS 2'!I77</f>
        <v>9600748.3245999999</v>
      </c>
      <c r="J24" s="371">
        <f>+'12. TRANSFERENCIAS 2'!J25+'12. TRANSFERENCIAS 2'!J51+'12. TRANSFERENCIAS 2'!J77</f>
        <v>9563646.1389981769</v>
      </c>
      <c r="K24" s="371">
        <f>+'12. TRANSFERENCIAS 2'!K25+'12. TRANSFERENCIAS 2'!K51+'12. TRANSFERENCIAS 2'!K77</f>
        <v>16213960.13873934</v>
      </c>
      <c r="L24" s="371">
        <f>+'12. TRANSFERENCIAS 2'!L25+'12. TRANSFERENCIAS 2'!L51+'12. TRANSFERENCIAS 2'!L77</f>
        <v>1028638.4039798717</v>
      </c>
    </row>
    <row r="25" spans="1:12" ht="12" customHeight="1" x14ac:dyDescent="0.2">
      <c r="A25" s="380" t="s">
        <v>291</v>
      </c>
      <c r="B25" s="371">
        <f>+'12. TRANSFERENCIAS 2'!B26+'12. TRANSFERENCIAS 2'!B52+'12. TRANSFERENCIAS 2'!B78</f>
        <v>397361014.50526154</v>
      </c>
      <c r="C25" s="371">
        <f>+'12. TRANSFERENCIAS 2'!C26+'12. TRANSFERENCIAS 2'!C52+'12. TRANSFERENCIAS 2'!C78</f>
        <v>377115469.72351629</v>
      </c>
      <c r="D25" s="371">
        <f>+'12. TRANSFERENCIAS 2'!D26+'12. TRANSFERENCIAS 2'!D52+'12. TRANSFERENCIAS 2'!D78</f>
        <v>275624663.42460001</v>
      </c>
      <c r="E25" s="371">
        <f>+'12. TRANSFERENCIAS 2'!E26+'12. TRANSFERENCIAS 2'!E52+'12. TRANSFERENCIAS 2'!E78</f>
        <v>238857465.79970354</v>
      </c>
      <c r="F25" s="371">
        <f>+'12. TRANSFERENCIAS 2'!F26+'12. TRANSFERENCIAS 2'!F52+'12. TRANSFERENCIAS 2'!F78</f>
        <v>177598248.88626921</v>
      </c>
      <c r="G25" s="371">
        <f>+'12. TRANSFERENCIAS 2'!G26+'12. TRANSFERENCIAS 2'!G52+'12. TRANSFERENCIAS 2'!G78</f>
        <v>122602656.30321431</v>
      </c>
      <c r="H25" s="371">
        <f>+'12. TRANSFERENCIAS 2'!H26+'12. TRANSFERENCIAS 2'!H52+'12. TRANSFERENCIAS 2'!H78</f>
        <v>136745051.15797657</v>
      </c>
      <c r="I25" s="371">
        <f>+'12. TRANSFERENCIAS 2'!I26+'12. TRANSFERENCIAS 2'!I52+'12. TRANSFERENCIAS 2'!I78</f>
        <v>134136299.06571999</v>
      </c>
      <c r="J25" s="371">
        <f>+'12. TRANSFERENCIAS 2'!J26+'12. TRANSFERENCIAS 2'!J52+'12. TRANSFERENCIAS 2'!J78</f>
        <v>102598720.27465369</v>
      </c>
      <c r="K25" s="371">
        <f>+'12. TRANSFERENCIAS 2'!K26+'12. TRANSFERENCIAS 2'!K52+'12. TRANSFERENCIAS 2'!K78</f>
        <v>137976386.3851988</v>
      </c>
      <c r="L25" s="371">
        <f>+'12. TRANSFERENCIAS 2'!L26+'12. TRANSFERENCIAS 2'!L52+'12. TRANSFERENCIAS 2'!L78</f>
        <v>54677469.780101135</v>
      </c>
    </row>
    <row r="26" spans="1:12" ht="12.75" x14ac:dyDescent="0.2">
      <c r="A26" s="380" t="s">
        <v>290</v>
      </c>
      <c r="B26" s="371">
        <f>+'12. TRANSFERENCIAS 2'!B27+'12. TRANSFERENCIAS 2'!B53+'12. TRANSFERENCIAS 2'!B79</f>
        <v>1561706.4410984239</v>
      </c>
      <c r="C26" s="371">
        <f>+'12. TRANSFERENCIAS 2'!C27+'12. TRANSFERENCIAS 2'!C53+'12. TRANSFERENCIAS 2'!C79</f>
        <v>2013543.8280217585</v>
      </c>
      <c r="D26" s="371">
        <f>+'12. TRANSFERENCIAS 2'!D27+'12. TRANSFERENCIAS 2'!D53+'12. TRANSFERENCIAS 2'!D79</f>
        <v>1576367.9918800001</v>
      </c>
      <c r="E26" s="371">
        <f>+'12. TRANSFERENCIAS 2'!E27+'12. TRANSFERENCIAS 2'!E53+'12. TRANSFERENCIAS 2'!E79</f>
        <v>3222095.6627599997</v>
      </c>
      <c r="F26" s="371">
        <f>+'12. TRANSFERENCIAS 2'!F27+'12. TRANSFERENCIAS 2'!F53+'12. TRANSFERENCIAS 2'!F79</f>
        <v>2141934.0841699997</v>
      </c>
      <c r="G26" s="371">
        <f>+'12. TRANSFERENCIAS 2'!G27+'12. TRANSFERENCIAS 2'!G53+'12. TRANSFERENCIAS 2'!G79</f>
        <v>2601224.1151999999</v>
      </c>
      <c r="H26" s="371">
        <f>+'12. TRANSFERENCIAS 2'!H27+'12. TRANSFERENCIAS 2'!H53+'12. TRANSFERENCIAS 2'!H79</f>
        <v>2446169.5521</v>
      </c>
      <c r="I26" s="371">
        <f>+'12. TRANSFERENCIAS 2'!I27+'12. TRANSFERENCIAS 2'!I53+'12. TRANSFERENCIAS 2'!I79</f>
        <v>2282376.8332500001</v>
      </c>
      <c r="J26" s="371">
        <f>+'12. TRANSFERENCIAS 2'!J27+'12. TRANSFERENCIAS 2'!J53+'12. TRANSFERENCIAS 2'!J79</f>
        <v>2806785.8289774889</v>
      </c>
      <c r="K26" s="371">
        <f>+'12. TRANSFERENCIAS 2'!K27+'12. TRANSFERENCIAS 2'!K53+'12. TRANSFERENCIAS 2'!K79</f>
        <v>2568172.8975817706</v>
      </c>
      <c r="L26" s="371">
        <f>+'12. TRANSFERENCIAS 2'!L27+'12. TRANSFERENCIAS 2'!L53+'12. TRANSFERENCIAS 2'!L79</f>
        <v>575134.27616000001</v>
      </c>
    </row>
    <row r="27" spans="1:12" ht="12.75" x14ac:dyDescent="0.2">
      <c r="A27" s="380" t="s">
        <v>289</v>
      </c>
      <c r="B27" s="371">
        <f>+'12. TRANSFERENCIAS 2'!B28+'12. TRANSFERENCIAS 2'!B54+'12. TRANSFERENCIAS 2'!B80</f>
        <v>459989093.80042839</v>
      </c>
      <c r="C27" s="371">
        <f>+'12. TRANSFERENCIAS 2'!C28+'12. TRANSFERENCIAS 2'!C54+'12. TRANSFERENCIAS 2'!C80</f>
        <v>386564323.60621232</v>
      </c>
      <c r="D27" s="371">
        <f>+'12. TRANSFERENCIAS 2'!D28+'12. TRANSFERENCIAS 2'!D54+'12. TRANSFERENCIAS 2'!D80</f>
        <v>304535228.34421998</v>
      </c>
      <c r="E27" s="371">
        <f>+'12. TRANSFERENCIAS 2'!E28+'12. TRANSFERENCIAS 2'!E54+'12. TRANSFERENCIAS 2'!E80</f>
        <v>280007415.62004137</v>
      </c>
      <c r="F27" s="371">
        <f>+'12. TRANSFERENCIAS 2'!F28+'12. TRANSFERENCIAS 2'!F54+'12. TRANSFERENCIAS 2'!F80</f>
        <v>259202815.22784004</v>
      </c>
      <c r="G27" s="371">
        <f>+'12. TRANSFERENCIAS 2'!G28+'12. TRANSFERENCIAS 2'!G54+'12. TRANSFERENCIAS 2'!G80</f>
        <v>214971439.27526215</v>
      </c>
      <c r="H27" s="371">
        <f>+'12. TRANSFERENCIAS 2'!H28+'12. TRANSFERENCIAS 2'!H54+'12. TRANSFERENCIAS 2'!H80</f>
        <v>134614610.89212474</v>
      </c>
      <c r="I27" s="371">
        <f>+'12. TRANSFERENCIAS 2'!I28+'12. TRANSFERENCIAS 2'!I54+'12. TRANSFERENCIAS 2'!I80</f>
        <v>222014305.13710001</v>
      </c>
      <c r="J27" s="371">
        <f>+'12. TRANSFERENCIAS 2'!J28+'12. TRANSFERENCIAS 2'!J54+'12. TRANSFERENCIAS 2'!J80</f>
        <v>292529098.1985817</v>
      </c>
      <c r="K27" s="371">
        <f>+'12. TRANSFERENCIAS 2'!K28+'12. TRANSFERENCIAS 2'!K54+'12. TRANSFERENCIAS 2'!K80</f>
        <v>428007837.48909283</v>
      </c>
      <c r="L27" s="371">
        <f>+'12. TRANSFERENCIAS 2'!L28+'12. TRANSFERENCIAS 2'!L54+'12. TRANSFERENCIAS 2'!L80</f>
        <v>169892283.8488512</v>
      </c>
    </row>
    <row r="28" spans="1:12" ht="12.75" x14ac:dyDescent="0.2">
      <c r="A28" s="380" t="s">
        <v>288</v>
      </c>
      <c r="B28" s="371">
        <f>+'12. TRANSFERENCIAS 2'!B29+'12. TRANSFERENCIAS 2'!B55+'12. TRANSFERENCIAS 2'!B81</f>
        <v>19455.877442696172</v>
      </c>
      <c r="C28" s="371">
        <f>+'12. TRANSFERENCIAS 2'!C29+'12. TRANSFERENCIAS 2'!C55+'12. TRANSFERENCIAS 2'!C81</f>
        <v>43553.030509609976</v>
      </c>
      <c r="D28" s="371">
        <f>+'12. TRANSFERENCIAS 2'!D29+'12. TRANSFERENCIAS 2'!D55+'12. TRANSFERENCIAS 2'!D81</f>
        <v>55096.25740000001</v>
      </c>
      <c r="E28" s="371">
        <f>+'12. TRANSFERENCIAS 2'!E29+'12. TRANSFERENCIAS 2'!E55+'12. TRANSFERENCIAS 2'!E81</f>
        <v>60063.865330000001</v>
      </c>
      <c r="F28" s="371">
        <f>+'12. TRANSFERENCIAS 2'!F29+'12. TRANSFERENCIAS 2'!F55+'12. TRANSFERENCIAS 2'!F81</f>
        <v>57491.882610000001</v>
      </c>
      <c r="G28" s="371">
        <f>+'12. TRANSFERENCIAS 2'!G29+'12. TRANSFERENCIAS 2'!G55+'12. TRANSFERENCIAS 2'!G81</f>
        <v>70308</v>
      </c>
      <c r="H28" s="371">
        <f>+'12. TRANSFERENCIAS 2'!H29+'12. TRANSFERENCIAS 2'!H55+'12. TRANSFERENCIAS 2'!H81</f>
        <v>130993.5</v>
      </c>
      <c r="I28" s="371">
        <f>+'12. TRANSFERENCIAS 2'!I29+'12. TRANSFERENCIAS 2'!I55+'12. TRANSFERENCIAS 2'!I81</f>
        <v>70696.3</v>
      </c>
      <c r="J28" s="371">
        <f>+'12. TRANSFERENCIAS 2'!J29+'12. TRANSFERENCIAS 2'!J55+'12. TRANSFERENCIAS 2'!J81</f>
        <v>85879.494999999995</v>
      </c>
      <c r="K28" s="371">
        <f>+'12. TRANSFERENCIAS 2'!K29+'12. TRANSFERENCIAS 2'!K55+'12. TRANSFERENCIAS 2'!K81</f>
        <v>127894.05298755187</v>
      </c>
      <c r="L28" s="371">
        <f>+'12. TRANSFERENCIAS 2'!L29+'12. TRANSFERENCIAS 2'!L55+'12. TRANSFERENCIAS 2'!L81</f>
        <v>35740.6</v>
      </c>
    </row>
    <row r="29" spans="1:12" ht="12.75" x14ac:dyDescent="0.2">
      <c r="A29" s="380" t="s">
        <v>287</v>
      </c>
      <c r="B29" s="371">
        <f>+'12. TRANSFERENCIAS 2'!B30+'12. TRANSFERENCIAS 2'!B56+'12. TRANSFERENCIAS 2'!B82</f>
        <v>35251.343504267919</v>
      </c>
      <c r="C29" s="371">
        <f>+'12. TRANSFERENCIAS 2'!C30+'12. TRANSFERENCIAS 2'!C56+'12. TRANSFERENCIAS 2'!C82</f>
        <v>74048.562939078285</v>
      </c>
      <c r="D29" s="371">
        <f>+'12. TRANSFERENCIAS 2'!D30+'12. TRANSFERENCIAS 2'!D56+'12. TRANSFERENCIAS 2'!D82</f>
        <v>37294.849779999997</v>
      </c>
      <c r="E29" s="371">
        <f>+'12. TRANSFERENCIAS 2'!E30+'12. TRANSFERENCIAS 2'!E56+'12. TRANSFERENCIAS 2'!E82</f>
        <v>42032.8125</v>
      </c>
      <c r="F29" s="371">
        <f>+'12. TRANSFERENCIAS 2'!F30+'12. TRANSFERENCIAS 2'!F56+'12. TRANSFERENCIAS 2'!F82</f>
        <v>42339.869109999992</v>
      </c>
      <c r="G29" s="371">
        <f>+'12. TRANSFERENCIAS 2'!G30+'12. TRANSFERENCIAS 2'!G56+'12. TRANSFERENCIAS 2'!G82</f>
        <v>21522.379199999999</v>
      </c>
      <c r="H29" s="371">
        <f>+'12. TRANSFERENCIAS 2'!H30+'12. TRANSFERENCIAS 2'!H56+'12. TRANSFERENCIAS 2'!H82</f>
        <v>11714.80695</v>
      </c>
      <c r="I29" s="371">
        <f>+'12. TRANSFERENCIAS 2'!I30+'12. TRANSFERENCIAS 2'!I56+'12. TRANSFERENCIAS 2'!I82</f>
        <v>4561.6499999999996</v>
      </c>
      <c r="J29" s="371">
        <f>+'12. TRANSFERENCIAS 2'!J30+'12. TRANSFERENCIAS 2'!J56+'12. TRANSFERENCIAS 2'!J82</f>
        <v>98514.900000000009</v>
      </c>
      <c r="K29" s="371">
        <f>+'12. TRANSFERENCIAS 2'!K30+'12. TRANSFERENCIAS 2'!K56+'12. TRANSFERENCIAS 2'!K82</f>
        <v>152382.32651863317</v>
      </c>
      <c r="L29" s="371">
        <f>+'12. TRANSFERENCIAS 2'!L30+'12. TRANSFERENCIAS 2'!L56+'12. TRANSFERENCIAS 2'!L82</f>
        <v>161728.79999999999</v>
      </c>
    </row>
    <row r="30" spans="1:12" ht="12.75" x14ac:dyDescent="0.2">
      <c r="A30" s="379"/>
      <c r="B30" s="379"/>
      <c r="C30" s="379"/>
      <c r="D30" s="379"/>
      <c r="E30" s="379"/>
      <c r="F30" s="379"/>
      <c r="G30" s="379"/>
      <c r="H30" s="379"/>
      <c r="I30" s="379"/>
      <c r="J30" s="379"/>
      <c r="K30" s="379"/>
      <c r="L30" s="379"/>
    </row>
    <row r="31" spans="1:12" ht="12.75" x14ac:dyDescent="0.2">
      <c r="A31" s="378" t="s">
        <v>16</v>
      </c>
      <c r="B31" s="377">
        <f t="shared" ref="B31:L31" si="0">SUM(B5:B29)</f>
        <v>5227917518.8970299</v>
      </c>
      <c r="C31" s="377">
        <f t="shared" si="0"/>
        <v>5831461099.0958252</v>
      </c>
      <c r="D31" s="377">
        <f t="shared" si="0"/>
        <v>4547624722.5700397</v>
      </c>
      <c r="E31" s="377">
        <f t="shared" si="0"/>
        <v>3640043912.4572272</v>
      </c>
      <c r="F31" s="377">
        <f t="shared" si="0"/>
        <v>3089938684.891398</v>
      </c>
      <c r="G31" s="377">
        <f t="shared" si="0"/>
        <v>2660554656.3799615</v>
      </c>
      <c r="H31" s="377">
        <f t="shared" si="0"/>
        <v>3332478320.0633078</v>
      </c>
      <c r="I31" s="377">
        <f t="shared" si="0"/>
        <v>4875935900.0104294</v>
      </c>
      <c r="J31" s="377">
        <f t="shared" si="0"/>
        <v>4681660228.6587944</v>
      </c>
      <c r="K31" s="377">
        <f t="shared" si="0"/>
        <v>4338274748.1623125</v>
      </c>
      <c r="L31" s="377">
        <f t="shared" si="0"/>
        <v>1781057721.2110617</v>
      </c>
    </row>
    <row r="32" spans="1:12" ht="12.75" x14ac:dyDescent="0.2">
      <c r="A32" s="376"/>
      <c r="B32" s="375"/>
      <c r="C32" s="375"/>
      <c r="D32" s="375"/>
      <c r="E32" s="375"/>
      <c r="F32" s="375"/>
      <c r="G32" s="375"/>
      <c r="H32" s="375"/>
      <c r="I32" s="375"/>
      <c r="J32" s="375"/>
      <c r="K32" s="193"/>
      <c r="L32" s="374"/>
    </row>
    <row r="33" spans="1:11" ht="72.75" customHeight="1" x14ac:dyDescent="0.2">
      <c r="A33" s="774" t="s">
        <v>286</v>
      </c>
      <c r="B33" s="774"/>
      <c r="C33" s="774"/>
      <c r="D33" s="774"/>
      <c r="E33" s="774"/>
      <c r="F33" s="774"/>
      <c r="G33" s="774"/>
      <c r="H33" s="774"/>
      <c r="I33" s="774"/>
      <c r="J33" s="774"/>
      <c r="K33" s="774"/>
    </row>
    <row r="34" spans="1:11" ht="12.75" x14ac:dyDescent="0.2">
      <c r="H34" s="372"/>
      <c r="I34" s="372"/>
      <c r="J34" s="372"/>
      <c r="K34" s="371"/>
    </row>
    <row r="35" spans="1:11" ht="12.75" x14ac:dyDescent="0.2">
      <c r="F35" s="373"/>
      <c r="H35" s="372"/>
      <c r="I35" s="372"/>
      <c r="J35" s="372"/>
      <c r="K35" s="371"/>
    </row>
    <row r="36" spans="1:11" ht="12.75" x14ac:dyDescent="0.2">
      <c r="H36" s="372"/>
      <c r="I36" s="372"/>
      <c r="J36" s="372"/>
      <c r="K36" s="36"/>
    </row>
    <row r="37" spans="1:11" ht="12.75" x14ac:dyDescent="0.2">
      <c r="H37" s="372"/>
      <c r="I37" s="372"/>
      <c r="J37" s="372"/>
      <c r="K37" s="371"/>
    </row>
    <row r="38" spans="1:11" ht="12.75" x14ac:dyDescent="0.2">
      <c r="H38" s="372"/>
      <c r="I38" s="372"/>
      <c r="J38" s="372"/>
      <c r="K38" s="371"/>
    </row>
    <row r="39" spans="1:11" ht="12.75" x14ac:dyDescent="0.2">
      <c r="H39" s="372"/>
      <c r="I39" s="372"/>
      <c r="J39" s="372"/>
      <c r="K39" s="371"/>
    </row>
    <row r="40" spans="1:11" ht="12.75" x14ac:dyDescent="0.2">
      <c r="H40" s="372"/>
      <c r="I40" s="372"/>
      <c r="J40" s="372"/>
      <c r="K40" s="371"/>
    </row>
    <row r="41" spans="1:11" ht="12.75" x14ac:dyDescent="0.2">
      <c r="H41" s="372"/>
      <c r="I41" s="372"/>
      <c r="J41" s="372"/>
      <c r="K41" s="371"/>
    </row>
    <row r="42" spans="1:11" ht="12.75" x14ac:dyDescent="0.2">
      <c r="D42" s="370"/>
      <c r="F42" s="370"/>
      <c r="H42" s="372"/>
      <c r="I42" s="372"/>
      <c r="J42" s="372"/>
      <c r="K42" s="371"/>
    </row>
    <row r="43" spans="1:11" x14ac:dyDescent="0.2">
      <c r="D43" s="370"/>
      <c r="F43" s="370"/>
    </row>
    <row r="44" spans="1:11" x14ac:dyDescent="0.2">
      <c r="D44" s="369"/>
      <c r="F44" s="369"/>
      <c r="G44" s="369"/>
    </row>
  </sheetData>
  <mergeCells count="2">
    <mergeCell ref="A2:H2"/>
    <mergeCell ref="A33:K33"/>
  </mergeCells>
  <printOptions horizontalCentered="1" verticalCentered="1"/>
  <pageMargins left="0" right="0" top="0" bottom="0" header="0.31496062992125984" footer="0.31496062992125984"/>
  <pageSetup paperSize="9" scale="6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91"/>
  <sheetViews>
    <sheetView showGridLines="0" view="pageBreakPreview" zoomScaleNormal="100" zoomScaleSheetLayoutView="100" workbookViewId="0">
      <selection activeCell="A3" sqref="A3"/>
    </sheetView>
  </sheetViews>
  <sheetFormatPr baseColWidth="10" defaultColWidth="11.5703125" defaultRowHeight="12" x14ac:dyDescent="0.2"/>
  <cols>
    <col min="1" max="1" width="19.5703125" style="75" customWidth="1"/>
    <col min="2" max="2" width="15.42578125" style="389" bestFit="1" customWidth="1"/>
    <col min="3" max="3" width="14.5703125" style="389" bestFit="1" customWidth="1"/>
    <col min="4" max="6" width="15.7109375" style="389" bestFit="1" customWidth="1"/>
    <col min="7" max="7" width="15" style="389" bestFit="1" customWidth="1"/>
    <col min="8" max="8" width="15.42578125" style="389" bestFit="1" customWidth="1"/>
    <col min="9" max="9" width="15.42578125" style="75" bestFit="1" customWidth="1"/>
    <col min="10" max="11" width="16.7109375" style="388" customWidth="1"/>
    <col min="12" max="12" width="16.5703125" style="75" customWidth="1"/>
    <col min="13" max="13" width="15" style="75" bestFit="1" customWidth="1"/>
    <col min="14" max="14" width="11.7109375" style="75" bestFit="1" customWidth="1"/>
    <col min="15" max="15" width="18.7109375" style="75" bestFit="1" customWidth="1"/>
    <col min="16" max="16384" width="11.5703125" style="75"/>
  </cols>
  <sheetData>
    <row r="1" spans="1:14" ht="12.75" x14ac:dyDescent="0.2">
      <c r="A1" s="387" t="s">
        <v>321</v>
      </c>
      <c r="B1" s="371"/>
      <c r="C1" s="371"/>
      <c r="D1" s="371"/>
      <c r="E1" s="371"/>
      <c r="F1" s="371"/>
      <c r="G1" s="371"/>
      <c r="H1" s="371"/>
    </row>
    <row r="2" spans="1:14" ht="31.5" customHeight="1" x14ac:dyDescent="0.25">
      <c r="A2" s="730" t="s">
        <v>313</v>
      </c>
      <c r="B2" s="730"/>
      <c r="C2" s="730"/>
      <c r="D2" s="730"/>
      <c r="E2" s="730"/>
      <c r="F2" s="730"/>
      <c r="G2" s="730"/>
      <c r="H2" s="730"/>
      <c r="J2" s="410"/>
      <c r="K2" s="410"/>
    </row>
    <row r="3" spans="1:14" ht="12.75" x14ac:dyDescent="0.2">
      <c r="A3" s="397"/>
      <c r="B3" s="371"/>
      <c r="C3" s="371"/>
      <c r="D3" s="371"/>
      <c r="E3" s="371"/>
      <c r="F3" s="371"/>
      <c r="G3" s="371"/>
      <c r="H3" s="371"/>
      <c r="J3" s="399"/>
      <c r="K3" s="399"/>
    </row>
    <row r="4" spans="1:14" ht="13.5" thickBot="1" x14ac:dyDescent="0.25">
      <c r="A4" s="383" t="s">
        <v>312</v>
      </c>
      <c r="B4" s="409">
        <v>2011</v>
      </c>
      <c r="C4" s="409">
        <v>2012</v>
      </c>
      <c r="D4" s="409">
        <v>2013</v>
      </c>
      <c r="E4" s="409">
        <v>2014</v>
      </c>
      <c r="F4" s="409">
        <v>2015</v>
      </c>
      <c r="G4" s="409">
        <v>2016</v>
      </c>
      <c r="H4" s="409">
        <v>2017</v>
      </c>
      <c r="I4" s="409">
        <v>2018</v>
      </c>
      <c r="J4" s="409">
        <v>2019</v>
      </c>
      <c r="K4" s="409">
        <v>2020</v>
      </c>
      <c r="L4" s="409">
        <v>2021</v>
      </c>
    </row>
    <row r="5" spans="1:14" ht="13.5" thickBot="1" x14ac:dyDescent="0.25">
      <c r="A5" s="408" t="s">
        <v>320</v>
      </c>
      <c r="B5" s="406">
        <f t="shared" ref="B5:L5" si="0">SUM(B6:B30)</f>
        <v>4253541800.1999998</v>
      </c>
      <c r="C5" s="406">
        <f t="shared" si="0"/>
        <v>5170174910.0200005</v>
      </c>
      <c r="D5" s="406">
        <f t="shared" si="0"/>
        <v>3896354895.1399999</v>
      </c>
      <c r="E5" s="406">
        <f t="shared" si="0"/>
        <v>3007558571.54</v>
      </c>
      <c r="F5" s="406">
        <f t="shared" si="0"/>
        <v>2349928988.7900004</v>
      </c>
      <c r="G5" s="406">
        <f t="shared" si="0"/>
        <v>1539174853.1900003</v>
      </c>
      <c r="H5" s="406">
        <f t="shared" si="0"/>
        <v>1890777102.5599999</v>
      </c>
      <c r="I5" s="406">
        <f t="shared" si="0"/>
        <v>3185578835.4299998</v>
      </c>
      <c r="J5" s="406">
        <f t="shared" si="0"/>
        <v>2927116454.25</v>
      </c>
      <c r="K5" s="406">
        <f t="shared" si="0"/>
        <v>2619082706.6999998</v>
      </c>
      <c r="L5" s="406">
        <f t="shared" si="0"/>
        <v>737755996</v>
      </c>
    </row>
    <row r="6" spans="1:14" ht="15" x14ac:dyDescent="0.25">
      <c r="A6" s="372" t="s">
        <v>311</v>
      </c>
      <c r="B6" s="371">
        <v>126051.05</v>
      </c>
      <c r="C6" s="371">
        <v>92.62</v>
      </c>
      <c r="D6" s="371">
        <v>12.48</v>
      </c>
      <c r="E6" s="371">
        <v>7.12</v>
      </c>
      <c r="F6" s="371">
        <v>89.12</v>
      </c>
      <c r="G6" s="371">
        <v>14.989999999999998</v>
      </c>
      <c r="H6" s="371">
        <v>0</v>
      </c>
      <c r="I6" s="371">
        <v>0</v>
      </c>
      <c r="J6" s="371">
        <v>6.9499999999999993</v>
      </c>
      <c r="K6" s="371">
        <v>2053.8000000000002</v>
      </c>
      <c r="L6" s="371">
        <v>0</v>
      </c>
      <c r="M6"/>
      <c r="N6"/>
    </row>
    <row r="7" spans="1:14" ht="15" x14ac:dyDescent="0.25">
      <c r="A7" s="372" t="s">
        <v>310</v>
      </c>
      <c r="B7" s="371">
        <v>756045883.97000003</v>
      </c>
      <c r="C7" s="371">
        <v>1003300317.11</v>
      </c>
      <c r="D7" s="371">
        <v>1003366246.96</v>
      </c>
      <c r="E7" s="371">
        <v>731629442.54999995</v>
      </c>
      <c r="F7" s="371">
        <v>415256250.88999999</v>
      </c>
      <c r="G7" s="371">
        <v>313663812.89999998</v>
      </c>
      <c r="H7" s="371">
        <v>494474963.68000001</v>
      </c>
      <c r="I7" s="371">
        <v>1085384780.1799998</v>
      </c>
      <c r="J7" s="371">
        <v>1031284773.38</v>
      </c>
      <c r="K7" s="400">
        <v>762972221.68000007</v>
      </c>
      <c r="L7" s="371">
        <v>238447144</v>
      </c>
      <c r="M7"/>
      <c r="N7"/>
    </row>
    <row r="8" spans="1:14" ht="15" x14ac:dyDescent="0.25">
      <c r="A8" s="372" t="s">
        <v>309</v>
      </c>
      <c r="B8" s="371">
        <v>2003181.67</v>
      </c>
      <c r="C8" s="371">
        <v>7035996.9500000002</v>
      </c>
      <c r="D8" s="371">
        <v>11641850.82</v>
      </c>
      <c r="E8" s="371">
        <v>2259338.4299999997</v>
      </c>
      <c r="F8" s="371">
        <v>659.47</v>
      </c>
      <c r="G8" s="371">
        <v>3207066.32</v>
      </c>
      <c r="H8" s="371">
        <v>16469485.630000001</v>
      </c>
      <c r="I8" s="371">
        <v>11708222.23</v>
      </c>
      <c r="J8" s="371">
        <v>12646510.309999999</v>
      </c>
      <c r="K8" s="400">
        <v>17097515.369999997</v>
      </c>
      <c r="L8" s="371">
        <v>890690</v>
      </c>
      <c r="M8"/>
      <c r="N8"/>
    </row>
    <row r="9" spans="1:14" ht="15" x14ac:dyDescent="0.25">
      <c r="A9" s="372" t="s">
        <v>308</v>
      </c>
      <c r="B9" s="371">
        <v>662649336.91999996</v>
      </c>
      <c r="C9" s="371">
        <v>781587277</v>
      </c>
      <c r="D9" s="371">
        <v>445771506.77000004</v>
      </c>
      <c r="E9" s="371">
        <v>383204568.28999996</v>
      </c>
      <c r="F9" s="371">
        <v>356823875.94999999</v>
      </c>
      <c r="G9" s="371">
        <v>21985207.27</v>
      </c>
      <c r="H9" s="371">
        <v>258608519.87</v>
      </c>
      <c r="I9" s="371">
        <v>531759344.56</v>
      </c>
      <c r="J9" s="371">
        <v>409620300.06999999</v>
      </c>
      <c r="K9" s="400">
        <v>248719168.84999999</v>
      </c>
      <c r="L9" s="371">
        <v>37795919</v>
      </c>
      <c r="M9"/>
      <c r="N9"/>
    </row>
    <row r="10" spans="1:14" ht="15" x14ac:dyDescent="0.25">
      <c r="A10" s="372" t="s">
        <v>307</v>
      </c>
      <c r="B10" s="371">
        <v>57453332.809999995</v>
      </c>
      <c r="C10" s="371">
        <v>83545774.930000007</v>
      </c>
      <c r="D10" s="371">
        <v>16803539.789999999</v>
      </c>
      <c r="E10" s="371">
        <v>3308871.21</v>
      </c>
      <c r="F10" s="371">
        <v>9649463.5899999999</v>
      </c>
      <c r="G10" s="371">
        <v>15023096.52</v>
      </c>
      <c r="H10" s="371">
        <v>10813574.67</v>
      </c>
      <c r="I10" s="371">
        <v>32699667.59</v>
      </c>
      <c r="J10" s="371">
        <v>20710318.760000002</v>
      </c>
      <c r="K10" s="400">
        <v>54078141.359999999</v>
      </c>
      <c r="L10" s="371">
        <v>6594566</v>
      </c>
      <c r="M10"/>
      <c r="N10"/>
    </row>
    <row r="11" spans="1:14" ht="15" x14ac:dyDescent="0.25">
      <c r="A11" s="380" t="s">
        <v>306</v>
      </c>
      <c r="B11" s="400">
        <v>513843795.47999996</v>
      </c>
      <c r="C11" s="400">
        <v>584763866.48000002</v>
      </c>
      <c r="D11" s="400">
        <v>607648730.89999998</v>
      </c>
      <c r="E11" s="400">
        <v>380280803.22000003</v>
      </c>
      <c r="F11" s="400">
        <v>299686816.41999996</v>
      </c>
      <c r="G11" s="400">
        <v>259240025.05000001</v>
      </c>
      <c r="H11" s="400">
        <v>213290981.33000001</v>
      </c>
      <c r="I11" s="400">
        <v>137435110.44999999</v>
      </c>
      <c r="J11" s="400">
        <v>129640244.66</v>
      </c>
      <c r="K11" s="400">
        <v>189692315.34</v>
      </c>
      <c r="L11" s="371">
        <v>32178091</v>
      </c>
      <c r="M11"/>
      <c r="N11"/>
    </row>
    <row r="12" spans="1:14" ht="15" x14ac:dyDescent="0.25">
      <c r="A12" s="372" t="s">
        <v>305</v>
      </c>
      <c r="B12" s="371">
        <v>54.879999999999995</v>
      </c>
      <c r="C12" s="371">
        <v>1111.96</v>
      </c>
      <c r="D12" s="371">
        <v>477.55</v>
      </c>
      <c r="E12" s="371">
        <v>2637.24</v>
      </c>
      <c r="F12" s="371">
        <v>15468.939999999999</v>
      </c>
      <c r="G12" s="371">
        <v>5134.92</v>
      </c>
      <c r="H12" s="371">
        <v>8256.16</v>
      </c>
      <c r="I12" s="371">
        <v>2401.39</v>
      </c>
      <c r="J12" s="371">
        <v>4502.2299999999996</v>
      </c>
      <c r="K12" s="400">
        <v>10984.09</v>
      </c>
      <c r="L12" s="371">
        <v>0</v>
      </c>
      <c r="M12"/>
      <c r="N12"/>
    </row>
    <row r="13" spans="1:14" ht="15" x14ac:dyDescent="0.25">
      <c r="A13" s="372" t="s">
        <v>304</v>
      </c>
      <c r="B13" s="371">
        <v>170082899.13</v>
      </c>
      <c r="C13" s="371">
        <v>357199502.73000002</v>
      </c>
      <c r="D13" s="371">
        <v>34983511.259999998</v>
      </c>
      <c r="E13" s="371">
        <v>100854933.39999999</v>
      </c>
      <c r="F13" s="371">
        <v>137066946.16</v>
      </c>
      <c r="G13" s="371">
        <v>49043314.479999997</v>
      </c>
      <c r="H13" s="371">
        <v>81305449.939999998</v>
      </c>
      <c r="I13" s="371">
        <v>211561342.28</v>
      </c>
      <c r="J13" s="371">
        <v>227958678.31</v>
      </c>
      <c r="K13" s="400">
        <v>221747391.53</v>
      </c>
      <c r="L13" s="371">
        <v>42532536</v>
      </c>
      <c r="M13"/>
      <c r="N13"/>
    </row>
    <row r="14" spans="1:14" ht="15" x14ac:dyDescent="0.25">
      <c r="A14" s="372" t="s">
        <v>303</v>
      </c>
      <c r="B14" s="371">
        <v>8536206.0899999999</v>
      </c>
      <c r="C14" s="371">
        <v>18430940.420000002</v>
      </c>
      <c r="D14" s="371">
        <v>9866148.8900000006</v>
      </c>
      <c r="E14" s="371">
        <v>3403180.4899999998</v>
      </c>
      <c r="F14" s="371">
        <v>1919372.6</v>
      </c>
      <c r="G14" s="371">
        <v>95516.83</v>
      </c>
      <c r="H14" s="371">
        <v>980189.5</v>
      </c>
      <c r="I14" s="371">
        <v>2789100.56</v>
      </c>
      <c r="J14" s="371">
        <v>2264132.0499999998</v>
      </c>
      <c r="K14" s="371">
        <v>3445190.3499999996</v>
      </c>
      <c r="L14" s="371">
        <v>53929</v>
      </c>
      <c r="M14"/>
      <c r="N14"/>
    </row>
    <row r="15" spans="1:14" ht="15" x14ac:dyDescent="0.25">
      <c r="A15" s="372" t="s">
        <v>302</v>
      </c>
      <c r="B15" s="371">
        <v>4322956.87</v>
      </c>
      <c r="C15" s="371">
        <v>4139210.03</v>
      </c>
      <c r="D15" s="371">
        <v>1098254.94</v>
      </c>
      <c r="E15" s="371">
        <v>125513.64</v>
      </c>
      <c r="F15" s="371">
        <v>805950.03</v>
      </c>
      <c r="G15" s="371">
        <v>22759.97</v>
      </c>
      <c r="H15" s="371">
        <v>3631134.7199999997</v>
      </c>
      <c r="I15" s="371">
        <v>12422326.800000001</v>
      </c>
      <c r="J15" s="371">
        <v>7546069.5999999996</v>
      </c>
      <c r="K15" s="371">
        <v>2381333.91</v>
      </c>
      <c r="L15" s="371">
        <v>1161645</v>
      </c>
      <c r="M15"/>
      <c r="N15"/>
    </row>
    <row r="16" spans="1:14" ht="15" x14ac:dyDescent="0.25">
      <c r="A16" s="372" t="s">
        <v>301</v>
      </c>
      <c r="B16" s="371">
        <v>201987826.62</v>
      </c>
      <c r="C16" s="371">
        <v>347064086</v>
      </c>
      <c r="D16" s="371">
        <v>185986109.46000001</v>
      </c>
      <c r="E16" s="371">
        <v>234651200.10999998</v>
      </c>
      <c r="F16" s="371">
        <v>126136074.55</v>
      </c>
      <c r="G16" s="371">
        <v>56638874.040000007</v>
      </c>
      <c r="H16" s="371">
        <v>93245662.599999994</v>
      </c>
      <c r="I16" s="371">
        <v>166903539.21000001</v>
      </c>
      <c r="J16" s="371">
        <v>99776063.209999993</v>
      </c>
      <c r="K16" s="371">
        <v>177605902.91</v>
      </c>
      <c r="L16" s="371">
        <v>71429595</v>
      </c>
      <c r="M16"/>
      <c r="N16"/>
    </row>
    <row r="17" spans="1:14" ht="15" x14ac:dyDescent="0.25">
      <c r="A17" s="372" t="s">
        <v>300</v>
      </c>
      <c r="B17" s="371">
        <v>78663596.210000008</v>
      </c>
      <c r="C17" s="371">
        <v>108067124.84</v>
      </c>
      <c r="D17" s="371">
        <v>63627363.269999996</v>
      </c>
      <c r="E17" s="371">
        <v>32192362.059999999</v>
      </c>
      <c r="F17" s="371">
        <v>15536481.15</v>
      </c>
      <c r="G17" s="371">
        <v>25434253.299999997</v>
      </c>
      <c r="H17" s="371">
        <v>62385858.5</v>
      </c>
      <c r="I17" s="371">
        <v>138938998.34999999</v>
      </c>
      <c r="J17" s="371">
        <v>106827611.59</v>
      </c>
      <c r="K17" s="371">
        <v>34468898.82</v>
      </c>
      <c r="L17" s="371">
        <v>4501640</v>
      </c>
      <c r="M17"/>
      <c r="N17"/>
    </row>
    <row r="18" spans="1:14" ht="15" x14ac:dyDescent="0.25">
      <c r="A18" s="372" t="s">
        <v>299</v>
      </c>
      <c r="B18" s="371">
        <v>459340507.74000001</v>
      </c>
      <c r="C18" s="371">
        <v>547675206.03999996</v>
      </c>
      <c r="D18" s="371">
        <v>545255309.13999999</v>
      </c>
      <c r="E18" s="371">
        <v>358192493.45999998</v>
      </c>
      <c r="F18" s="371">
        <v>288802646.45999998</v>
      </c>
      <c r="G18" s="371">
        <v>253360992.87</v>
      </c>
      <c r="H18" s="371">
        <v>254956497.04999998</v>
      </c>
      <c r="I18" s="371">
        <v>259096897.83000001</v>
      </c>
      <c r="J18" s="371">
        <v>223779154.97999999</v>
      </c>
      <c r="K18" s="371">
        <v>173015567.05000001</v>
      </c>
      <c r="L18" s="371">
        <v>81265881</v>
      </c>
      <c r="M18"/>
      <c r="N18"/>
    </row>
    <row r="19" spans="1:14" ht="15" x14ac:dyDescent="0.25">
      <c r="A19" s="372" t="s">
        <v>298</v>
      </c>
      <c r="B19" s="371">
        <v>501828.61</v>
      </c>
      <c r="C19" s="371">
        <v>444450.51</v>
      </c>
      <c r="D19" s="371">
        <v>95383.06</v>
      </c>
      <c r="E19" s="371">
        <v>1078.8699999999999</v>
      </c>
      <c r="F19" s="371">
        <v>1429.08</v>
      </c>
      <c r="G19" s="371">
        <v>4315.1399999999994</v>
      </c>
      <c r="H19" s="371">
        <v>6720.92</v>
      </c>
      <c r="I19" s="371">
        <v>5439.07</v>
      </c>
      <c r="J19" s="371">
        <v>2607.8199999999997</v>
      </c>
      <c r="K19" s="371">
        <v>1950.37</v>
      </c>
      <c r="L19" s="371">
        <v>0</v>
      </c>
      <c r="M19"/>
      <c r="N19"/>
    </row>
    <row r="20" spans="1:14" ht="15" x14ac:dyDescent="0.25">
      <c r="A20" s="372" t="s">
        <v>297</v>
      </c>
      <c r="B20" s="371">
        <v>105630074.91999999</v>
      </c>
      <c r="C20" s="371">
        <v>161777753.31</v>
      </c>
      <c r="D20" s="371">
        <v>103733678.28</v>
      </c>
      <c r="E20" s="371">
        <v>53900588.590000004</v>
      </c>
      <c r="F20" s="371">
        <v>75878391.219999999</v>
      </c>
      <c r="G20" s="371">
        <v>41111915.07</v>
      </c>
      <c r="H20" s="371">
        <v>75575204.480000004</v>
      </c>
      <c r="I20" s="371">
        <v>101580341.20999999</v>
      </c>
      <c r="J20" s="371">
        <v>105260682.23999999</v>
      </c>
      <c r="K20" s="371">
        <v>71001110.250000015</v>
      </c>
      <c r="L20" s="371">
        <v>26069092</v>
      </c>
      <c r="M20"/>
      <c r="N20"/>
    </row>
    <row r="21" spans="1:14" ht="15" x14ac:dyDescent="0.25">
      <c r="A21" s="372" t="s">
        <v>296</v>
      </c>
      <c r="B21" s="371">
        <v>0</v>
      </c>
      <c r="C21" s="371">
        <v>0</v>
      </c>
      <c r="D21" s="371">
        <v>0</v>
      </c>
      <c r="E21" s="371">
        <v>0</v>
      </c>
      <c r="F21" s="371">
        <v>0</v>
      </c>
      <c r="G21" s="371">
        <v>0</v>
      </c>
      <c r="H21" s="371">
        <v>0</v>
      </c>
      <c r="I21" s="371">
        <v>0</v>
      </c>
      <c r="J21" s="371">
        <v>0</v>
      </c>
      <c r="K21" s="371">
        <v>554.11</v>
      </c>
      <c r="L21" s="371">
        <v>0</v>
      </c>
      <c r="M21"/>
      <c r="N21"/>
    </row>
    <row r="22" spans="1:14" ht="15" x14ac:dyDescent="0.25">
      <c r="A22" s="372" t="s">
        <v>295</v>
      </c>
      <c r="B22" s="371">
        <v>120121.37</v>
      </c>
      <c r="C22" s="371">
        <v>710522.33</v>
      </c>
      <c r="D22" s="371">
        <v>1670990.4700000002</v>
      </c>
      <c r="E22" s="371">
        <v>789063.23</v>
      </c>
      <c r="F22" s="371">
        <v>99562.389999999985</v>
      </c>
      <c r="G22" s="371">
        <v>582873.76</v>
      </c>
      <c r="H22" s="371">
        <v>884570.42999999993</v>
      </c>
      <c r="I22" s="371">
        <v>1462575.0499999998</v>
      </c>
      <c r="J22" s="371">
        <v>1546136.0499999998</v>
      </c>
      <c r="K22" s="371">
        <v>2197856.73</v>
      </c>
      <c r="L22" s="371">
        <v>253366</v>
      </c>
      <c r="M22"/>
      <c r="N22"/>
    </row>
    <row r="23" spans="1:14" ht="15" x14ac:dyDescent="0.25">
      <c r="A23" s="372" t="s">
        <v>294</v>
      </c>
      <c r="B23" s="371">
        <v>392507454.75</v>
      </c>
      <c r="C23" s="371">
        <v>325421341.69</v>
      </c>
      <c r="D23" s="371">
        <v>297492036.81999999</v>
      </c>
      <c r="E23" s="371">
        <v>249401909.13</v>
      </c>
      <c r="F23" s="371">
        <v>233544864.59999999</v>
      </c>
      <c r="G23" s="371">
        <v>189395284.74000001</v>
      </c>
      <c r="H23" s="371">
        <v>87391273.040000007</v>
      </c>
      <c r="I23" s="371">
        <v>162314150.38</v>
      </c>
      <c r="J23" s="371">
        <v>193952100.26999998</v>
      </c>
      <c r="K23" s="371">
        <v>179542675.66</v>
      </c>
      <c r="L23" s="371">
        <v>61552406</v>
      </c>
      <c r="M23"/>
      <c r="N23"/>
    </row>
    <row r="24" spans="1:14" ht="15" x14ac:dyDescent="0.25">
      <c r="A24" s="372" t="s">
        <v>293</v>
      </c>
      <c r="B24" s="371">
        <v>181704859.61000001</v>
      </c>
      <c r="C24" s="371">
        <v>197004847.94</v>
      </c>
      <c r="D24" s="371">
        <v>90142507.200000003</v>
      </c>
      <c r="E24" s="371">
        <v>64108014.82</v>
      </c>
      <c r="F24" s="371">
        <v>45275011.489999995</v>
      </c>
      <c r="G24" s="371">
        <v>12959532.629999999</v>
      </c>
      <c r="H24" s="371">
        <v>44307510.899999999</v>
      </c>
      <c r="I24" s="371">
        <v>69258149.189999998</v>
      </c>
      <c r="J24" s="371">
        <v>65758505.040000007</v>
      </c>
      <c r="K24" s="371">
        <v>28264960.719999999</v>
      </c>
      <c r="L24" s="371">
        <v>13171974</v>
      </c>
      <c r="M24"/>
      <c r="N24"/>
    </row>
    <row r="25" spans="1:14" ht="15" x14ac:dyDescent="0.25">
      <c r="A25" s="372" t="s">
        <v>292</v>
      </c>
      <c r="B25" s="371">
        <v>128027.83</v>
      </c>
      <c r="C25" s="371">
        <v>182005.68</v>
      </c>
      <c r="D25" s="371">
        <v>6206028.790000001</v>
      </c>
      <c r="E25" s="371">
        <v>4140435.82</v>
      </c>
      <c r="F25" s="371">
        <v>1851.9</v>
      </c>
      <c r="G25" s="371">
        <v>31623008.73</v>
      </c>
      <c r="H25" s="371">
        <v>5204824.2</v>
      </c>
      <c r="I25" s="371">
        <v>697580.33000000007</v>
      </c>
      <c r="J25" s="371">
        <v>818638.28</v>
      </c>
      <c r="K25" s="371">
        <v>6200096.8000000007</v>
      </c>
      <c r="L25" s="371">
        <v>245509</v>
      </c>
      <c r="M25"/>
      <c r="N25"/>
    </row>
    <row r="26" spans="1:14" ht="15" x14ac:dyDescent="0.25">
      <c r="A26" s="372" t="s">
        <v>291</v>
      </c>
      <c r="B26" s="371">
        <v>307169985.73000002</v>
      </c>
      <c r="C26" s="371">
        <v>304315338.49000001</v>
      </c>
      <c r="D26" s="371">
        <v>218491749.28</v>
      </c>
      <c r="E26" s="371">
        <v>177457561.19999999</v>
      </c>
      <c r="F26" s="371">
        <v>136941189.25</v>
      </c>
      <c r="G26" s="371">
        <v>87174903.689999998</v>
      </c>
      <c r="H26" s="371">
        <v>91418285.570000008</v>
      </c>
      <c r="I26" s="371">
        <v>91765736.769999996</v>
      </c>
      <c r="J26" s="371">
        <v>67626909.479999989</v>
      </c>
      <c r="K26" s="371">
        <v>104601597.10000001</v>
      </c>
      <c r="L26" s="371">
        <v>41403321</v>
      </c>
      <c r="M26"/>
      <c r="N26"/>
    </row>
    <row r="27" spans="1:14" ht="15" x14ac:dyDescent="0.25">
      <c r="A27" s="372" t="s">
        <v>290</v>
      </c>
      <c r="B27" s="371">
        <v>622210.17000000004</v>
      </c>
      <c r="C27" s="371">
        <v>960723.89999999991</v>
      </c>
      <c r="D27" s="371">
        <v>554779.19999999995</v>
      </c>
      <c r="E27" s="371">
        <v>853012.37</v>
      </c>
      <c r="F27" s="371">
        <v>806841.22</v>
      </c>
      <c r="G27" s="371">
        <v>943407.78</v>
      </c>
      <c r="H27" s="371">
        <v>1055998.03</v>
      </c>
      <c r="I27" s="371">
        <v>1077439.94</v>
      </c>
      <c r="J27" s="371">
        <v>1062264.6599999999</v>
      </c>
      <c r="K27" s="371">
        <v>999648.52</v>
      </c>
      <c r="L27" s="371">
        <v>438751</v>
      </c>
      <c r="M27"/>
      <c r="N27"/>
    </row>
    <row r="28" spans="1:14" ht="15" x14ac:dyDescent="0.25">
      <c r="A28" s="372" t="s">
        <v>289</v>
      </c>
      <c r="B28" s="371">
        <v>350101607.76999998</v>
      </c>
      <c r="C28" s="371">
        <v>336547419.06</v>
      </c>
      <c r="D28" s="371">
        <v>251918679.81</v>
      </c>
      <c r="E28" s="371">
        <v>226801556.28999999</v>
      </c>
      <c r="F28" s="371">
        <v>205679752.31</v>
      </c>
      <c r="G28" s="371">
        <v>177659542.19</v>
      </c>
      <c r="H28" s="371">
        <v>94715680.090000004</v>
      </c>
      <c r="I28" s="371">
        <v>166692977.56</v>
      </c>
      <c r="J28" s="371">
        <v>219003987.89000002</v>
      </c>
      <c r="K28" s="371">
        <v>341034251.15999997</v>
      </c>
      <c r="L28" s="371">
        <v>77767570</v>
      </c>
      <c r="M28"/>
      <c r="N28"/>
    </row>
    <row r="29" spans="1:14" ht="15" x14ac:dyDescent="0.25">
      <c r="A29" s="372" t="s">
        <v>288</v>
      </c>
      <c r="B29" s="371">
        <v>0</v>
      </c>
      <c r="C29" s="371">
        <v>0</v>
      </c>
      <c r="D29" s="371">
        <v>0</v>
      </c>
      <c r="E29" s="371">
        <v>0</v>
      </c>
      <c r="F29" s="371">
        <v>0</v>
      </c>
      <c r="G29" s="371">
        <v>0</v>
      </c>
      <c r="H29" s="371">
        <v>46461.25</v>
      </c>
      <c r="I29" s="371">
        <v>22714.5</v>
      </c>
      <c r="J29" s="371">
        <v>26256.42</v>
      </c>
      <c r="K29" s="371">
        <v>1116.05</v>
      </c>
      <c r="L29" s="371">
        <v>2371</v>
      </c>
      <c r="M29"/>
      <c r="N29"/>
    </row>
    <row r="30" spans="1:14" ht="15.75" thickBot="1" x14ac:dyDescent="0.3">
      <c r="A30" s="372" t="s">
        <v>287</v>
      </c>
      <c r="B30" s="371">
        <v>0</v>
      </c>
      <c r="C30" s="371">
        <v>0</v>
      </c>
      <c r="D30" s="371">
        <v>0</v>
      </c>
      <c r="E30" s="371">
        <v>0</v>
      </c>
      <c r="F30" s="371">
        <v>0</v>
      </c>
      <c r="G30" s="371">
        <v>0</v>
      </c>
      <c r="H30" s="371">
        <v>0</v>
      </c>
      <c r="I30" s="371">
        <v>0</v>
      </c>
      <c r="J30" s="371">
        <v>0</v>
      </c>
      <c r="K30" s="371">
        <v>204.17</v>
      </c>
      <c r="L30" s="371">
        <v>0</v>
      </c>
      <c r="M30"/>
      <c r="N30"/>
    </row>
    <row r="31" spans="1:14" ht="13.5" thickBot="1" x14ac:dyDescent="0.25">
      <c r="A31" s="407" t="s">
        <v>319</v>
      </c>
      <c r="B31" s="406">
        <f t="shared" ref="B31:L31" si="1">SUM(B32:B56)</f>
        <v>821042472.25999999</v>
      </c>
      <c r="C31" s="406">
        <f t="shared" si="1"/>
        <v>496572184.80000007</v>
      </c>
      <c r="D31" s="406">
        <f t="shared" si="1"/>
        <v>478831009.96999997</v>
      </c>
      <c r="E31" s="406">
        <f t="shared" si="1"/>
        <v>438678534.47000003</v>
      </c>
      <c r="F31" s="406">
        <f t="shared" si="1"/>
        <v>527303728.73000002</v>
      </c>
      <c r="G31" s="406">
        <f t="shared" si="1"/>
        <v>875626109.70999992</v>
      </c>
      <c r="H31" s="406">
        <f t="shared" si="1"/>
        <v>1225004033.9799998</v>
      </c>
      <c r="I31" s="406">
        <f t="shared" si="1"/>
        <v>1474262099.4499998</v>
      </c>
      <c r="J31" s="406">
        <f t="shared" si="1"/>
        <v>1515911477.5800002</v>
      </c>
      <c r="K31" s="406">
        <f t="shared" si="1"/>
        <v>1454275372.6100004</v>
      </c>
      <c r="L31" s="406">
        <f t="shared" si="1"/>
        <v>1031354576.91</v>
      </c>
    </row>
    <row r="32" spans="1:14" ht="12.75" x14ac:dyDescent="0.2">
      <c r="A32" s="397" t="s">
        <v>311</v>
      </c>
      <c r="B32" s="371">
        <v>923.38</v>
      </c>
      <c r="C32" s="371">
        <v>38.97</v>
      </c>
      <c r="D32" s="371">
        <v>47.9</v>
      </c>
      <c r="E32" s="371">
        <v>57.769999999999996</v>
      </c>
      <c r="F32" s="371">
        <v>74.92</v>
      </c>
      <c r="G32" s="371">
        <v>61.78</v>
      </c>
      <c r="H32" s="404">
        <v>63.230000000000004</v>
      </c>
      <c r="I32" s="404">
        <v>14.98</v>
      </c>
      <c r="J32" s="404">
        <v>471.83000000000004</v>
      </c>
      <c r="K32" s="403">
        <v>0</v>
      </c>
      <c r="L32" s="400">
        <v>0</v>
      </c>
      <c r="N32" s="398"/>
    </row>
    <row r="33" spans="1:14" ht="12.75" x14ac:dyDescent="0.2">
      <c r="A33" s="397" t="s">
        <v>310</v>
      </c>
      <c r="B33" s="371">
        <v>5143777.1199999992</v>
      </c>
      <c r="C33" s="371">
        <v>2307836.48</v>
      </c>
      <c r="D33" s="371">
        <v>3591939.01</v>
      </c>
      <c r="E33" s="371">
        <v>2794536.88</v>
      </c>
      <c r="F33" s="371">
        <v>3593649.19</v>
      </c>
      <c r="G33" s="371">
        <v>64479376.629999995</v>
      </c>
      <c r="H33" s="404">
        <v>240450402.25</v>
      </c>
      <c r="I33" s="404">
        <v>415120782.35999995</v>
      </c>
      <c r="J33" s="404">
        <v>274653123.44999999</v>
      </c>
      <c r="K33" s="403">
        <v>134780056.65000001</v>
      </c>
      <c r="L33" s="400">
        <v>211903308.20000002</v>
      </c>
      <c r="N33" s="398"/>
    </row>
    <row r="34" spans="1:14" ht="12.75" x14ac:dyDescent="0.2">
      <c r="A34" s="397" t="s">
        <v>309</v>
      </c>
      <c r="B34" s="371">
        <v>630929.86</v>
      </c>
      <c r="C34" s="371">
        <v>1467002.62</v>
      </c>
      <c r="D34" s="371">
        <v>2311447.73</v>
      </c>
      <c r="E34" s="371">
        <v>465200.91</v>
      </c>
      <c r="F34" s="371">
        <v>1873625.73</v>
      </c>
      <c r="G34" s="371">
        <v>92722444.469999999</v>
      </c>
      <c r="H34" s="404">
        <v>284070785.38</v>
      </c>
      <c r="I34" s="404">
        <v>249280680.82999998</v>
      </c>
      <c r="J34" s="404">
        <v>194921194.08999997</v>
      </c>
      <c r="K34" s="403">
        <v>213077717.68000001</v>
      </c>
      <c r="L34" s="400">
        <v>133265307.51000001</v>
      </c>
      <c r="N34" s="398"/>
    </row>
    <row r="35" spans="1:14" ht="12.75" x14ac:dyDescent="0.2">
      <c r="A35" s="397" t="s">
        <v>308</v>
      </c>
      <c r="B35" s="371">
        <v>62327358.510000005</v>
      </c>
      <c r="C35" s="371">
        <v>34047457.600000001</v>
      </c>
      <c r="D35" s="371">
        <v>28469309.439999998</v>
      </c>
      <c r="E35" s="371">
        <v>62125280.140000001</v>
      </c>
      <c r="F35" s="371">
        <v>70970669.489999995</v>
      </c>
      <c r="G35" s="371">
        <v>346070142.09000003</v>
      </c>
      <c r="H35" s="404">
        <v>242193346.10000002</v>
      </c>
      <c r="I35" s="404">
        <v>293133900.72000003</v>
      </c>
      <c r="J35" s="404">
        <v>560290132.04999995</v>
      </c>
      <c r="K35" s="403">
        <v>607438937.7700001</v>
      </c>
      <c r="L35" s="400">
        <v>176487367.84999999</v>
      </c>
      <c r="N35" s="398"/>
    </row>
    <row r="36" spans="1:14" ht="12.75" x14ac:dyDescent="0.2">
      <c r="A36" s="397" t="s">
        <v>307</v>
      </c>
      <c r="B36" s="371">
        <v>27428580.689999998</v>
      </c>
      <c r="C36" s="371">
        <v>11305524.5</v>
      </c>
      <c r="D36" s="371">
        <v>8838111.9100000001</v>
      </c>
      <c r="E36" s="371">
        <v>9143439.540000001</v>
      </c>
      <c r="F36" s="371">
        <v>10431709.24</v>
      </c>
      <c r="G36" s="371">
        <v>13828411.4</v>
      </c>
      <c r="H36" s="404">
        <v>17736873.469999999</v>
      </c>
      <c r="I36" s="404">
        <v>19852975.129999999</v>
      </c>
      <c r="J36" s="404">
        <v>14204320.98</v>
      </c>
      <c r="K36" s="403">
        <v>13347692.710000001</v>
      </c>
      <c r="L36" s="400">
        <v>12779966.98</v>
      </c>
      <c r="N36" s="398"/>
    </row>
    <row r="37" spans="1:14" ht="12.75" x14ac:dyDescent="0.2">
      <c r="A37" s="397" t="s">
        <v>306</v>
      </c>
      <c r="B37" s="371">
        <v>89462978.349999994</v>
      </c>
      <c r="C37" s="371">
        <v>54639954.950000003</v>
      </c>
      <c r="D37" s="371">
        <v>85457657.430000007</v>
      </c>
      <c r="E37" s="371">
        <v>43509723.259999998</v>
      </c>
      <c r="F37" s="371">
        <v>37939895.130000003</v>
      </c>
      <c r="G37" s="371">
        <v>39867955.800000004</v>
      </c>
      <c r="H37" s="404">
        <v>41237929.579999998</v>
      </c>
      <c r="I37" s="404">
        <v>38443327.390000001</v>
      </c>
      <c r="J37" s="404">
        <v>42222791.929999992</v>
      </c>
      <c r="K37" s="403">
        <v>61019284.179999992</v>
      </c>
      <c r="L37" s="400">
        <v>37756635.659999996</v>
      </c>
      <c r="N37" s="398"/>
    </row>
    <row r="38" spans="1:14" ht="12.75" x14ac:dyDescent="0.2">
      <c r="A38" s="397" t="s">
        <v>305</v>
      </c>
      <c r="B38" s="371">
        <v>0</v>
      </c>
      <c r="C38" s="371">
        <v>0</v>
      </c>
      <c r="D38" s="371">
        <v>0</v>
      </c>
      <c r="E38" s="371">
        <v>0</v>
      </c>
      <c r="F38" s="371">
        <v>0</v>
      </c>
      <c r="G38" s="371">
        <v>0</v>
      </c>
      <c r="H38" s="404">
        <v>0</v>
      </c>
      <c r="I38" s="404">
        <v>0</v>
      </c>
      <c r="J38" s="404">
        <v>0</v>
      </c>
      <c r="K38" s="403">
        <v>0</v>
      </c>
      <c r="L38" s="400">
        <v>0</v>
      </c>
      <c r="N38" s="398"/>
    </row>
    <row r="39" spans="1:14" ht="12.75" x14ac:dyDescent="0.2">
      <c r="A39" s="397" t="s">
        <v>304</v>
      </c>
      <c r="B39" s="371">
        <v>39996698.870000005</v>
      </c>
      <c r="C39" s="371">
        <v>28282071.580000002</v>
      </c>
      <c r="D39" s="371">
        <v>21311416.559999999</v>
      </c>
      <c r="E39" s="371">
        <v>38022771.68</v>
      </c>
      <c r="F39" s="371">
        <v>91040799.520000011</v>
      </c>
      <c r="G39" s="371">
        <v>108135667.40000001</v>
      </c>
      <c r="H39" s="404">
        <v>127249237.69</v>
      </c>
      <c r="I39" s="404">
        <v>154485514.75</v>
      </c>
      <c r="J39" s="404">
        <v>126792167.27000001</v>
      </c>
      <c r="K39" s="403">
        <v>106775941.43000001</v>
      </c>
      <c r="L39" s="400">
        <v>97953122.579999998</v>
      </c>
      <c r="N39" s="398"/>
    </row>
    <row r="40" spans="1:14" ht="12.75" x14ac:dyDescent="0.2">
      <c r="A40" s="397" t="s">
        <v>303</v>
      </c>
      <c r="B40" s="371">
        <v>21536754.890000001</v>
      </c>
      <c r="C40" s="371">
        <v>7169661.9799999995</v>
      </c>
      <c r="D40" s="371">
        <v>6575703.8800000008</v>
      </c>
      <c r="E40" s="371">
        <v>6097305.04</v>
      </c>
      <c r="F40" s="371">
        <v>7386627.25</v>
      </c>
      <c r="G40" s="371">
        <v>4262079.09</v>
      </c>
      <c r="H40" s="404">
        <v>4695094.09</v>
      </c>
      <c r="I40" s="404">
        <v>4887753.33</v>
      </c>
      <c r="J40" s="404">
        <v>4667114.3100000005</v>
      </c>
      <c r="K40" s="403">
        <v>3298594.46</v>
      </c>
      <c r="L40" s="400">
        <v>1879261.1700000002</v>
      </c>
      <c r="N40" s="398"/>
    </row>
    <row r="41" spans="1:14" ht="12.75" x14ac:dyDescent="0.2">
      <c r="A41" s="397" t="s">
        <v>302</v>
      </c>
      <c r="B41" s="371">
        <v>2460403.2599999998</v>
      </c>
      <c r="C41" s="371">
        <v>1312787.3999999999</v>
      </c>
      <c r="D41" s="371">
        <v>1350610.03</v>
      </c>
      <c r="E41" s="371">
        <v>1417405.4</v>
      </c>
      <c r="F41" s="371">
        <v>1940862.95</v>
      </c>
      <c r="G41" s="371">
        <v>1996555.1700000002</v>
      </c>
      <c r="H41" s="404">
        <v>4386888.4800000004</v>
      </c>
      <c r="I41" s="404">
        <v>7614820.5800000001</v>
      </c>
      <c r="J41" s="404">
        <v>2726944.27</v>
      </c>
      <c r="K41" s="403">
        <v>1771568.83</v>
      </c>
      <c r="L41" s="400">
        <v>0</v>
      </c>
      <c r="N41" s="398"/>
    </row>
    <row r="42" spans="1:14" ht="12.75" x14ac:dyDescent="0.2">
      <c r="A42" s="397" t="s">
        <v>301</v>
      </c>
      <c r="B42" s="371">
        <v>28657840.52</v>
      </c>
      <c r="C42" s="371">
        <v>50162705.790000007</v>
      </c>
      <c r="D42" s="371">
        <v>39303661.75</v>
      </c>
      <c r="E42" s="371">
        <v>48393448.119999997</v>
      </c>
      <c r="F42" s="371">
        <v>12316881.129999999</v>
      </c>
      <c r="G42" s="371">
        <v>10090881.529999999</v>
      </c>
      <c r="H42" s="404">
        <v>20748879.640000001</v>
      </c>
      <c r="I42" s="404">
        <v>12522019.559999999</v>
      </c>
      <c r="J42" s="404">
        <v>27835900.800000001</v>
      </c>
      <c r="K42" s="403">
        <v>48951725.390000001</v>
      </c>
      <c r="L42" s="400">
        <v>79395107.100000009</v>
      </c>
      <c r="N42" s="398"/>
    </row>
    <row r="43" spans="1:14" ht="12.75" x14ac:dyDescent="0.2">
      <c r="A43" s="397" t="s">
        <v>300</v>
      </c>
      <c r="B43" s="371">
        <v>51439200.920000002</v>
      </c>
      <c r="C43" s="371">
        <v>14513337.109999999</v>
      </c>
      <c r="D43" s="371">
        <v>22211869.530000001</v>
      </c>
      <c r="E43" s="371">
        <v>4771452.43</v>
      </c>
      <c r="F43" s="371">
        <v>42233184.329999998</v>
      </c>
      <c r="G43" s="371">
        <v>23859437.209999997</v>
      </c>
      <c r="H43" s="404">
        <v>28572055.059999999</v>
      </c>
      <c r="I43" s="404">
        <v>36017177.030000001</v>
      </c>
      <c r="J43" s="404">
        <v>26168342.829999998</v>
      </c>
      <c r="K43" s="403">
        <v>17176608.890000001</v>
      </c>
      <c r="L43" s="400">
        <v>12438664.18</v>
      </c>
      <c r="N43" s="398"/>
    </row>
    <row r="44" spans="1:14" ht="12.75" x14ac:dyDescent="0.2">
      <c r="A44" s="397" t="s">
        <v>299</v>
      </c>
      <c r="B44" s="371">
        <v>62079461.420000002</v>
      </c>
      <c r="C44" s="371">
        <v>46281459.060000002</v>
      </c>
      <c r="D44" s="371">
        <v>43177064.25</v>
      </c>
      <c r="E44" s="371">
        <v>35976682.030000001</v>
      </c>
      <c r="F44" s="371">
        <v>40327207.729999997</v>
      </c>
      <c r="G44" s="371">
        <v>38962430.539999999</v>
      </c>
      <c r="H44" s="404">
        <v>45439583.25</v>
      </c>
      <c r="I44" s="404">
        <v>38929002.57</v>
      </c>
      <c r="J44" s="404">
        <v>36431591.93</v>
      </c>
      <c r="K44" s="403">
        <v>51317124.75</v>
      </c>
      <c r="L44" s="400">
        <v>31525995.990000002</v>
      </c>
      <c r="N44" s="398"/>
    </row>
    <row r="45" spans="1:14" ht="12.75" x14ac:dyDescent="0.2">
      <c r="A45" s="397" t="s">
        <v>298</v>
      </c>
      <c r="B45" s="371">
        <v>124424.09</v>
      </c>
      <c r="C45" s="371">
        <v>29153.980000000003</v>
      </c>
      <c r="D45" s="371">
        <v>0</v>
      </c>
      <c r="E45" s="371">
        <v>0</v>
      </c>
      <c r="F45" s="371">
        <v>0</v>
      </c>
      <c r="G45" s="371">
        <v>0</v>
      </c>
      <c r="H45" s="404">
        <v>0</v>
      </c>
      <c r="I45" s="404">
        <v>0</v>
      </c>
      <c r="J45" s="404">
        <v>0</v>
      </c>
      <c r="K45" s="404">
        <v>0</v>
      </c>
      <c r="L45" s="400">
        <v>0</v>
      </c>
      <c r="N45" s="398"/>
    </row>
    <row r="46" spans="1:14" ht="12.75" x14ac:dyDescent="0.2">
      <c r="A46" s="397" t="s">
        <v>297</v>
      </c>
      <c r="B46" s="371">
        <v>69320654.709999993</v>
      </c>
      <c r="C46" s="371">
        <v>26921423.359999999</v>
      </c>
      <c r="D46" s="371">
        <v>29843264.120000001</v>
      </c>
      <c r="E46" s="371">
        <v>24527570.390000001</v>
      </c>
      <c r="F46" s="371">
        <v>40962473.659999996</v>
      </c>
      <c r="G46" s="371">
        <v>28250435.450000003</v>
      </c>
      <c r="H46" s="404">
        <v>39867900.509999998</v>
      </c>
      <c r="I46" s="404">
        <v>45181109.799999997</v>
      </c>
      <c r="J46" s="404">
        <v>31360946.880000003</v>
      </c>
      <c r="K46" s="403">
        <v>27131117.82</v>
      </c>
      <c r="L46" s="400">
        <v>56735949.849999994</v>
      </c>
      <c r="N46" s="398"/>
    </row>
    <row r="47" spans="1:14" ht="12.75" x14ac:dyDescent="0.2">
      <c r="A47" s="397" t="s">
        <v>296</v>
      </c>
      <c r="B47" s="371">
        <v>0</v>
      </c>
      <c r="C47" s="371">
        <v>0</v>
      </c>
      <c r="D47" s="371">
        <v>0</v>
      </c>
      <c r="E47" s="371">
        <v>0</v>
      </c>
      <c r="F47" s="371">
        <v>0</v>
      </c>
      <c r="G47" s="371">
        <v>0</v>
      </c>
      <c r="H47" s="404">
        <v>0</v>
      </c>
      <c r="I47" s="404">
        <v>0</v>
      </c>
      <c r="J47" s="404">
        <v>0</v>
      </c>
      <c r="K47" s="404">
        <v>0</v>
      </c>
      <c r="L47" s="400">
        <v>0</v>
      </c>
      <c r="N47" s="398"/>
    </row>
    <row r="48" spans="1:14" ht="12.75" x14ac:dyDescent="0.2">
      <c r="A48" s="397" t="s">
        <v>295</v>
      </c>
      <c r="B48" s="371">
        <v>0</v>
      </c>
      <c r="C48" s="371">
        <v>0</v>
      </c>
      <c r="D48" s="371">
        <v>0</v>
      </c>
      <c r="E48" s="371">
        <v>0</v>
      </c>
      <c r="F48" s="371">
        <v>0</v>
      </c>
      <c r="G48" s="371">
        <v>0</v>
      </c>
      <c r="H48" s="404">
        <v>0</v>
      </c>
      <c r="I48" s="404">
        <v>0</v>
      </c>
      <c r="J48" s="404">
        <v>0</v>
      </c>
      <c r="K48" s="404">
        <v>0</v>
      </c>
      <c r="L48" s="400">
        <v>0</v>
      </c>
      <c r="N48" s="398"/>
    </row>
    <row r="49" spans="1:15" ht="12.75" x14ac:dyDescent="0.2">
      <c r="A49" s="397" t="s">
        <v>294</v>
      </c>
      <c r="B49" s="371">
        <v>102567807.25</v>
      </c>
      <c r="C49" s="371">
        <v>88816446.790000007</v>
      </c>
      <c r="D49" s="371">
        <v>58598498.910000004</v>
      </c>
      <c r="E49" s="371">
        <v>49229991.390000001</v>
      </c>
      <c r="F49" s="371">
        <v>50191725.279999994</v>
      </c>
      <c r="G49" s="371">
        <v>31014915.91</v>
      </c>
      <c r="H49" s="404">
        <v>35169008.460000001</v>
      </c>
      <c r="I49" s="404">
        <v>48486206.149999999</v>
      </c>
      <c r="J49" s="404">
        <v>55940906.149999999</v>
      </c>
      <c r="K49" s="403">
        <v>51185662.210000001</v>
      </c>
      <c r="L49" s="400">
        <v>60557586.93</v>
      </c>
      <c r="N49" s="398"/>
    </row>
    <row r="50" spans="1:15" ht="12.75" x14ac:dyDescent="0.2">
      <c r="A50" s="397" t="s">
        <v>293</v>
      </c>
      <c r="B50" s="371">
        <v>75166609.329999998</v>
      </c>
      <c r="C50" s="371">
        <v>24788149.420000002</v>
      </c>
      <c r="D50" s="371">
        <v>32663589.809999999</v>
      </c>
      <c r="E50" s="371">
        <v>15509637.279999999</v>
      </c>
      <c r="F50" s="371">
        <v>41367240.32</v>
      </c>
      <c r="G50" s="371">
        <v>21140128.490000002</v>
      </c>
      <c r="H50" s="404">
        <v>29268180.289999999</v>
      </c>
      <c r="I50" s="404">
        <v>34976217.259999998</v>
      </c>
      <c r="J50" s="404">
        <v>27821987.16</v>
      </c>
      <c r="K50" s="403">
        <v>20396991.050000001</v>
      </c>
      <c r="L50" s="400">
        <v>14378579.42</v>
      </c>
      <c r="N50" s="398"/>
    </row>
    <row r="51" spans="1:15" ht="12.75" x14ac:dyDescent="0.2">
      <c r="A51" s="397" t="s">
        <v>292</v>
      </c>
      <c r="B51" s="371">
        <v>168583.92</v>
      </c>
      <c r="C51" s="371">
        <v>127077.22</v>
      </c>
      <c r="D51" s="371">
        <v>172334.72</v>
      </c>
      <c r="E51" s="371">
        <v>288122.63</v>
      </c>
      <c r="F51" s="371">
        <v>296383.94</v>
      </c>
      <c r="G51" s="371">
        <v>617143.41</v>
      </c>
      <c r="H51" s="404">
        <v>433589.57</v>
      </c>
      <c r="I51" s="404">
        <v>730236.75</v>
      </c>
      <c r="J51" s="404">
        <v>973582.39999999991</v>
      </c>
      <c r="K51" s="403">
        <v>709586.29</v>
      </c>
      <c r="L51" s="400">
        <v>394318.27</v>
      </c>
      <c r="N51" s="398"/>
    </row>
    <row r="52" spans="1:15" ht="12.75" x14ac:dyDescent="0.2">
      <c r="A52" s="397" t="s">
        <v>291</v>
      </c>
      <c r="B52" s="371">
        <v>76674844.609999999</v>
      </c>
      <c r="C52" s="371">
        <v>59113704.18</v>
      </c>
      <c r="D52" s="371">
        <v>46641568.82</v>
      </c>
      <c r="E52" s="371">
        <v>49023864.790000007</v>
      </c>
      <c r="F52" s="371">
        <v>26760661.670000002</v>
      </c>
      <c r="G52" s="371">
        <v>19687433.66</v>
      </c>
      <c r="H52" s="194">
        <v>30125057.299999997</v>
      </c>
      <c r="I52" s="194">
        <v>26169499.949999999</v>
      </c>
      <c r="J52" s="194">
        <v>21756712.259999998</v>
      </c>
      <c r="K52" s="405">
        <v>14660158.459999999</v>
      </c>
      <c r="L52" s="400">
        <v>12100126.890000001</v>
      </c>
      <c r="N52" s="398"/>
    </row>
    <row r="53" spans="1:15" ht="12.75" x14ac:dyDescent="0.2">
      <c r="A53" s="397" t="s">
        <v>290</v>
      </c>
      <c r="B53" s="371">
        <v>70113.84</v>
      </c>
      <c r="C53" s="371">
        <v>103083.9</v>
      </c>
      <c r="D53" s="371">
        <v>108145.15000000001</v>
      </c>
      <c r="E53" s="371">
        <v>159647.85</v>
      </c>
      <c r="F53" s="371">
        <v>293277.71999999997</v>
      </c>
      <c r="G53" s="371">
        <v>252898.46</v>
      </c>
      <c r="H53" s="404">
        <v>254147.06</v>
      </c>
      <c r="I53" s="404">
        <v>236171.68</v>
      </c>
      <c r="J53" s="404">
        <v>224796.77000000002</v>
      </c>
      <c r="K53" s="403">
        <v>119273.41</v>
      </c>
      <c r="L53" s="400">
        <v>89663.38</v>
      </c>
      <c r="N53" s="398"/>
    </row>
    <row r="54" spans="1:15" ht="12.75" x14ac:dyDescent="0.2">
      <c r="A54" s="397" t="s">
        <v>289</v>
      </c>
      <c r="B54" s="371">
        <v>105784526.72</v>
      </c>
      <c r="C54" s="371">
        <v>45183307.909999996</v>
      </c>
      <c r="D54" s="371">
        <v>48204769.019999996</v>
      </c>
      <c r="E54" s="371">
        <v>47222396.940000005</v>
      </c>
      <c r="F54" s="371">
        <v>47376779.530000001</v>
      </c>
      <c r="G54" s="371">
        <v>30387711.219999999</v>
      </c>
      <c r="H54" s="404">
        <v>33105012.57</v>
      </c>
      <c r="I54" s="404">
        <v>48194688.630000003</v>
      </c>
      <c r="J54" s="404">
        <v>66918450.219999999</v>
      </c>
      <c r="K54" s="403">
        <v>81117330.63000001</v>
      </c>
      <c r="L54" s="400">
        <v>91713614.950000003</v>
      </c>
      <c r="N54" s="398"/>
    </row>
    <row r="55" spans="1:15" ht="12.75" x14ac:dyDescent="0.2">
      <c r="A55" s="397" t="s">
        <v>288</v>
      </c>
      <c r="B55" s="371">
        <v>0</v>
      </c>
      <c r="C55" s="371">
        <v>0</v>
      </c>
      <c r="D55" s="371">
        <v>0</v>
      </c>
      <c r="E55" s="371">
        <v>0</v>
      </c>
      <c r="F55" s="371">
        <v>0</v>
      </c>
      <c r="G55" s="371">
        <v>0</v>
      </c>
      <c r="H55" s="404">
        <v>0</v>
      </c>
      <c r="I55" s="404">
        <v>0</v>
      </c>
      <c r="J55" s="404">
        <v>0</v>
      </c>
      <c r="K55" s="404">
        <v>0</v>
      </c>
      <c r="L55" s="400">
        <v>0</v>
      </c>
      <c r="N55" s="398"/>
    </row>
    <row r="56" spans="1:15" ht="13.5" thickBot="1" x14ac:dyDescent="0.25">
      <c r="A56" s="397" t="s">
        <v>287</v>
      </c>
      <c r="B56" s="371">
        <v>0</v>
      </c>
      <c r="C56" s="371">
        <v>0</v>
      </c>
      <c r="D56" s="371">
        <v>0</v>
      </c>
      <c r="E56" s="371">
        <v>0</v>
      </c>
      <c r="F56" s="371">
        <v>0</v>
      </c>
      <c r="G56" s="371">
        <v>0</v>
      </c>
      <c r="H56" s="404">
        <v>0</v>
      </c>
      <c r="I56" s="404">
        <v>0</v>
      </c>
      <c r="J56" s="404">
        <v>0</v>
      </c>
      <c r="K56" s="403">
        <v>0</v>
      </c>
      <c r="L56" s="400">
        <v>0</v>
      </c>
      <c r="N56" s="398"/>
    </row>
    <row r="57" spans="1:15" ht="26.25" thickBot="1" x14ac:dyDescent="0.25">
      <c r="A57" s="402" t="s">
        <v>318</v>
      </c>
      <c r="B57" s="401">
        <f t="shared" ref="B57:L57" si="2">SUM(B58:B82)</f>
        <v>153333246.43703079</v>
      </c>
      <c r="C57" s="401">
        <f t="shared" si="2"/>
        <v>164714004.27582407</v>
      </c>
      <c r="D57" s="401">
        <f t="shared" si="2"/>
        <v>172438817.46004063</v>
      </c>
      <c r="E57" s="401">
        <f t="shared" si="2"/>
        <v>193806806.44722736</v>
      </c>
      <c r="F57" s="401">
        <f t="shared" si="2"/>
        <v>212705967.37139806</v>
      </c>
      <c r="G57" s="401">
        <f t="shared" si="2"/>
        <v>245753693.47996095</v>
      </c>
      <c r="H57" s="401">
        <f t="shared" si="2"/>
        <v>216697183.52330831</v>
      </c>
      <c r="I57" s="401">
        <f t="shared" si="2"/>
        <v>216094965.13043004</v>
      </c>
      <c r="J57" s="401">
        <f t="shared" si="2"/>
        <v>238632296.82879457</v>
      </c>
      <c r="K57" s="401">
        <f t="shared" si="2"/>
        <v>264916668.85231236</v>
      </c>
      <c r="L57" s="401">
        <f t="shared" si="2"/>
        <v>11947148.301061995</v>
      </c>
    </row>
    <row r="58" spans="1:15" ht="12.75" x14ac:dyDescent="0.2">
      <c r="A58" s="397" t="s">
        <v>311</v>
      </c>
      <c r="B58" s="371">
        <v>2758912.084381836</v>
      </c>
      <c r="C58" s="371">
        <v>2598937.7619712553</v>
      </c>
      <c r="D58" s="371">
        <v>1825791.6429200002</v>
      </c>
      <c r="E58" s="371">
        <v>2061177.9939799998</v>
      </c>
      <c r="F58" s="371">
        <v>2232758.1492499998</v>
      </c>
      <c r="G58" s="371">
        <v>1601155.8191999998</v>
      </c>
      <c r="H58" s="371">
        <v>1953354.5861500001</v>
      </c>
      <c r="I58" s="371">
        <v>1974453.8407799997</v>
      </c>
      <c r="J58" s="371">
        <v>3326069.5681514922</v>
      </c>
      <c r="K58" s="371">
        <v>3234840.5039723478</v>
      </c>
      <c r="L58" s="400">
        <v>45044.86464</v>
      </c>
      <c r="M58" s="398"/>
      <c r="N58" s="399"/>
      <c r="O58" s="398"/>
    </row>
    <row r="59" spans="1:15" ht="12.75" x14ac:dyDescent="0.2">
      <c r="A59" s="397" t="s">
        <v>310</v>
      </c>
      <c r="B59" s="371">
        <v>9392414.2086814065</v>
      </c>
      <c r="C59" s="371">
        <v>10256307.121006878</v>
      </c>
      <c r="D59" s="371">
        <v>12277707.738180002</v>
      </c>
      <c r="E59" s="371">
        <v>14789555.635944115</v>
      </c>
      <c r="F59" s="371">
        <v>16510999.757767294</v>
      </c>
      <c r="G59" s="371">
        <v>19683843.574011721</v>
      </c>
      <c r="H59" s="371">
        <v>16116486.397203699</v>
      </c>
      <c r="I59" s="371">
        <v>16401537.732279997</v>
      </c>
      <c r="J59" s="371">
        <v>18147321.062017605</v>
      </c>
      <c r="K59" s="371">
        <v>19704941.029119894</v>
      </c>
      <c r="L59" s="400">
        <v>1022733.8647004876</v>
      </c>
      <c r="M59" s="398"/>
      <c r="N59" s="399"/>
      <c r="O59" s="398"/>
    </row>
    <row r="60" spans="1:15" ht="12.75" x14ac:dyDescent="0.2">
      <c r="A60" s="397" t="s">
        <v>309</v>
      </c>
      <c r="B60" s="371">
        <v>7718362.3780964613</v>
      </c>
      <c r="C60" s="371">
        <v>7755266.2230911357</v>
      </c>
      <c r="D60" s="371">
        <v>9241030.0819799993</v>
      </c>
      <c r="E60" s="371">
        <v>10199636.244276358</v>
      </c>
      <c r="F60" s="371">
        <v>11144698.454192579</v>
      </c>
      <c r="G60" s="371">
        <v>13118148.777829716</v>
      </c>
      <c r="H60" s="371">
        <v>11564567.970783424</v>
      </c>
      <c r="I60" s="371">
        <v>13437047.261079999</v>
      </c>
      <c r="J60" s="371">
        <v>14248684.110614132</v>
      </c>
      <c r="K60" s="371">
        <v>16183752.304699775</v>
      </c>
      <c r="L60" s="400">
        <v>217117.22782401674</v>
      </c>
      <c r="M60" s="398"/>
      <c r="N60" s="399"/>
      <c r="O60" s="398"/>
    </row>
    <row r="61" spans="1:15" ht="12.75" x14ac:dyDescent="0.2">
      <c r="A61" s="397" t="s">
        <v>308</v>
      </c>
      <c r="B61" s="371">
        <v>18448408.87328168</v>
      </c>
      <c r="C61" s="371">
        <v>18923925.400259413</v>
      </c>
      <c r="D61" s="371">
        <v>21230830.52208</v>
      </c>
      <c r="E61" s="371">
        <v>22106884.196600154</v>
      </c>
      <c r="F61" s="371">
        <v>26527763.258288689</v>
      </c>
      <c r="G61" s="371">
        <v>32462472.403209891</v>
      </c>
      <c r="H61" s="371">
        <v>27959265.008889921</v>
      </c>
      <c r="I61" s="371">
        <v>29174524.286010001</v>
      </c>
      <c r="J61" s="371">
        <v>43666224.359411955</v>
      </c>
      <c r="K61" s="371">
        <v>52681374.439384423</v>
      </c>
      <c r="L61" s="400">
        <v>1758943.3467061114</v>
      </c>
      <c r="M61" s="398"/>
      <c r="N61" s="399"/>
      <c r="O61" s="398"/>
    </row>
    <row r="62" spans="1:15" ht="12.75" x14ac:dyDescent="0.2">
      <c r="A62" s="397" t="s">
        <v>307</v>
      </c>
      <c r="B62" s="371">
        <v>8454082.1447049789</v>
      </c>
      <c r="C62" s="371">
        <v>9082065.8306906074</v>
      </c>
      <c r="D62" s="371">
        <v>9929504.8179599997</v>
      </c>
      <c r="E62" s="371">
        <v>10772970.176838487</v>
      </c>
      <c r="F62" s="371">
        <v>11292576.301153459</v>
      </c>
      <c r="G62" s="371">
        <v>11422728.512110028</v>
      </c>
      <c r="H62" s="371">
        <v>11418350.291357087</v>
      </c>
      <c r="I62" s="371">
        <v>11817789.89978</v>
      </c>
      <c r="J62" s="371">
        <v>11148891.77136164</v>
      </c>
      <c r="K62" s="371">
        <v>12261922.551754456</v>
      </c>
      <c r="L62" s="400">
        <v>351465.66959016863</v>
      </c>
      <c r="M62" s="398"/>
      <c r="N62" s="399"/>
      <c r="O62" s="398"/>
    </row>
    <row r="63" spans="1:15" ht="12.75" x14ac:dyDescent="0.2">
      <c r="A63" s="397" t="s">
        <v>306</v>
      </c>
      <c r="B63" s="371">
        <v>15557516.712760732</v>
      </c>
      <c r="C63" s="371">
        <v>15852389.235077644</v>
      </c>
      <c r="D63" s="371">
        <v>15830478.344440002</v>
      </c>
      <c r="E63" s="371">
        <v>17530215.729780879</v>
      </c>
      <c r="F63" s="371">
        <v>17973282.824283037</v>
      </c>
      <c r="G63" s="371">
        <v>22651504.788073156</v>
      </c>
      <c r="H63" s="371">
        <v>15467683.312882299</v>
      </c>
      <c r="I63" s="371">
        <v>15261391.785</v>
      </c>
      <c r="J63" s="371">
        <v>17109719.613297656</v>
      </c>
      <c r="K63" s="371">
        <v>14656066.931657255</v>
      </c>
      <c r="L63" s="400">
        <v>1089741.038706209</v>
      </c>
      <c r="M63" s="398"/>
      <c r="N63" s="399"/>
      <c r="O63" s="398"/>
    </row>
    <row r="64" spans="1:15" ht="12.75" x14ac:dyDescent="0.2">
      <c r="A64" s="397" t="s">
        <v>305</v>
      </c>
      <c r="B64" s="371">
        <v>5088.0357128230453</v>
      </c>
      <c r="C64" s="371">
        <v>7579.0649344109852</v>
      </c>
      <c r="D64" s="371">
        <v>17516.543239999999</v>
      </c>
      <c r="E64" s="371">
        <v>15046.835229999999</v>
      </c>
      <c r="F64" s="371">
        <v>33233.814460000001</v>
      </c>
      <c r="G64" s="371">
        <v>29678.275199999996</v>
      </c>
      <c r="H64" s="371">
        <v>16646.5255</v>
      </c>
      <c r="I64" s="371">
        <v>29258.017620000002</v>
      </c>
      <c r="J64" s="371">
        <v>41710.344770132935</v>
      </c>
      <c r="K64" s="371">
        <v>55397.918094191773</v>
      </c>
      <c r="L64" s="400">
        <v>2738.9126813837147</v>
      </c>
      <c r="M64" s="398"/>
      <c r="N64" s="399"/>
      <c r="O64" s="398"/>
    </row>
    <row r="65" spans="1:15" ht="12.75" x14ac:dyDescent="0.2">
      <c r="A65" s="397" t="s">
        <v>304</v>
      </c>
      <c r="B65" s="371">
        <v>9659696.4300015625</v>
      </c>
      <c r="C65" s="371">
        <v>10939122.498419806</v>
      </c>
      <c r="D65" s="371">
        <v>12387522.480200002</v>
      </c>
      <c r="E65" s="371">
        <v>12657604.048515771</v>
      </c>
      <c r="F65" s="371">
        <v>13947128.395696621</v>
      </c>
      <c r="G65" s="371">
        <v>17399436.363726344</v>
      </c>
      <c r="H65" s="371">
        <v>12359886.652327029</v>
      </c>
      <c r="I65" s="371">
        <v>13724249.13032</v>
      </c>
      <c r="J65" s="371">
        <v>12836415.018931437</v>
      </c>
      <c r="K65" s="371">
        <v>13644766.348202845</v>
      </c>
      <c r="L65" s="400">
        <v>236962.948985922</v>
      </c>
      <c r="M65" s="398"/>
      <c r="N65" s="399"/>
      <c r="O65" s="398"/>
    </row>
    <row r="66" spans="1:15" ht="12.75" x14ac:dyDescent="0.2">
      <c r="A66" s="397" t="s">
        <v>303</v>
      </c>
      <c r="B66" s="371">
        <v>7840591.8007516256</v>
      </c>
      <c r="C66" s="371">
        <v>7771474.6991853416</v>
      </c>
      <c r="D66" s="371">
        <v>8466063.7667800002</v>
      </c>
      <c r="E66" s="371">
        <v>9162862.115808608</v>
      </c>
      <c r="F66" s="371">
        <v>10155155.615577022</v>
      </c>
      <c r="G66" s="371">
        <v>11177844.496441996</v>
      </c>
      <c r="H66" s="371">
        <v>9931709.5440530144</v>
      </c>
      <c r="I66" s="371">
        <v>10465394.681899998</v>
      </c>
      <c r="J66" s="371">
        <v>10951174.228597527</v>
      </c>
      <c r="K66" s="371">
        <v>11388882.185074896</v>
      </c>
      <c r="L66" s="400">
        <v>149996.66270508655</v>
      </c>
      <c r="M66" s="398"/>
      <c r="N66" s="399"/>
      <c r="O66" s="398"/>
    </row>
    <row r="67" spans="1:15" ht="12.75" x14ac:dyDescent="0.2">
      <c r="A67" s="397" t="s">
        <v>302</v>
      </c>
      <c r="B67" s="371">
        <v>1702369.8013526185</v>
      </c>
      <c r="C67" s="371">
        <v>2326784.9731547069</v>
      </c>
      <c r="D67" s="371">
        <v>2581905.7791999998</v>
      </c>
      <c r="E67" s="371">
        <v>3150029.7818721826</v>
      </c>
      <c r="F67" s="371">
        <v>3619655.1894042939</v>
      </c>
      <c r="G67" s="371">
        <v>3468787.9084286848</v>
      </c>
      <c r="H67" s="371">
        <v>3067174.3474964569</v>
      </c>
      <c r="I67" s="371">
        <v>3213332.7346199998</v>
      </c>
      <c r="J67" s="371">
        <v>5048936.4432364823</v>
      </c>
      <c r="K67" s="371">
        <v>4834613.0972104361</v>
      </c>
      <c r="L67" s="400">
        <v>362390.81107418245</v>
      </c>
      <c r="M67" s="398"/>
      <c r="N67" s="399"/>
      <c r="O67" s="398"/>
    </row>
    <row r="68" spans="1:15" ht="12.75" x14ac:dyDescent="0.2">
      <c r="A68" s="397" t="s">
        <v>301</v>
      </c>
      <c r="B68" s="371">
        <v>4414770.3028009674</v>
      </c>
      <c r="C68" s="371">
        <v>3968745.9335675007</v>
      </c>
      <c r="D68" s="371">
        <v>5200478.4551406</v>
      </c>
      <c r="E68" s="371">
        <v>5454337.6346580433</v>
      </c>
      <c r="F68" s="371">
        <v>7419035.3115148414</v>
      </c>
      <c r="G68" s="371">
        <v>7160544.5188106615</v>
      </c>
      <c r="H68" s="371">
        <v>7797338.1480682166</v>
      </c>
      <c r="I68" s="371">
        <v>6384746.2539000008</v>
      </c>
      <c r="J68" s="371">
        <v>6875117.6071777344</v>
      </c>
      <c r="K68" s="371">
        <v>6453295.475290304</v>
      </c>
      <c r="L68" s="400">
        <v>827450.52241249615</v>
      </c>
      <c r="M68" s="398"/>
      <c r="N68" s="399"/>
      <c r="O68" s="398"/>
    </row>
    <row r="69" spans="1:15" ht="12.75" x14ac:dyDescent="0.2">
      <c r="A69" s="397" t="s">
        <v>300</v>
      </c>
      <c r="B69" s="371">
        <v>6393963.5306224655</v>
      </c>
      <c r="C69" s="371">
        <v>7345486.7249576561</v>
      </c>
      <c r="D69" s="371">
        <v>7856575.2497799993</v>
      </c>
      <c r="E69" s="371">
        <v>9105046.5884606857</v>
      </c>
      <c r="F69" s="371">
        <v>8915336.5531666819</v>
      </c>
      <c r="G69" s="371">
        <v>11907866.18277155</v>
      </c>
      <c r="H69" s="371">
        <v>12016793.241489362</v>
      </c>
      <c r="I69" s="371">
        <v>11124462.41904</v>
      </c>
      <c r="J69" s="371">
        <v>10598707.331289152</v>
      </c>
      <c r="K69" s="371">
        <v>11767573.440949306</v>
      </c>
      <c r="L69" s="400">
        <v>332648.57407802111</v>
      </c>
      <c r="M69" s="398"/>
      <c r="N69" s="399"/>
      <c r="O69" s="398"/>
    </row>
    <row r="70" spans="1:15" ht="12.75" x14ac:dyDescent="0.2">
      <c r="A70" s="397" t="s">
        <v>299</v>
      </c>
      <c r="B70" s="371">
        <v>12095515.775883485</v>
      </c>
      <c r="C70" s="371">
        <v>13367456.898452088</v>
      </c>
      <c r="D70" s="371">
        <v>13543384.77472</v>
      </c>
      <c r="E70" s="371">
        <v>15448817.383249499</v>
      </c>
      <c r="F70" s="371">
        <v>16682466.042051144</v>
      </c>
      <c r="G70" s="371">
        <v>18461404.332052</v>
      </c>
      <c r="H70" s="371">
        <v>17488700.072632734</v>
      </c>
      <c r="I70" s="371">
        <v>15512071.786870001</v>
      </c>
      <c r="J70" s="371">
        <v>15532475.287670655</v>
      </c>
      <c r="K70" s="371">
        <v>18661755.239467923</v>
      </c>
      <c r="L70" s="400">
        <v>629409.87362942076</v>
      </c>
      <c r="M70" s="398"/>
      <c r="N70" s="399"/>
      <c r="O70" s="398"/>
    </row>
    <row r="71" spans="1:15" ht="12.75" x14ac:dyDescent="0.2">
      <c r="A71" s="397" t="s">
        <v>298</v>
      </c>
      <c r="B71" s="371">
        <v>1790986.4947222113</v>
      </c>
      <c r="C71" s="371">
        <v>1734978.9298764425</v>
      </c>
      <c r="D71" s="371">
        <v>1644525.1435400001</v>
      </c>
      <c r="E71" s="371">
        <v>2161978.0734999999</v>
      </c>
      <c r="F71" s="371">
        <v>2887239.3978900001</v>
      </c>
      <c r="G71" s="371">
        <v>3057114.5808000001</v>
      </c>
      <c r="H71" s="371">
        <v>2919616.7758999998</v>
      </c>
      <c r="I71" s="371">
        <v>2477044.44233</v>
      </c>
      <c r="J71" s="371">
        <v>2311459.6408615285</v>
      </c>
      <c r="K71" s="371">
        <v>2723459.4861216168</v>
      </c>
      <c r="L71" s="400">
        <v>101751.07666142975</v>
      </c>
      <c r="M71" s="398"/>
      <c r="N71" s="399"/>
      <c r="O71" s="398"/>
    </row>
    <row r="72" spans="1:15" ht="12.75" x14ac:dyDescent="0.2">
      <c r="A72" s="397" t="s">
        <v>297</v>
      </c>
      <c r="B72" s="371">
        <v>11380129.476038987</v>
      </c>
      <c r="C72" s="371">
        <v>11202302.463171164</v>
      </c>
      <c r="D72" s="371">
        <v>12173083.610840002</v>
      </c>
      <c r="E72" s="371">
        <v>14400358.692633152</v>
      </c>
      <c r="F72" s="371">
        <v>15654212.398112239</v>
      </c>
      <c r="G72" s="371">
        <v>18211836.718055543</v>
      </c>
      <c r="H72" s="371">
        <v>15632934.720130851</v>
      </c>
      <c r="I72" s="371">
        <v>14913870.52916</v>
      </c>
      <c r="J72" s="371">
        <v>15896304.342051039</v>
      </c>
      <c r="K72" s="371">
        <v>16295265.535527522</v>
      </c>
      <c r="L72" s="400">
        <v>1245686.3098526585</v>
      </c>
      <c r="M72" s="398"/>
      <c r="N72" s="399"/>
      <c r="O72" s="398"/>
    </row>
    <row r="73" spans="1:15" ht="12.75" x14ac:dyDescent="0.2">
      <c r="A73" s="397" t="s">
        <v>296</v>
      </c>
      <c r="B73" s="371">
        <v>488981.38280839717</v>
      </c>
      <c r="C73" s="371">
        <v>589887.75891903555</v>
      </c>
      <c r="D73" s="371">
        <v>414056.74178000004</v>
      </c>
      <c r="E73" s="371">
        <v>495197.70292999997</v>
      </c>
      <c r="F73" s="371">
        <v>498347.86392999993</v>
      </c>
      <c r="G73" s="371">
        <v>108743.87999999999</v>
      </c>
      <c r="H73" s="371">
        <v>138607.74124999999</v>
      </c>
      <c r="I73" s="371">
        <v>51698.7</v>
      </c>
      <c r="J73" s="371">
        <v>796532.59656573122</v>
      </c>
      <c r="K73" s="371">
        <v>269317.81776000001</v>
      </c>
      <c r="L73" s="400">
        <v>14647.547999999999</v>
      </c>
      <c r="M73" s="398"/>
      <c r="N73" s="399"/>
      <c r="O73" s="398"/>
    </row>
    <row r="74" spans="1:15" ht="12.75" x14ac:dyDescent="0.2">
      <c r="A74" s="397" t="s">
        <v>295</v>
      </c>
      <c r="B74" s="371">
        <v>2087314.4489031448</v>
      </c>
      <c r="C74" s="371">
        <v>2339768.8466951731</v>
      </c>
      <c r="D74" s="371">
        <v>3449171.4610600001</v>
      </c>
      <c r="E74" s="371">
        <v>3887863.8566599996</v>
      </c>
      <c r="F74" s="371">
        <v>5606989.0631299997</v>
      </c>
      <c r="G74" s="371">
        <v>6686304.4079999998</v>
      </c>
      <c r="H74" s="371">
        <v>5663052.8317000009</v>
      </c>
      <c r="I74" s="371">
        <v>4769212.3398500001</v>
      </c>
      <c r="J74" s="371">
        <v>4462438.3670402812</v>
      </c>
      <c r="K74" s="371">
        <v>5687389.6456776354</v>
      </c>
      <c r="L74" s="400">
        <v>137124.48406317356</v>
      </c>
      <c r="M74" s="398"/>
      <c r="N74" s="399"/>
      <c r="O74" s="398"/>
    </row>
    <row r="75" spans="1:15" ht="12.75" x14ac:dyDescent="0.2">
      <c r="A75" s="397" t="s">
        <v>294</v>
      </c>
      <c r="B75" s="371">
        <v>5043318.7105122404</v>
      </c>
      <c r="C75" s="371">
        <v>7083829.589219776</v>
      </c>
      <c r="D75" s="371">
        <v>6106276.6426799996</v>
      </c>
      <c r="E75" s="371">
        <v>5448178.3299216796</v>
      </c>
      <c r="F75" s="371">
        <v>4327159.0962397633</v>
      </c>
      <c r="G75" s="371">
        <v>5564880.6971217198</v>
      </c>
      <c r="H75" s="371">
        <v>6776973.5210301504</v>
      </c>
      <c r="I75" s="371">
        <v>6200628.2359000007</v>
      </c>
      <c r="J75" s="371">
        <v>7311743.4605115829</v>
      </c>
      <c r="K75" s="371">
        <v>8982509.613011308</v>
      </c>
      <c r="L75" s="400">
        <v>548660.31192804675</v>
      </c>
      <c r="M75" s="398"/>
      <c r="N75" s="399"/>
      <c r="O75" s="398"/>
    </row>
    <row r="76" spans="1:15" ht="12.75" x14ac:dyDescent="0.2">
      <c r="A76" s="397" t="s">
        <v>293</v>
      </c>
      <c r="B76" s="371">
        <v>4398577.190780038</v>
      </c>
      <c r="C76" s="371">
        <v>5657187.9169113589</v>
      </c>
      <c r="D76" s="371">
        <v>6066630.1240999997</v>
      </c>
      <c r="E76" s="371">
        <v>6639139.7168390453</v>
      </c>
      <c r="F76" s="371">
        <v>7338773.5853795037</v>
      </c>
      <c r="G76" s="371">
        <v>9317429.3073072005</v>
      </c>
      <c r="H76" s="371">
        <v>6912332.9288437767</v>
      </c>
      <c r="I76" s="371">
        <v>6640309.8533200007</v>
      </c>
      <c r="J76" s="371">
        <v>9051325.219025854</v>
      </c>
      <c r="K76" s="371">
        <v>9826174.5892172437</v>
      </c>
      <c r="L76" s="400">
        <v>656884.03373095021</v>
      </c>
      <c r="M76" s="398"/>
      <c r="N76" s="399"/>
      <c r="O76" s="398"/>
    </row>
    <row r="77" spans="1:15" ht="12.75" x14ac:dyDescent="0.2">
      <c r="A77" s="397" t="s">
        <v>292</v>
      </c>
      <c r="B77" s="371">
        <v>5159013.5264978996</v>
      </c>
      <c r="C77" s="371">
        <v>6323145.0950636603</v>
      </c>
      <c r="D77" s="371">
        <v>6287323.9515400007</v>
      </c>
      <c r="E77" s="371">
        <v>7648871.3891937668</v>
      </c>
      <c r="F77" s="371">
        <v>8754828.0499116834</v>
      </c>
      <c r="G77" s="371">
        <v>8100714.8639342664</v>
      </c>
      <c r="H77" s="371">
        <v>8267810.8664689353</v>
      </c>
      <c r="I77" s="371">
        <v>8172931.2445999999</v>
      </c>
      <c r="J77" s="371">
        <v>7771425.4589981763</v>
      </c>
      <c r="K77" s="371">
        <v>9304277.0487393383</v>
      </c>
      <c r="L77" s="400">
        <v>388811.13397987169</v>
      </c>
      <c r="M77" s="398"/>
      <c r="N77" s="399"/>
      <c r="O77" s="398"/>
    </row>
    <row r="78" spans="1:15" ht="16.5" customHeight="1" x14ac:dyDescent="0.2">
      <c r="A78" s="397" t="s">
        <v>291</v>
      </c>
      <c r="B78" s="371">
        <v>13516184.16526149</v>
      </c>
      <c r="C78" s="371">
        <v>13686427.053516259</v>
      </c>
      <c r="D78" s="371">
        <v>10491345.324599998</v>
      </c>
      <c r="E78" s="371">
        <v>12376039.80970352</v>
      </c>
      <c r="F78" s="371">
        <v>13896397.96626918</v>
      </c>
      <c r="G78" s="371">
        <v>15740318.953214314</v>
      </c>
      <c r="H78" s="371">
        <v>15201708.287976569</v>
      </c>
      <c r="I78" s="371">
        <v>16201062.345720001</v>
      </c>
      <c r="J78" s="371">
        <v>13215098.534653703</v>
      </c>
      <c r="K78" s="371">
        <v>18714630.825198788</v>
      </c>
      <c r="L78" s="400">
        <v>1174021.8901011385</v>
      </c>
      <c r="M78" s="398"/>
      <c r="N78" s="399"/>
      <c r="O78" s="398"/>
    </row>
    <row r="79" spans="1:15" ht="12.75" x14ac:dyDescent="0.2">
      <c r="A79" s="397" t="s">
        <v>290</v>
      </c>
      <c r="B79" s="371">
        <v>869382.4310984239</v>
      </c>
      <c r="C79" s="371">
        <v>949736.02802175866</v>
      </c>
      <c r="D79" s="371">
        <v>913443.64188000001</v>
      </c>
      <c r="E79" s="371">
        <v>2209435.44276</v>
      </c>
      <c r="F79" s="371">
        <v>1041815.14417</v>
      </c>
      <c r="G79" s="371">
        <v>1404917.8751999999</v>
      </c>
      <c r="H79" s="371">
        <v>1136024.4621000001</v>
      </c>
      <c r="I79" s="371">
        <v>968765.21325000003</v>
      </c>
      <c r="J79" s="371">
        <v>1519724.398977489</v>
      </c>
      <c r="K79" s="371">
        <v>1449250.9675817706</v>
      </c>
      <c r="L79" s="400">
        <v>46719.896159999997</v>
      </c>
      <c r="M79" s="398"/>
      <c r="N79" s="399"/>
      <c r="O79" s="398"/>
    </row>
    <row r="80" spans="1:15" ht="12.75" x14ac:dyDescent="0.2">
      <c r="A80" s="397" t="s">
        <v>289</v>
      </c>
      <c r="B80" s="371">
        <v>4102959.3104283637</v>
      </c>
      <c r="C80" s="371">
        <v>4833596.6362122968</v>
      </c>
      <c r="D80" s="371">
        <v>4411779.5142200002</v>
      </c>
      <c r="E80" s="371">
        <v>5983462.3900413765</v>
      </c>
      <c r="F80" s="371">
        <v>6146283.3878400279</v>
      </c>
      <c r="G80" s="371">
        <v>6924185.8652621405</v>
      </c>
      <c r="H80" s="371">
        <v>6793918.232124758</v>
      </c>
      <c r="I80" s="371">
        <v>7126638.9470999995</v>
      </c>
      <c r="J80" s="371">
        <v>6606660.0885816664</v>
      </c>
      <c r="K80" s="371">
        <v>5856255.6990928901</v>
      </c>
      <c r="L80" s="400">
        <v>411098.89885121933</v>
      </c>
      <c r="M80" s="398"/>
      <c r="N80" s="399"/>
      <c r="O80" s="398"/>
    </row>
    <row r="81" spans="1:15" ht="12.75" x14ac:dyDescent="0.2">
      <c r="A81" s="397" t="s">
        <v>288</v>
      </c>
      <c r="B81" s="371">
        <v>19455.877442696172</v>
      </c>
      <c r="C81" s="371">
        <v>43553.030509609976</v>
      </c>
      <c r="D81" s="371">
        <v>55096.25740000001</v>
      </c>
      <c r="E81" s="371">
        <v>60063.865330000001</v>
      </c>
      <c r="F81" s="371">
        <v>57491.882610000001</v>
      </c>
      <c r="G81" s="371">
        <v>70308</v>
      </c>
      <c r="H81" s="371">
        <v>84532.25</v>
      </c>
      <c r="I81" s="371">
        <v>47981.8</v>
      </c>
      <c r="J81" s="371">
        <v>59623.075000000004</v>
      </c>
      <c r="K81" s="371">
        <v>126778.00298755187</v>
      </c>
      <c r="L81" s="400">
        <v>33369.599999999999</v>
      </c>
      <c r="M81" s="398"/>
      <c r="N81" s="399"/>
      <c r="O81" s="398"/>
    </row>
    <row r="82" spans="1:15" ht="12.75" x14ac:dyDescent="0.2">
      <c r="A82" s="397" t="s">
        <v>287</v>
      </c>
      <c r="B82" s="371">
        <v>35251.343504267919</v>
      </c>
      <c r="C82" s="371">
        <v>74048.562939078285</v>
      </c>
      <c r="D82" s="371">
        <v>37294.849779999997</v>
      </c>
      <c r="E82" s="371">
        <v>42032.8125</v>
      </c>
      <c r="F82" s="371">
        <v>42339.869109999992</v>
      </c>
      <c r="G82" s="371">
        <v>21522.379199999999</v>
      </c>
      <c r="H82" s="371">
        <v>11714.80695</v>
      </c>
      <c r="I82" s="371">
        <v>4561.6499999999996</v>
      </c>
      <c r="J82" s="371">
        <v>98514.900000000009</v>
      </c>
      <c r="K82" s="371">
        <v>152178.15651863316</v>
      </c>
      <c r="L82" s="400">
        <v>161728.79999999999</v>
      </c>
      <c r="M82" s="398"/>
      <c r="N82" s="399"/>
      <c r="O82" s="398"/>
    </row>
    <row r="83" spans="1:15" ht="12.75" x14ac:dyDescent="0.2">
      <c r="A83" s="397"/>
      <c r="B83" s="371"/>
      <c r="C83" s="371"/>
      <c r="D83" s="371"/>
      <c r="E83" s="371"/>
      <c r="F83" s="371"/>
      <c r="G83" s="371"/>
      <c r="H83" s="371"/>
      <c r="I83" s="371"/>
      <c r="J83" s="392"/>
      <c r="K83" s="371"/>
    </row>
    <row r="84" spans="1:15" ht="85.5" customHeight="1" x14ac:dyDescent="0.2">
      <c r="A84" s="775" t="s">
        <v>317</v>
      </c>
      <c r="B84" s="775"/>
      <c r="C84" s="775"/>
      <c r="D84" s="775"/>
      <c r="E84" s="775"/>
      <c r="F84" s="775"/>
      <c r="G84" s="775"/>
      <c r="H84" s="775"/>
      <c r="I84" s="775"/>
      <c r="K84" s="396"/>
      <c r="L84" s="395"/>
    </row>
    <row r="85" spans="1:15" ht="12.75" x14ac:dyDescent="0.2">
      <c r="A85" s="776" t="s">
        <v>316</v>
      </c>
      <c r="B85" s="776"/>
      <c r="C85" s="776"/>
      <c r="D85" s="776"/>
      <c r="E85" s="776"/>
      <c r="F85" s="776"/>
      <c r="G85" s="776"/>
      <c r="H85" s="776"/>
      <c r="I85" s="776"/>
      <c r="J85" s="776"/>
      <c r="K85" s="776"/>
      <c r="L85" s="776"/>
    </row>
    <row r="86" spans="1:15" ht="18.75" customHeight="1" x14ac:dyDescent="0.2">
      <c r="A86" s="394" t="s">
        <v>315</v>
      </c>
      <c r="B86" s="393"/>
      <c r="C86" s="393"/>
      <c r="D86" s="392"/>
      <c r="E86" s="392"/>
      <c r="F86" s="392"/>
      <c r="G86" s="392"/>
      <c r="H86" s="392"/>
      <c r="I86" s="392"/>
      <c r="J86" s="391"/>
      <c r="K86" s="391"/>
      <c r="L86" s="390"/>
    </row>
    <row r="91" spans="1:15" ht="10.5" customHeight="1" x14ac:dyDescent="0.2"/>
  </sheetData>
  <mergeCells count="3">
    <mergeCell ref="A2:H2"/>
    <mergeCell ref="A84:I84"/>
    <mergeCell ref="A85:L85"/>
  </mergeCells>
  <printOptions horizontalCentered="1" verticalCentered="1"/>
  <pageMargins left="0" right="0" top="0" bottom="0" header="0.31496062992125984" footer="0.31496062992125984"/>
  <pageSetup paperSize="9"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48"/>
  <sheetViews>
    <sheetView showGridLines="0" zoomScaleNormal="100" zoomScaleSheetLayoutView="85" workbookViewId="0">
      <selection activeCell="A6" sqref="A6"/>
    </sheetView>
  </sheetViews>
  <sheetFormatPr baseColWidth="10" defaultColWidth="11.42578125" defaultRowHeight="15" x14ac:dyDescent="0.25"/>
  <cols>
    <col min="2" max="14" width="10.5703125" customWidth="1"/>
  </cols>
  <sheetData>
    <row r="1" spans="1:14" x14ac:dyDescent="0.25">
      <c r="A1" s="387" t="s">
        <v>0</v>
      </c>
      <c r="B1" s="532"/>
      <c r="C1" s="532"/>
      <c r="D1" s="532"/>
      <c r="E1" s="532"/>
      <c r="F1" s="532"/>
      <c r="G1" s="532"/>
      <c r="H1" s="532"/>
      <c r="I1" s="532"/>
      <c r="J1" s="532"/>
      <c r="K1" s="532"/>
      <c r="L1" s="532"/>
      <c r="M1" s="532"/>
      <c r="N1" s="532"/>
    </row>
    <row r="2" spans="1:14" ht="15.75" x14ac:dyDescent="0.25">
      <c r="A2" s="533" t="s">
        <v>387</v>
      </c>
      <c r="B2" s="532"/>
      <c r="C2" s="532"/>
      <c r="D2" s="532"/>
      <c r="E2" s="532"/>
      <c r="F2" s="532"/>
      <c r="G2" s="532"/>
      <c r="H2" s="532"/>
      <c r="I2" s="532"/>
      <c r="J2" s="532"/>
      <c r="K2" s="532"/>
      <c r="L2" s="532"/>
      <c r="M2" s="532"/>
      <c r="N2" s="532"/>
    </row>
    <row r="3" spans="1:14" ht="15.75" x14ac:dyDescent="0.25">
      <c r="A3" s="533" t="s">
        <v>386</v>
      </c>
      <c r="B3" s="532"/>
      <c r="C3" s="532"/>
      <c r="D3" s="532"/>
      <c r="E3" s="532"/>
      <c r="F3" s="532"/>
      <c r="G3" s="532"/>
      <c r="H3" s="532"/>
      <c r="I3" s="532"/>
      <c r="J3" s="532"/>
      <c r="K3" s="532"/>
      <c r="L3" s="532"/>
      <c r="M3" s="532"/>
      <c r="N3" s="532"/>
    </row>
    <row r="4" spans="1:14" ht="15.75" thickBot="1" x14ac:dyDescent="0.3">
      <c r="A4" s="215" t="s">
        <v>385</v>
      </c>
      <c r="B4" s="531" t="s">
        <v>384</v>
      </c>
      <c r="C4" s="531" t="s">
        <v>383</v>
      </c>
      <c r="D4" s="531" t="s">
        <v>382</v>
      </c>
      <c r="E4" s="531" t="s">
        <v>381</v>
      </c>
      <c r="F4" s="531" t="s">
        <v>380</v>
      </c>
      <c r="G4" s="531" t="s">
        <v>379</v>
      </c>
      <c r="H4" s="531" t="s">
        <v>378</v>
      </c>
      <c r="I4" s="531" t="s">
        <v>377</v>
      </c>
      <c r="J4" s="531" t="s">
        <v>376</v>
      </c>
      <c r="K4" s="531" t="s">
        <v>19</v>
      </c>
      <c r="L4" s="531" t="s">
        <v>20</v>
      </c>
      <c r="M4" s="531" t="s">
        <v>21</v>
      </c>
      <c r="N4" s="531" t="s">
        <v>16</v>
      </c>
    </row>
    <row r="5" spans="1:14" ht="15.75" thickBot="1" x14ac:dyDescent="0.3">
      <c r="A5" s="530" t="s">
        <v>375</v>
      </c>
      <c r="B5" s="529"/>
      <c r="C5" s="529"/>
      <c r="D5" s="529"/>
      <c r="E5" s="529"/>
      <c r="F5" s="529"/>
      <c r="G5" s="529"/>
      <c r="H5" s="529"/>
      <c r="I5" s="529"/>
      <c r="J5" s="529"/>
      <c r="K5" s="529"/>
      <c r="L5" s="529"/>
      <c r="M5" s="529"/>
      <c r="N5" s="528"/>
    </row>
    <row r="6" spans="1:14" x14ac:dyDescent="0.25">
      <c r="A6" s="524">
        <v>2009</v>
      </c>
      <c r="B6" s="522">
        <v>353</v>
      </c>
      <c r="C6" s="522">
        <v>717</v>
      </c>
      <c r="D6" s="522">
        <v>601</v>
      </c>
      <c r="E6" s="522">
        <v>338</v>
      </c>
      <c r="F6" s="522">
        <v>507</v>
      </c>
      <c r="G6" s="522">
        <v>281</v>
      </c>
      <c r="H6" s="522">
        <v>304</v>
      </c>
      <c r="I6" s="522">
        <v>586</v>
      </c>
      <c r="J6" s="522">
        <v>415</v>
      </c>
      <c r="K6" s="522">
        <v>439</v>
      </c>
      <c r="L6" s="522">
        <v>404</v>
      </c>
      <c r="M6" s="522">
        <v>290</v>
      </c>
      <c r="N6" s="522">
        <f t="shared" ref="N6:N18" si="0">SUM(B6:M6)</f>
        <v>5235</v>
      </c>
    </row>
    <row r="7" spans="1:14" x14ac:dyDescent="0.25">
      <c r="A7" s="524">
        <v>2010</v>
      </c>
      <c r="B7" s="522">
        <v>514</v>
      </c>
      <c r="C7" s="522">
        <v>1556</v>
      </c>
      <c r="D7" s="522">
        <v>512</v>
      </c>
      <c r="E7" s="522">
        <v>467</v>
      </c>
      <c r="F7" s="522">
        <v>697</v>
      </c>
      <c r="G7" s="522">
        <v>476</v>
      </c>
      <c r="H7" s="522">
        <v>686</v>
      </c>
      <c r="I7" s="522">
        <v>686</v>
      </c>
      <c r="J7" s="522">
        <v>526</v>
      </c>
      <c r="K7" s="522">
        <v>859</v>
      </c>
      <c r="L7" s="522">
        <v>949</v>
      </c>
      <c r="M7" s="522">
        <v>1710</v>
      </c>
      <c r="N7" s="522">
        <f t="shared" si="0"/>
        <v>9638</v>
      </c>
    </row>
    <row r="8" spans="1:14" x14ac:dyDescent="0.25">
      <c r="A8" s="524">
        <v>2011</v>
      </c>
      <c r="B8" s="522">
        <v>1388</v>
      </c>
      <c r="C8" s="522">
        <v>1930</v>
      </c>
      <c r="D8" s="522">
        <v>961</v>
      </c>
      <c r="E8" s="522">
        <v>782</v>
      </c>
      <c r="F8" s="522">
        <v>898</v>
      </c>
      <c r="G8" s="522">
        <v>494</v>
      </c>
      <c r="H8" s="522">
        <v>545</v>
      </c>
      <c r="I8" s="522">
        <v>600</v>
      </c>
      <c r="J8" s="522">
        <v>691</v>
      </c>
      <c r="K8" s="522">
        <v>451</v>
      </c>
      <c r="L8" s="522">
        <v>739</v>
      </c>
      <c r="M8" s="522">
        <v>463</v>
      </c>
      <c r="N8" s="522">
        <f t="shared" si="0"/>
        <v>9942</v>
      </c>
    </row>
    <row r="9" spans="1:14" x14ac:dyDescent="0.25">
      <c r="A9" s="524">
        <v>2012</v>
      </c>
      <c r="B9" s="522">
        <v>1391</v>
      </c>
      <c r="C9" s="522">
        <v>462</v>
      </c>
      <c r="D9" s="522">
        <v>474</v>
      </c>
      <c r="E9" s="522">
        <v>345</v>
      </c>
      <c r="F9" s="522">
        <v>1279</v>
      </c>
      <c r="G9" s="522">
        <v>523</v>
      </c>
      <c r="H9" s="522">
        <v>450</v>
      </c>
      <c r="I9" s="522">
        <v>611</v>
      </c>
      <c r="J9" s="522">
        <v>384</v>
      </c>
      <c r="K9" s="522">
        <v>371</v>
      </c>
      <c r="L9" s="522">
        <v>739</v>
      </c>
      <c r="M9" s="522">
        <v>218</v>
      </c>
      <c r="N9" s="522">
        <f t="shared" si="0"/>
        <v>7247</v>
      </c>
    </row>
    <row r="10" spans="1:14" x14ac:dyDescent="0.25">
      <c r="A10" s="524">
        <v>2013</v>
      </c>
      <c r="B10" s="522">
        <v>1121</v>
      </c>
      <c r="C10" s="522">
        <v>319</v>
      </c>
      <c r="D10" s="522">
        <v>318</v>
      </c>
      <c r="E10" s="522">
        <v>418</v>
      </c>
      <c r="F10" s="522">
        <v>1035</v>
      </c>
      <c r="G10" s="522">
        <v>376</v>
      </c>
      <c r="H10" s="522">
        <v>360</v>
      </c>
      <c r="I10" s="522">
        <v>451</v>
      </c>
      <c r="J10" s="522">
        <v>310</v>
      </c>
      <c r="K10" s="522">
        <v>271</v>
      </c>
      <c r="L10" s="522">
        <v>650</v>
      </c>
      <c r="M10" s="522">
        <v>168</v>
      </c>
      <c r="N10" s="522">
        <f t="shared" si="0"/>
        <v>5797</v>
      </c>
    </row>
    <row r="11" spans="1:14" x14ac:dyDescent="0.25">
      <c r="A11" s="524">
        <v>2014</v>
      </c>
      <c r="B11" s="522">
        <v>2039</v>
      </c>
      <c r="C11" s="522">
        <v>358</v>
      </c>
      <c r="D11" s="522">
        <v>236</v>
      </c>
      <c r="E11" s="522">
        <v>250</v>
      </c>
      <c r="F11" s="522">
        <v>670</v>
      </c>
      <c r="G11" s="522">
        <v>477</v>
      </c>
      <c r="H11" s="522">
        <v>206</v>
      </c>
      <c r="I11" s="522">
        <v>389</v>
      </c>
      <c r="J11" s="522">
        <v>403</v>
      </c>
      <c r="K11" s="522">
        <v>288</v>
      </c>
      <c r="L11" s="522">
        <v>402</v>
      </c>
      <c r="M11" s="522">
        <v>372</v>
      </c>
      <c r="N11" s="522">
        <f t="shared" si="0"/>
        <v>6090</v>
      </c>
    </row>
    <row r="12" spans="1:14" x14ac:dyDescent="0.25">
      <c r="A12" s="524">
        <v>2015</v>
      </c>
      <c r="B12" s="522">
        <v>2176</v>
      </c>
      <c r="C12" s="522">
        <v>325</v>
      </c>
      <c r="D12" s="522">
        <v>232</v>
      </c>
      <c r="E12" s="522">
        <v>246</v>
      </c>
      <c r="F12" s="522">
        <v>771</v>
      </c>
      <c r="G12" s="522">
        <v>353</v>
      </c>
      <c r="H12" s="522">
        <v>214</v>
      </c>
      <c r="I12" s="522">
        <v>571</v>
      </c>
      <c r="J12" s="522">
        <v>192</v>
      </c>
      <c r="K12" s="522">
        <v>184</v>
      </c>
      <c r="L12" s="522">
        <v>392</v>
      </c>
      <c r="M12" s="522">
        <v>140</v>
      </c>
      <c r="N12" s="522">
        <f t="shared" si="0"/>
        <v>5796</v>
      </c>
    </row>
    <row r="13" spans="1:14" x14ac:dyDescent="0.25">
      <c r="A13" s="524">
        <v>2016</v>
      </c>
      <c r="B13" s="522">
        <v>1917</v>
      </c>
      <c r="C13" s="522">
        <v>223</v>
      </c>
      <c r="D13" s="522">
        <v>205</v>
      </c>
      <c r="E13" s="522">
        <v>271</v>
      </c>
      <c r="F13" s="522">
        <v>0</v>
      </c>
      <c r="G13" s="522">
        <v>0</v>
      </c>
      <c r="H13" s="522">
        <v>879</v>
      </c>
      <c r="I13" s="522">
        <v>292</v>
      </c>
      <c r="J13" s="522">
        <v>330</v>
      </c>
      <c r="K13" s="522">
        <v>307</v>
      </c>
      <c r="L13" s="522">
        <v>582</v>
      </c>
      <c r="M13" s="522">
        <v>300</v>
      </c>
      <c r="N13" s="522">
        <f t="shared" si="0"/>
        <v>5306</v>
      </c>
    </row>
    <row r="14" spans="1:14" x14ac:dyDescent="0.25">
      <c r="A14" s="524">
        <v>2017</v>
      </c>
      <c r="B14" s="522">
        <v>2287</v>
      </c>
      <c r="C14" s="522">
        <v>70</v>
      </c>
      <c r="D14" s="522">
        <v>83</v>
      </c>
      <c r="E14" s="522">
        <v>55</v>
      </c>
      <c r="F14" s="522">
        <v>130</v>
      </c>
      <c r="G14" s="522">
        <v>34</v>
      </c>
      <c r="H14" s="522">
        <v>53</v>
      </c>
      <c r="I14" s="522">
        <v>98</v>
      </c>
      <c r="J14" s="522">
        <v>62</v>
      </c>
      <c r="K14" s="522">
        <v>1661</v>
      </c>
      <c r="L14" s="522">
        <v>895</v>
      </c>
      <c r="M14" s="522">
        <v>403</v>
      </c>
      <c r="N14" s="522">
        <f t="shared" si="0"/>
        <v>5831</v>
      </c>
    </row>
    <row r="15" spans="1:14" x14ac:dyDescent="0.25">
      <c r="A15" s="524">
        <v>2018</v>
      </c>
      <c r="B15" s="522">
        <v>699</v>
      </c>
      <c r="C15" s="522">
        <v>372</v>
      </c>
      <c r="D15" s="522">
        <v>349</v>
      </c>
      <c r="E15" s="522">
        <v>596</v>
      </c>
      <c r="F15" s="522">
        <v>1556</v>
      </c>
      <c r="G15" s="522">
        <v>403</v>
      </c>
      <c r="H15" s="522">
        <v>525</v>
      </c>
      <c r="I15" s="522">
        <v>876</v>
      </c>
      <c r="J15" s="522">
        <v>445</v>
      </c>
      <c r="K15" s="522">
        <v>328</v>
      </c>
      <c r="L15" s="522">
        <v>558</v>
      </c>
      <c r="M15" s="522">
        <v>237</v>
      </c>
      <c r="N15" s="522">
        <f t="shared" si="0"/>
        <v>6944</v>
      </c>
    </row>
    <row r="16" spans="1:14" x14ac:dyDescent="0.25">
      <c r="A16" s="524">
        <v>2019</v>
      </c>
      <c r="B16" s="522">
        <v>362</v>
      </c>
      <c r="C16" s="522">
        <v>586</v>
      </c>
      <c r="D16" s="522">
        <v>328</v>
      </c>
      <c r="E16" s="522">
        <v>388</v>
      </c>
      <c r="F16" s="522">
        <v>1488</v>
      </c>
      <c r="G16" s="522">
        <v>278</v>
      </c>
      <c r="H16" s="522">
        <v>403</v>
      </c>
      <c r="I16" s="522">
        <v>456</v>
      </c>
      <c r="J16" s="522">
        <v>340</v>
      </c>
      <c r="K16" s="522">
        <v>329</v>
      </c>
      <c r="L16" s="522">
        <v>1068</v>
      </c>
      <c r="M16" s="522">
        <v>272</v>
      </c>
      <c r="N16" s="522">
        <f t="shared" si="0"/>
        <v>6298</v>
      </c>
    </row>
    <row r="17" spans="1:14" x14ac:dyDescent="0.25">
      <c r="A17" s="524">
        <v>2020</v>
      </c>
      <c r="B17" s="522">
        <v>535</v>
      </c>
      <c r="C17" s="522">
        <v>287</v>
      </c>
      <c r="D17" s="522">
        <v>153</v>
      </c>
      <c r="E17" s="522">
        <v>0</v>
      </c>
      <c r="F17" s="522">
        <v>0</v>
      </c>
      <c r="G17" s="522">
        <v>0</v>
      </c>
      <c r="H17" s="522">
        <v>754</v>
      </c>
      <c r="I17" s="522">
        <v>374</v>
      </c>
      <c r="J17" s="522">
        <v>463</v>
      </c>
      <c r="K17" s="522">
        <v>560</v>
      </c>
      <c r="L17" s="522">
        <v>1979</v>
      </c>
      <c r="M17" s="522">
        <v>381</v>
      </c>
      <c r="N17" s="522">
        <f t="shared" si="0"/>
        <v>5486</v>
      </c>
    </row>
    <row r="18" spans="1:14" ht="15.75" thickBot="1" x14ac:dyDescent="0.3">
      <c r="A18" s="524">
        <v>2021</v>
      </c>
      <c r="B18" s="522">
        <v>371</v>
      </c>
      <c r="C18" s="522">
        <v>268</v>
      </c>
      <c r="D18" s="522">
        <v>627</v>
      </c>
      <c r="E18" s="522">
        <v>257</v>
      </c>
      <c r="F18" s="522">
        <v>651</v>
      </c>
      <c r="G18" s="522"/>
      <c r="H18" s="522"/>
      <c r="I18" s="522"/>
      <c r="J18" s="522"/>
      <c r="K18" s="522"/>
      <c r="L18" s="522"/>
      <c r="M18" s="522"/>
      <c r="N18" s="522">
        <f t="shared" si="0"/>
        <v>2174</v>
      </c>
    </row>
    <row r="19" spans="1:14" ht="15.75" thickBot="1" x14ac:dyDescent="0.3">
      <c r="A19" s="527" t="s">
        <v>374</v>
      </c>
      <c r="B19" s="526"/>
      <c r="C19" s="526"/>
      <c r="D19" s="526"/>
      <c r="E19" s="526"/>
      <c r="F19" s="526"/>
      <c r="G19" s="526"/>
      <c r="H19" s="526"/>
      <c r="I19" s="526"/>
      <c r="J19" s="526"/>
      <c r="K19" s="526"/>
      <c r="L19" s="526"/>
      <c r="M19" s="526"/>
      <c r="N19" s="525"/>
    </row>
    <row r="20" spans="1:14" x14ac:dyDescent="0.25">
      <c r="A20" s="524">
        <v>2009</v>
      </c>
      <c r="B20" s="523">
        <v>137</v>
      </c>
      <c r="C20" s="523">
        <v>418</v>
      </c>
      <c r="D20" s="523">
        <v>429</v>
      </c>
      <c r="E20" s="523">
        <v>93</v>
      </c>
      <c r="F20" s="523">
        <v>208</v>
      </c>
      <c r="G20" s="523">
        <v>423</v>
      </c>
      <c r="H20" s="523">
        <v>487</v>
      </c>
      <c r="I20" s="523">
        <v>121</v>
      </c>
      <c r="J20" s="523">
        <v>281</v>
      </c>
      <c r="K20" s="523">
        <v>332</v>
      </c>
      <c r="L20" s="523">
        <v>443</v>
      </c>
      <c r="M20" s="523">
        <v>490</v>
      </c>
      <c r="N20" s="522">
        <f t="shared" ref="N20:N32" si="1">SUM(B20:M20)</f>
        <v>3862</v>
      </c>
    </row>
    <row r="21" spans="1:14" x14ac:dyDescent="0.25">
      <c r="A21" s="524">
        <v>2010</v>
      </c>
      <c r="B21" s="523">
        <v>215</v>
      </c>
      <c r="C21" s="523">
        <v>261</v>
      </c>
      <c r="D21" s="523">
        <v>195</v>
      </c>
      <c r="E21" s="523">
        <v>236</v>
      </c>
      <c r="F21" s="523">
        <v>251</v>
      </c>
      <c r="G21" s="523">
        <v>244</v>
      </c>
      <c r="H21" s="523">
        <v>352</v>
      </c>
      <c r="I21" s="523">
        <v>216</v>
      </c>
      <c r="J21" s="523">
        <v>450</v>
      </c>
      <c r="K21" s="523">
        <v>301</v>
      </c>
      <c r="L21" s="523">
        <v>582</v>
      </c>
      <c r="M21" s="523">
        <v>688</v>
      </c>
      <c r="N21" s="522">
        <f t="shared" si="1"/>
        <v>3991</v>
      </c>
    </row>
    <row r="22" spans="1:14" ht="12.75" hidden="1" customHeight="1" x14ac:dyDescent="0.25">
      <c r="A22" s="524">
        <v>2011</v>
      </c>
      <c r="B22" s="523">
        <v>242</v>
      </c>
      <c r="C22" s="523">
        <v>292</v>
      </c>
      <c r="D22" s="523">
        <v>623</v>
      </c>
      <c r="E22" s="523">
        <v>481</v>
      </c>
      <c r="F22" s="523">
        <v>550</v>
      </c>
      <c r="G22" s="523">
        <v>332</v>
      </c>
      <c r="H22" s="523">
        <v>491</v>
      </c>
      <c r="I22" s="523">
        <v>455</v>
      </c>
      <c r="J22" s="523">
        <v>300</v>
      </c>
      <c r="K22" s="523">
        <v>179</v>
      </c>
      <c r="L22" s="523">
        <v>135</v>
      </c>
      <c r="M22" s="523">
        <v>175</v>
      </c>
      <c r="N22" s="522">
        <f t="shared" si="1"/>
        <v>4255</v>
      </c>
    </row>
    <row r="23" spans="1:14" hidden="1" x14ac:dyDescent="0.25">
      <c r="A23" s="524">
        <v>2012</v>
      </c>
      <c r="B23" s="523">
        <v>0</v>
      </c>
      <c r="C23" s="523">
        <v>0</v>
      </c>
      <c r="D23" s="523">
        <v>507</v>
      </c>
      <c r="E23" s="523">
        <v>1002</v>
      </c>
      <c r="F23" s="523">
        <v>517</v>
      </c>
      <c r="G23" s="523">
        <v>318</v>
      </c>
      <c r="H23" s="523">
        <v>347</v>
      </c>
      <c r="I23" s="523">
        <v>346</v>
      </c>
      <c r="J23" s="523">
        <v>196</v>
      </c>
      <c r="K23" s="523">
        <v>444</v>
      </c>
      <c r="L23" s="523">
        <v>336</v>
      </c>
      <c r="M23" s="523">
        <v>363</v>
      </c>
      <c r="N23" s="522">
        <f t="shared" si="1"/>
        <v>4376</v>
      </c>
    </row>
    <row r="24" spans="1:14" x14ac:dyDescent="0.25">
      <c r="A24" s="524">
        <v>2013</v>
      </c>
      <c r="B24" s="523">
        <v>125</v>
      </c>
      <c r="C24" s="523">
        <v>331</v>
      </c>
      <c r="D24" s="523">
        <v>330</v>
      </c>
      <c r="E24" s="523">
        <v>339</v>
      </c>
      <c r="F24" s="523">
        <v>326</v>
      </c>
      <c r="G24" s="523">
        <v>223</v>
      </c>
      <c r="H24" s="523">
        <v>420</v>
      </c>
      <c r="I24" s="523">
        <v>266</v>
      </c>
      <c r="J24" s="523">
        <v>390</v>
      </c>
      <c r="K24" s="523">
        <v>304</v>
      </c>
      <c r="L24" s="523">
        <v>317</v>
      </c>
      <c r="M24" s="523">
        <v>351</v>
      </c>
      <c r="N24" s="522">
        <f t="shared" si="1"/>
        <v>3722</v>
      </c>
    </row>
    <row r="25" spans="1:14" x14ac:dyDescent="0.25">
      <c r="A25" s="524">
        <v>2014</v>
      </c>
      <c r="B25" s="523">
        <v>220</v>
      </c>
      <c r="C25" s="523">
        <v>284</v>
      </c>
      <c r="D25" s="523">
        <v>253</v>
      </c>
      <c r="E25" s="523">
        <v>237</v>
      </c>
      <c r="F25" s="523">
        <v>357</v>
      </c>
      <c r="G25" s="523">
        <v>275</v>
      </c>
      <c r="H25" s="523">
        <v>278</v>
      </c>
      <c r="I25" s="523">
        <v>88</v>
      </c>
      <c r="J25" s="523">
        <v>244</v>
      </c>
      <c r="K25" s="523">
        <v>245</v>
      </c>
      <c r="L25" s="523">
        <v>145</v>
      </c>
      <c r="M25" s="523">
        <v>342</v>
      </c>
      <c r="N25" s="522">
        <f t="shared" si="1"/>
        <v>2968</v>
      </c>
    </row>
    <row r="26" spans="1:14" x14ac:dyDescent="0.25">
      <c r="A26" s="524">
        <v>2015</v>
      </c>
      <c r="B26" s="523">
        <v>225</v>
      </c>
      <c r="C26" s="523">
        <v>112</v>
      </c>
      <c r="D26" s="523">
        <v>155</v>
      </c>
      <c r="E26" s="523">
        <v>388</v>
      </c>
      <c r="F26" s="523">
        <v>364</v>
      </c>
      <c r="G26" s="523">
        <v>208</v>
      </c>
      <c r="H26" s="523">
        <v>393</v>
      </c>
      <c r="I26" s="523">
        <v>166</v>
      </c>
      <c r="J26" s="523">
        <v>474</v>
      </c>
      <c r="K26" s="522">
        <v>0</v>
      </c>
      <c r="L26" s="522">
        <v>0</v>
      </c>
      <c r="M26" s="522">
        <v>0</v>
      </c>
      <c r="N26" s="522">
        <f t="shared" si="1"/>
        <v>2485</v>
      </c>
    </row>
    <row r="27" spans="1:14" x14ac:dyDescent="0.25">
      <c r="A27" s="524">
        <v>2016</v>
      </c>
      <c r="B27" s="522">
        <v>0</v>
      </c>
      <c r="C27" s="522">
        <v>0</v>
      </c>
      <c r="D27" s="522">
        <v>0</v>
      </c>
      <c r="E27" s="522">
        <v>74</v>
      </c>
      <c r="F27" s="522">
        <v>0</v>
      </c>
      <c r="G27" s="522">
        <v>0</v>
      </c>
      <c r="H27" s="522">
        <v>0</v>
      </c>
      <c r="I27" s="522">
        <v>0</v>
      </c>
      <c r="J27" s="522">
        <v>0</v>
      </c>
      <c r="K27" s="523">
        <v>908</v>
      </c>
      <c r="L27" s="523">
        <v>179</v>
      </c>
      <c r="M27" s="523">
        <v>285</v>
      </c>
      <c r="N27" s="522">
        <f t="shared" si="1"/>
        <v>1446</v>
      </c>
    </row>
    <row r="28" spans="1:14" x14ac:dyDescent="0.25">
      <c r="A28" s="524">
        <v>2017</v>
      </c>
      <c r="B28" s="522">
        <v>0</v>
      </c>
      <c r="C28" s="522">
        <v>61</v>
      </c>
      <c r="D28" s="522">
        <v>247</v>
      </c>
      <c r="E28" s="522">
        <v>81</v>
      </c>
      <c r="F28" s="522">
        <v>110</v>
      </c>
      <c r="G28" s="522">
        <v>213</v>
      </c>
      <c r="H28" s="522">
        <v>108</v>
      </c>
      <c r="I28" s="522">
        <v>148</v>
      </c>
      <c r="J28" s="522">
        <v>325</v>
      </c>
      <c r="K28" s="523">
        <v>217</v>
      </c>
      <c r="L28" s="523">
        <v>130</v>
      </c>
      <c r="M28" s="523">
        <v>490</v>
      </c>
      <c r="N28" s="522">
        <f t="shared" si="1"/>
        <v>2130</v>
      </c>
    </row>
    <row r="29" spans="1:14" x14ac:dyDescent="0.25">
      <c r="A29" s="524">
        <v>2018</v>
      </c>
      <c r="B29" s="523">
        <v>134</v>
      </c>
      <c r="C29" s="523">
        <v>202</v>
      </c>
      <c r="D29" s="523">
        <v>178</v>
      </c>
      <c r="E29" s="523">
        <v>150</v>
      </c>
      <c r="F29" s="523">
        <v>119</v>
      </c>
      <c r="G29" s="523">
        <v>129</v>
      </c>
      <c r="H29" s="523">
        <v>22</v>
      </c>
      <c r="I29" s="523">
        <v>261</v>
      </c>
      <c r="J29" s="523">
        <v>177</v>
      </c>
      <c r="K29" s="523">
        <v>204</v>
      </c>
      <c r="L29" s="523">
        <v>519</v>
      </c>
      <c r="M29" s="523">
        <v>241</v>
      </c>
      <c r="N29" s="522">
        <f t="shared" si="1"/>
        <v>2336</v>
      </c>
    </row>
    <row r="30" spans="1:14" x14ac:dyDescent="0.25">
      <c r="A30" s="524">
        <v>2019</v>
      </c>
      <c r="B30" s="523">
        <v>199</v>
      </c>
      <c r="C30" s="523">
        <v>314</v>
      </c>
      <c r="D30" s="523">
        <v>164</v>
      </c>
      <c r="E30" s="523">
        <v>319</v>
      </c>
      <c r="F30" s="523">
        <v>249</v>
      </c>
      <c r="G30" s="523">
        <v>206</v>
      </c>
      <c r="H30" s="523">
        <v>301</v>
      </c>
      <c r="I30" s="523">
        <v>316</v>
      </c>
      <c r="J30" s="523">
        <v>104</v>
      </c>
      <c r="K30" s="523">
        <v>302</v>
      </c>
      <c r="L30" s="523">
        <v>147</v>
      </c>
      <c r="M30" s="523">
        <v>433</v>
      </c>
      <c r="N30" s="522">
        <f t="shared" si="1"/>
        <v>3054</v>
      </c>
    </row>
    <row r="31" spans="1:14" x14ac:dyDescent="0.25">
      <c r="A31" s="524">
        <v>2020</v>
      </c>
      <c r="B31" s="523">
        <v>241</v>
      </c>
      <c r="C31" s="523">
        <v>187</v>
      </c>
      <c r="D31" s="522">
        <v>157</v>
      </c>
      <c r="E31" s="522">
        <v>0</v>
      </c>
      <c r="F31" s="522">
        <v>0</v>
      </c>
      <c r="G31" s="522">
        <v>0</v>
      </c>
      <c r="H31" s="522">
        <v>102</v>
      </c>
      <c r="I31" s="522">
        <v>297</v>
      </c>
      <c r="J31" s="522">
        <v>169</v>
      </c>
      <c r="K31" s="522">
        <v>213</v>
      </c>
      <c r="L31" s="522">
        <v>350</v>
      </c>
      <c r="M31" s="522">
        <v>179</v>
      </c>
      <c r="N31" s="522">
        <f t="shared" si="1"/>
        <v>1895</v>
      </c>
    </row>
    <row r="32" spans="1:14" ht="15.75" thickBot="1" x14ac:dyDescent="0.3">
      <c r="A32" s="524">
        <v>2021</v>
      </c>
      <c r="B32" s="523">
        <v>219</v>
      </c>
      <c r="C32" s="523">
        <v>203</v>
      </c>
      <c r="D32" s="522">
        <v>219</v>
      </c>
      <c r="E32" s="522">
        <v>210</v>
      </c>
      <c r="F32" s="522">
        <v>233</v>
      </c>
      <c r="G32" s="522"/>
      <c r="H32" s="522"/>
      <c r="I32" s="522"/>
      <c r="J32" s="522"/>
      <c r="K32" s="522"/>
      <c r="L32" s="522"/>
      <c r="M32" s="522"/>
      <c r="N32" s="522">
        <f t="shared" si="1"/>
        <v>1084</v>
      </c>
    </row>
    <row r="33" spans="1:14" ht="15.75" thickBot="1" x14ac:dyDescent="0.3">
      <c r="A33" s="527" t="s">
        <v>373</v>
      </c>
      <c r="B33" s="526"/>
      <c r="C33" s="526"/>
      <c r="D33" s="526"/>
      <c r="E33" s="526"/>
      <c r="F33" s="526"/>
      <c r="G33" s="526"/>
      <c r="H33" s="526"/>
      <c r="I33" s="526"/>
      <c r="J33" s="526"/>
      <c r="K33" s="526"/>
      <c r="L33" s="526"/>
      <c r="M33" s="526"/>
      <c r="N33" s="525"/>
    </row>
    <row r="34" spans="1:14" x14ac:dyDescent="0.25">
      <c r="A34" s="524">
        <v>2009</v>
      </c>
      <c r="B34" s="523">
        <v>79054</v>
      </c>
      <c r="C34" s="522">
        <v>233271</v>
      </c>
      <c r="D34" s="522">
        <v>245697</v>
      </c>
      <c r="E34" s="522">
        <v>49862</v>
      </c>
      <c r="F34" s="523">
        <v>128089</v>
      </c>
      <c r="G34" s="522">
        <v>262520</v>
      </c>
      <c r="H34" s="522">
        <v>287412</v>
      </c>
      <c r="I34" s="522">
        <v>58346</v>
      </c>
      <c r="J34" s="523">
        <v>184683</v>
      </c>
      <c r="K34" s="522">
        <v>187909</v>
      </c>
      <c r="L34" s="522">
        <v>239235</v>
      </c>
      <c r="M34" s="522">
        <v>252290</v>
      </c>
      <c r="N34" s="522">
        <f t="shared" ref="N34:N46" si="2">SUM(B34:M34)</f>
        <v>2208368</v>
      </c>
    </row>
    <row r="35" spans="1:14" x14ac:dyDescent="0.25">
      <c r="A35" s="524">
        <v>2010</v>
      </c>
      <c r="B35" s="523">
        <v>105549</v>
      </c>
      <c r="C35" s="522">
        <v>186481</v>
      </c>
      <c r="D35" s="522">
        <v>113138</v>
      </c>
      <c r="E35" s="522">
        <v>126981</v>
      </c>
      <c r="F35" s="523">
        <v>144408</v>
      </c>
      <c r="G35" s="522">
        <v>153551</v>
      </c>
      <c r="H35" s="522">
        <v>236173</v>
      </c>
      <c r="I35" s="522">
        <v>117965</v>
      </c>
      <c r="J35" s="523">
        <v>274273</v>
      </c>
      <c r="K35" s="522">
        <v>201597</v>
      </c>
      <c r="L35" s="522">
        <v>391211</v>
      </c>
      <c r="M35" s="522">
        <v>445154</v>
      </c>
      <c r="N35" s="522">
        <f t="shared" si="2"/>
        <v>2496481</v>
      </c>
    </row>
    <row r="36" spans="1:14" x14ac:dyDescent="0.25">
      <c r="A36" s="524">
        <v>2011</v>
      </c>
      <c r="B36" s="523">
        <v>161710</v>
      </c>
      <c r="C36" s="522">
        <v>170715</v>
      </c>
      <c r="D36" s="522">
        <v>432702</v>
      </c>
      <c r="E36" s="522">
        <v>390251</v>
      </c>
      <c r="F36" s="523">
        <v>437382</v>
      </c>
      <c r="G36" s="522">
        <v>220084</v>
      </c>
      <c r="H36" s="522">
        <v>342824</v>
      </c>
      <c r="I36" s="522">
        <v>299026</v>
      </c>
      <c r="J36" s="523">
        <v>171908</v>
      </c>
      <c r="K36" s="522">
        <v>171167</v>
      </c>
      <c r="L36" s="522">
        <v>101514</v>
      </c>
      <c r="M36" s="522">
        <v>113158</v>
      </c>
      <c r="N36" s="522">
        <f t="shared" si="2"/>
        <v>3012441</v>
      </c>
    </row>
    <row r="37" spans="1:14" x14ac:dyDescent="0.25">
      <c r="A37" s="524">
        <v>2012</v>
      </c>
      <c r="B37" s="522">
        <v>0</v>
      </c>
      <c r="C37" s="522">
        <v>0</v>
      </c>
      <c r="D37" s="522">
        <v>344770</v>
      </c>
      <c r="E37" s="522">
        <v>600417</v>
      </c>
      <c r="F37" s="523">
        <v>306692</v>
      </c>
      <c r="G37" s="522">
        <v>200734</v>
      </c>
      <c r="H37" s="522">
        <v>230042</v>
      </c>
      <c r="I37" s="522">
        <v>200873</v>
      </c>
      <c r="J37" s="523">
        <v>133315</v>
      </c>
      <c r="K37" s="522">
        <v>287218</v>
      </c>
      <c r="L37" s="522">
        <v>214813</v>
      </c>
      <c r="M37" s="522">
        <v>220432</v>
      </c>
      <c r="N37" s="522">
        <f t="shared" si="2"/>
        <v>2739306</v>
      </c>
    </row>
    <row r="38" spans="1:14" x14ac:dyDescent="0.25">
      <c r="A38" s="524">
        <v>2013</v>
      </c>
      <c r="B38" s="523">
        <v>58586</v>
      </c>
      <c r="C38" s="522">
        <v>147664</v>
      </c>
      <c r="D38" s="522">
        <v>152719</v>
      </c>
      <c r="E38" s="522">
        <v>169137</v>
      </c>
      <c r="F38" s="523">
        <v>158259</v>
      </c>
      <c r="G38" s="522">
        <v>117696</v>
      </c>
      <c r="H38" s="522">
        <v>226659</v>
      </c>
      <c r="I38" s="522">
        <v>141609</v>
      </c>
      <c r="J38" s="523">
        <v>204049</v>
      </c>
      <c r="K38" s="522">
        <v>160318</v>
      </c>
      <c r="L38" s="522">
        <v>150143</v>
      </c>
      <c r="M38" s="522">
        <v>173860</v>
      </c>
      <c r="N38" s="522">
        <f t="shared" si="2"/>
        <v>1860699</v>
      </c>
    </row>
    <row r="39" spans="1:14" x14ac:dyDescent="0.25">
      <c r="A39" s="524">
        <v>2014</v>
      </c>
      <c r="B39" s="523">
        <v>98436.3</v>
      </c>
      <c r="C39" s="522">
        <v>133326</v>
      </c>
      <c r="D39" s="522">
        <v>132626.29999999999</v>
      </c>
      <c r="E39" s="522">
        <v>139241</v>
      </c>
      <c r="F39" s="523">
        <v>190666</v>
      </c>
      <c r="G39" s="522">
        <v>126401</v>
      </c>
      <c r="H39" s="522">
        <v>133390</v>
      </c>
      <c r="I39" s="522">
        <v>41694</v>
      </c>
      <c r="J39" s="523">
        <v>127290.4</v>
      </c>
      <c r="K39" s="522">
        <v>127743</v>
      </c>
      <c r="L39" s="522">
        <v>68142</v>
      </c>
      <c r="M39" s="522">
        <v>180040</v>
      </c>
      <c r="N39" s="522">
        <f t="shared" si="2"/>
        <v>1498996</v>
      </c>
    </row>
    <row r="40" spans="1:14" x14ac:dyDescent="0.25">
      <c r="A40" s="524">
        <v>2015</v>
      </c>
      <c r="B40" s="523">
        <v>110934</v>
      </c>
      <c r="C40" s="522">
        <v>53376</v>
      </c>
      <c r="D40" s="522">
        <v>106585</v>
      </c>
      <c r="E40" s="522">
        <v>228911</v>
      </c>
      <c r="F40" s="523">
        <v>208849</v>
      </c>
      <c r="G40" s="522">
        <v>117497</v>
      </c>
      <c r="H40" s="522">
        <v>210342</v>
      </c>
      <c r="I40" s="522">
        <v>97422</v>
      </c>
      <c r="J40" s="523">
        <v>253813</v>
      </c>
      <c r="K40" s="522">
        <v>0</v>
      </c>
      <c r="L40" s="522">
        <v>0</v>
      </c>
      <c r="M40" s="522">
        <v>0</v>
      </c>
      <c r="N40" s="522">
        <f t="shared" si="2"/>
        <v>1387729</v>
      </c>
    </row>
    <row r="41" spans="1:14" x14ac:dyDescent="0.25">
      <c r="A41" s="524">
        <v>2016</v>
      </c>
      <c r="B41" s="522">
        <v>0</v>
      </c>
      <c r="C41" s="522">
        <v>0</v>
      </c>
      <c r="D41" s="522">
        <v>0</v>
      </c>
      <c r="E41" s="522">
        <v>35313</v>
      </c>
      <c r="F41" s="522">
        <v>0</v>
      </c>
      <c r="G41" s="522">
        <v>0</v>
      </c>
      <c r="H41" s="522">
        <v>0</v>
      </c>
      <c r="I41" s="522">
        <v>0</v>
      </c>
      <c r="J41" s="522">
        <v>0</v>
      </c>
      <c r="K41" s="522">
        <v>427494</v>
      </c>
      <c r="L41" s="522">
        <v>84556</v>
      </c>
      <c r="M41" s="522">
        <v>138372</v>
      </c>
      <c r="N41" s="522">
        <f t="shared" si="2"/>
        <v>685735</v>
      </c>
    </row>
    <row r="42" spans="1:14" x14ac:dyDescent="0.25">
      <c r="A42" s="524">
        <v>2017</v>
      </c>
      <c r="B42" s="522">
        <v>0</v>
      </c>
      <c r="C42" s="522">
        <v>32699</v>
      </c>
      <c r="D42" s="522">
        <v>119341</v>
      </c>
      <c r="E42" s="522">
        <v>39632</v>
      </c>
      <c r="F42" s="523">
        <v>52597</v>
      </c>
      <c r="G42" s="522">
        <v>103011</v>
      </c>
      <c r="H42" s="522">
        <v>58147</v>
      </c>
      <c r="I42" s="522">
        <v>71465</v>
      </c>
      <c r="J42" s="523">
        <v>169386</v>
      </c>
      <c r="K42" s="522">
        <v>116649</v>
      </c>
      <c r="L42" s="522">
        <v>66266</v>
      </c>
      <c r="M42" s="522">
        <v>248824</v>
      </c>
      <c r="N42" s="522">
        <f t="shared" si="2"/>
        <v>1078017</v>
      </c>
    </row>
    <row r="43" spans="1:14" x14ac:dyDescent="0.25">
      <c r="A43" s="524">
        <v>2018</v>
      </c>
      <c r="B43" s="523">
        <v>77037.951400000005</v>
      </c>
      <c r="C43" s="522">
        <v>101004.1557</v>
      </c>
      <c r="D43" s="522">
        <v>87581.926600000006</v>
      </c>
      <c r="E43" s="522">
        <v>65305.583700000003</v>
      </c>
      <c r="F43" s="523">
        <v>56652.629000000001</v>
      </c>
      <c r="G43" s="522">
        <v>60121.993999999999</v>
      </c>
      <c r="H43" s="522">
        <v>8299.4192999999996</v>
      </c>
      <c r="I43" s="522">
        <v>140270</v>
      </c>
      <c r="J43" s="523">
        <v>96581.507800000007</v>
      </c>
      <c r="K43" s="522">
        <v>92298.494099999996</v>
      </c>
      <c r="L43" s="522">
        <v>298058.84769999998</v>
      </c>
      <c r="M43" s="522">
        <v>134142.55230000001</v>
      </c>
      <c r="N43" s="522">
        <f t="shared" si="2"/>
        <v>1217355.0616000001</v>
      </c>
    </row>
    <row r="44" spans="1:14" x14ac:dyDescent="0.25">
      <c r="A44" s="524">
        <v>2019</v>
      </c>
      <c r="B44" s="523">
        <v>113674.3042</v>
      </c>
      <c r="C44" s="522">
        <v>163856.00839999999</v>
      </c>
      <c r="D44" s="522">
        <v>82299.246799999994</v>
      </c>
      <c r="E44" s="522">
        <v>168104.20209999999</v>
      </c>
      <c r="F44" s="522">
        <v>123100</v>
      </c>
      <c r="G44" s="522">
        <v>109500</v>
      </c>
      <c r="H44" s="522">
        <v>156221.7782</v>
      </c>
      <c r="I44" s="522">
        <v>147464.70670000001</v>
      </c>
      <c r="J44" s="522">
        <v>40886.7673</v>
      </c>
      <c r="K44" s="522">
        <v>140394.4111</v>
      </c>
      <c r="L44" s="522">
        <v>73818.002699999997</v>
      </c>
      <c r="M44" s="522">
        <v>250455.20490000001</v>
      </c>
      <c r="N44" s="522">
        <f t="shared" si="2"/>
        <v>1569774.6324</v>
      </c>
    </row>
    <row r="45" spans="1:14" x14ac:dyDescent="0.25">
      <c r="A45" s="524">
        <v>2020</v>
      </c>
      <c r="B45" s="523">
        <v>130443.2118</v>
      </c>
      <c r="C45" s="522">
        <v>103099.0327</v>
      </c>
      <c r="D45" s="522">
        <v>73948.434899999993</v>
      </c>
      <c r="E45" s="522">
        <v>0</v>
      </c>
      <c r="F45" s="522">
        <v>0</v>
      </c>
      <c r="G45" s="522">
        <v>0</v>
      </c>
      <c r="H45" s="522">
        <v>51938.995300000002</v>
      </c>
      <c r="I45" s="522">
        <v>170409.80780000001</v>
      </c>
      <c r="J45" s="522">
        <v>72232.071899999995</v>
      </c>
      <c r="K45" s="522">
        <v>112837.5545</v>
      </c>
      <c r="L45" s="522">
        <v>198928.77929999999</v>
      </c>
      <c r="M45" s="522">
        <v>95960</v>
      </c>
      <c r="N45" s="522">
        <f t="shared" si="2"/>
        <v>1009797.8881999999</v>
      </c>
    </row>
    <row r="46" spans="1:14" x14ac:dyDescent="0.25">
      <c r="A46" s="524">
        <v>2021</v>
      </c>
      <c r="B46" s="523">
        <v>118360.9504</v>
      </c>
      <c r="C46" s="522">
        <v>116461.18919999999</v>
      </c>
      <c r="D46" s="522">
        <v>100449.1796</v>
      </c>
      <c r="E46" s="522">
        <v>121142.3597</v>
      </c>
      <c r="F46" s="522">
        <v>133020</v>
      </c>
      <c r="G46" s="522"/>
      <c r="H46" s="522"/>
      <c r="I46" s="522"/>
      <c r="J46" s="522"/>
      <c r="K46" s="522"/>
      <c r="L46" s="522"/>
      <c r="M46" s="522"/>
      <c r="N46" s="522">
        <f t="shared" si="2"/>
        <v>589433.67890000006</v>
      </c>
    </row>
    <row r="47" spans="1:14" ht="15.75" customHeight="1" x14ac:dyDescent="0.25">
      <c r="A47" s="777" t="s">
        <v>372</v>
      </c>
      <c r="B47" s="777"/>
      <c r="C47" s="777"/>
      <c r="D47" s="777"/>
      <c r="E47" s="777"/>
      <c r="F47" s="777"/>
      <c r="G47" s="777"/>
      <c r="H47" s="777"/>
      <c r="I47" s="777"/>
      <c r="J47" s="521"/>
      <c r="K47" s="521"/>
      <c r="L47" s="521"/>
      <c r="M47" s="521"/>
      <c r="N47" s="521"/>
    </row>
    <row r="48" spans="1:14" ht="16.5" customHeight="1" x14ac:dyDescent="0.25">
      <c r="A48" s="520" t="s">
        <v>371</v>
      </c>
      <c r="B48" s="519"/>
      <c r="C48" s="519"/>
      <c r="D48" s="519"/>
      <c r="E48" s="519"/>
      <c r="F48" s="519"/>
      <c r="G48" s="519"/>
      <c r="H48" s="519"/>
      <c r="I48" s="519"/>
      <c r="J48" s="519"/>
      <c r="K48" s="519"/>
      <c r="L48" s="519"/>
      <c r="M48" s="519"/>
      <c r="N48" s="519"/>
    </row>
  </sheetData>
  <mergeCells count="1">
    <mergeCell ref="A47:I47"/>
  </mergeCells>
  <printOptions horizontalCentered="1" verticalCentered="1"/>
  <pageMargins left="0" right="0" top="0" bottom="0" header="0.31496062992125984" footer="0.31496062992125984"/>
  <pageSetup paperSize="9" scale="6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100"/>
  <sheetViews>
    <sheetView showGridLines="0" zoomScaleNormal="100" workbookViewId="0">
      <selection activeCell="A3" sqref="A3"/>
    </sheetView>
  </sheetViews>
  <sheetFormatPr baseColWidth="10" defaultColWidth="14.42578125" defaultRowHeight="15" x14ac:dyDescent="0.25"/>
  <cols>
    <col min="1" max="1" width="14.7109375" style="34" customWidth="1"/>
    <col min="2" max="2" width="53.7109375" style="34" customWidth="1"/>
    <col min="3" max="3" width="20.5703125" style="34" customWidth="1"/>
    <col min="4" max="4" width="15.5703125" style="34" customWidth="1"/>
    <col min="5" max="5" width="11.5703125" style="4" customWidth="1"/>
    <col min="6" max="6" width="29.42578125" style="4" customWidth="1"/>
    <col min="7" max="7" width="13.42578125" style="4" customWidth="1"/>
    <col min="8" max="11" width="11.5703125" style="4" customWidth="1"/>
    <col min="12" max="16384" width="14.42578125" style="4"/>
  </cols>
  <sheetData>
    <row r="1" spans="1:11" ht="13.5" customHeight="1" x14ac:dyDescent="0.25">
      <c r="A1" s="1" t="s">
        <v>0</v>
      </c>
      <c r="B1" s="2"/>
      <c r="C1" s="2"/>
      <c r="D1" s="2"/>
      <c r="E1" s="3"/>
      <c r="F1" s="3"/>
      <c r="G1" s="3"/>
      <c r="H1" s="3"/>
      <c r="I1" s="3"/>
      <c r="J1" s="3"/>
      <c r="K1" s="3"/>
    </row>
    <row r="2" spans="1:11" ht="13.5" customHeight="1" x14ac:dyDescent="0.25">
      <c r="A2" s="5" t="s">
        <v>146</v>
      </c>
      <c r="B2" s="6"/>
      <c r="C2" s="7"/>
      <c r="D2" s="7"/>
      <c r="E2" s="3"/>
      <c r="I2" s="3"/>
      <c r="J2" s="3"/>
      <c r="K2" s="3"/>
    </row>
    <row r="3" spans="1:11" ht="13.5" customHeight="1" x14ac:dyDescent="0.25">
      <c r="A3" s="5"/>
      <c r="B3" s="6"/>
      <c r="C3" s="7"/>
      <c r="D3" s="7"/>
      <c r="E3" s="3"/>
      <c r="I3" s="3"/>
      <c r="J3" s="3"/>
      <c r="K3" s="3"/>
    </row>
    <row r="4" spans="1:11" ht="13.5" customHeight="1" x14ac:dyDescent="0.25">
      <c r="A4" s="8" t="s">
        <v>1</v>
      </c>
      <c r="B4" s="8" t="s">
        <v>2</v>
      </c>
      <c r="C4" s="9" t="s">
        <v>3</v>
      </c>
      <c r="D4" s="9" t="s">
        <v>4</v>
      </c>
      <c r="E4" s="3"/>
      <c r="I4" s="3"/>
      <c r="J4" s="3"/>
      <c r="K4" s="3"/>
    </row>
    <row r="5" spans="1:11" ht="13.5" customHeight="1" x14ac:dyDescent="0.25">
      <c r="A5" s="10">
        <v>662</v>
      </c>
      <c r="B5" s="10" t="s">
        <v>5</v>
      </c>
      <c r="C5" s="11">
        <v>1324050.9240999995</v>
      </c>
      <c r="D5" s="12">
        <f t="shared" ref="D5:D13" si="0">C5/128521500.6</f>
        <v>1.0302174483792165E-2</v>
      </c>
      <c r="E5" s="13"/>
      <c r="F5" s="14"/>
      <c r="G5" s="15"/>
      <c r="I5" s="3"/>
      <c r="J5" s="3"/>
      <c r="K5" s="3"/>
    </row>
    <row r="6" spans="1:11" ht="13.5" customHeight="1" x14ac:dyDescent="0.25">
      <c r="A6" s="10">
        <v>377</v>
      </c>
      <c r="B6" s="10" t="s">
        <v>6</v>
      </c>
      <c r="C6" s="11">
        <v>325523.59609999991</v>
      </c>
      <c r="D6" s="12">
        <f t="shared" si="0"/>
        <v>2.5328337638472914E-3</v>
      </c>
      <c r="E6" s="16"/>
      <c r="F6" s="14"/>
      <c r="G6" s="17"/>
      <c r="I6" s="3"/>
      <c r="J6" s="3"/>
      <c r="K6" s="3"/>
    </row>
    <row r="7" spans="1:11" ht="13.5" customHeight="1" x14ac:dyDescent="0.25">
      <c r="A7" s="204">
        <v>103</v>
      </c>
      <c r="B7" s="204" t="s">
        <v>7</v>
      </c>
      <c r="C7" s="16">
        <v>67013.532299999992</v>
      </c>
      <c r="D7" s="203">
        <f t="shared" si="0"/>
        <v>5.2141884421788326E-4</v>
      </c>
      <c r="E7" s="16"/>
      <c r="F7" s="18"/>
      <c r="G7" s="17"/>
      <c r="I7" s="3"/>
      <c r="J7" s="3"/>
      <c r="K7" s="3"/>
    </row>
    <row r="8" spans="1:11" ht="13.5" customHeight="1" x14ac:dyDescent="0.25">
      <c r="A8" s="204">
        <v>32</v>
      </c>
      <c r="B8" s="204" t="s">
        <v>8</v>
      </c>
      <c r="C8" s="16">
        <v>54459.914699999994</v>
      </c>
      <c r="D8" s="203">
        <f t="shared" si="0"/>
        <v>4.2374166536925724E-4</v>
      </c>
      <c r="E8" s="16"/>
      <c r="F8" s="14"/>
      <c r="G8" s="17"/>
      <c r="I8" s="3"/>
      <c r="J8" s="3"/>
      <c r="K8" s="3"/>
    </row>
    <row r="9" spans="1:11" ht="13.5" customHeight="1" x14ac:dyDescent="0.25">
      <c r="A9" s="204">
        <v>10</v>
      </c>
      <c r="B9" s="204" t="s">
        <v>9</v>
      </c>
      <c r="C9" s="16">
        <v>16256.5085</v>
      </c>
      <c r="D9" s="203">
        <f t="shared" si="0"/>
        <v>1.2648862971648185E-4</v>
      </c>
      <c r="E9" s="16"/>
      <c r="F9" s="14"/>
      <c r="G9" s="15"/>
      <c r="I9" s="3"/>
      <c r="J9" s="3"/>
      <c r="K9" s="3"/>
    </row>
    <row r="10" spans="1:11" ht="13.5" customHeight="1" x14ac:dyDescent="0.25">
      <c r="A10" s="204">
        <v>32</v>
      </c>
      <c r="B10" s="204" t="s">
        <v>10</v>
      </c>
      <c r="C10" s="16">
        <v>28718.510000000002</v>
      </c>
      <c r="D10" s="203">
        <f t="shared" si="0"/>
        <v>2.2345296207971604E-4</v>
      </c>
      <c r="E10" s="16"/>
      <c r="F10" s="14"/>
      <c r="G10" s="15"/>
      <c r="I10" s="3"/>
      <c r="J10" s="3"/>
      <c r="K10" s="3"/>
    </row>
    <row r="11" spans="1:11" ht="13.5" customHeight="1" x14ac:dyDescent="0.25">
      <c r="A11" s="204">
        <v>4</v>
      </c>
      <c r="B11" s="204" t="s">
        <v>11</v>
      </c>
      <c r="C11" s="16">
        <v>94258.310599999997</v>
      </c>
      <c r="D11" s="203">
        <f t="shared" si="0"/>
        <v>7.3340499573967778E-4</v>
      </c>
      <c r="E11" s="16"/>
      <c r="F11" s="3"/>
      <c r="G11" s="3"/>
      <c r="H11" s="3"/>
      <c r="I11" s="3"/>
      <c r="J11" s="3"/>
      <c r="K11" s="3"/>
    </row>
    <row r="12" spans="1:11" ht="13.5" customHeight="1" x14ac:dyDescent="0.25">
      <c r="A12" s="204">
        <v>129</v>
      </c>
      <c r="B12" s="204" t="s">
        <v>12</v>
      </c>
      <c r="C12" s="16">
        <v>53338.189299999976</v>
      </c>
      <c r="D12" s="203">
        <f t="shared" si="0"/>
        <v>4.1501374517875788E-4</v>
      </c>
      <c r="E12" s="16"/>
      <c r="F12" s="3"/>
      <c r="G12" s="3"/>
      <c r="H12" s="3"/>
      <c r="I12" s="3"/>
      <c r="J12" s="3"/>
      <c r="K12" s="3"/>
    </row>
    <row r="13" spans="1:11" ht="13.5" customHeight="1" x14ac:dyDescent="0.25">
      <c r="A13" s="19">
        <f>SUM(A5:A12)</f>
        <v>1349</v>
      </c>
      <c r="B13" s="20" t="s">
        <v>13</v>
      </c>
      <c r="C13" s="19">
        <f>SUM(C5:C12)</f>
        <v>1963619.4855999995</v>
      </c>
      <c r="D13" s="21">
        <f t="shared" si="0"/>
        <v>1.5278529089941232E-2</v>
      </c>
      <c r="E13" s="3"/>
      <c r="F13" s="3"/>
      <c r="G13" s="3"/>
      <c r="H13" s="3"/>
      <c r="I13" s="3"/>
      <c r="J13" s="3"/>
      <c r="K13" s="3"/>
    </row>
    <row r="14" spans="1:11" ht="13.5" customHeight="1" x14ac:dyDescent="0.25">
      <c r="A14" s="5"/>
      <c r="B14" s="7"/>
      <c r="C14" s="7"/>
      <c r="D14" s="7"/>
      <c r="E14" s="3"/>
      <c r="F14" s="3"/>
      <c r="G14" s="3"/>
      <c r="H14" s="3"/>
      <c r="I14" s="3"/>
      <c r="J14" s="3"/>
      <c r="K14" s="3"/>
    </row>
    <row r="15" spans="1:11" ht="13.5" customHeight="1" x14ac:dyDescent="0.25">
      <c r="A15" s="778" t="s">
        <v>145</v>
      </c>
      <c r="B15" s="779"/>
      <c r="C15" s="779"/>
      <c r="D15" s="779"/>
      <c r="E15" s="3"/>
      <c r="F15" s="3"/>
      <c r="G15" s="3"/>
      <c r="H15" s="3"/>
      <c r="I15" s="3"/>
      <c r="J15" s="3"/>
      <c r="K15" s="3"/>
    </row>
    <row r="16" spans="1:11" ht="87" customHeight="1" x14ac:dyDescent="0.25">
      <c r="A16" s="780" t="s">
        <v>14</v>
      </c>
      <c r="B16" s="781"/>
      <c r="C16" s="781"/>
      <c r="D16" s="781"/>
      <c r="E16" s="22"/>
      <c r="F16" s="3"/>
      <c r="G16" s="3"/>
      <c r="H16" s="3"/>
      <c r="I16" s="22"/>
      <c r="J16" s="22"/>
      <c r="K16" s="22"/>
    </row>
    <row r="17" spans="1:11" ht="13.5" customHeight="1" x14ac:dyDescent="0.25">
      <c r="A17" s="23"/>
      <c r="B17" s="24"/>
      <c r="C17" s="7"/>
      <c r="D17" s="7"/>
      <c r="E17" s="3"/>
      <c r="I17" s="3"/>
      <c r="J17" s="3"/>
      <c r="K17" s="3"/>
    </row>
    <row r="18" spans="1:11" ht="13.5" customHeight="1" x14ac:dyDescent="0.25">
      <c r="A18" s="25"/>
      <c r="B18" s="24"/>
      <c r="C18" s="7"/>
      <c r="D18" s="202"/>
      <c r="E18" s="3"/>
      <c r="I18" s="3"/>
      <c r="J18" s="3"/>
      <c r="K18" s="3"/>
    </row>
    <row r="19" spans="1:11" ht="13.5" customHeight="1" x14ac:dyDescent="0.25">
      <c r="A19" s="23"/>
      <c r="B19" s="7"/>
      <c r="C19" s="26"/>
      <c r="D19" s="7"/>
      <c r="E19" s="3"/>
      <c r="I19" s="3"/>
      <c r="J19" s="3"/>
      <c r="K19" s="3"/>
    </row>
    <row r="20" spans="1:11" ht="13.5" customHeight="1" x14ac:dyDescent="0.25">
      <c r="A20" s="23"/>
      <c r="B20" s="24"/>
      <c r="C20" s="7"/>
      <c r="D20" s="7"/>
      <c r="E20" s="3"/>
      <c r="F20" s="3"/>
      <c r="G20" s="3"/>
      <c r="H20" s="3"/>
      <c r="I20" s="3"/>
      <c r="J20" s="3"/>
      <c r="K20" s="3"/>
    </row>
    <row r="21" spans="1:11" ht="13.5" customHeight="1" x14ac:dyDescent="0.25">
      <c r="A21" s="23"/>
      <c r="B21" s="24"/>
      <c r="C21" s="27"/>
      <c r="D21" s="7"/>
      <c r="E21" s="3"/>
      <c r="F21" s="3"/>
      <c r="G21" s="3"/>
      <c r="H21" s="3"/>
      <c r="I21" s="3"/>
      <c r="J21" s="3"/>
      <c r="K21" s="3"/>
    </row>
    <row r="22" spans="1:11" ht="13.5" customHeight="1" x14ac:dyDescent="0.25">
      <c r="A22" s="23"/>
      <c r="B22" s="28"/>
      <c r="C22" s="7"/>
      <c r="D22" s="7"/>
      <c r="E22" s="3"/>
      <c r="F22" s="3"/>
      <c r="G22" s="3"/>
      <c r="H22" s="3"/>
      <c r="I22" s="3"/>
      <c r="J22" s="3"/>
      <c r="K22" s="3"/>
    </row>
    <row r="23" spans="1:11" ht="13.5" customHeight="1" x14ac:dyDescent="0.25">
      <c r="A23" s="23"/>
      <c r="B23" s="24"/>
      <c r="C23" s="28"/>
      <c r="D23" s="7"/>
      <c r="E23" s="3"/>
      <c r="F23" s="3"/>
      <c r="G23" s="3"/>
      <c r="H23" s="3"/>
      <c r="I23" s="3"/>
      <c r="J23" s="3"/>
      <c r="K23" s="3"/>
    </row>
    <row r="24" spans="1:11" ht="13.5" customHeight="1" x14ac:dyDescent="0.25">
      <c r="A24" s="29"/>
      <c r="B24" s="24"/>
      <c r="C24" s="7"/>
      <c r="D24" s="7"/>
      <c r="E24" s="3"/>
      <c r="F24" s="3"/>
      <c r="G24" s="3"/>
      <c r="H24" s="3"/>
      <c r="I24" s="3"/>
      <c r="J24" s="3"/>
      <c r="K24" s="3"/>
    </row>
    <row r="25" spans="1:11" ht="13.5" customHeight="1" x14ac:dyDescent="0.25">
      <c r="A25" s="23"/>
      <c r="B25" s="24"/>
      <c r="C25" s="7"/>
      <c r="D25" s="7"/>
      <c r="E25" s="3"/>
      <c r="F25" s="3"/>
      <c r="G25" s="3"/>
      <c r="H25" s="3"/>
      <c r="I25" s="3"/>
      <c r="J25" s="3"/>
      <c r="K25" s="3"/>
    </row>
    <row r="26" spans="1:11" ht="13.5" customHeight="1" x14ac:dyDescent="0.25">
      <c r="A26" s="23"/>
      <c r="B26" s="24"/>
      <c r="C26" s="7"/>
      <c r="D26" s="7"/>
      <c r="E26" s="3"/>
      <c r="F26" s="3"/>
      <c r="G26" s="3"/>
      <c r="H26" s="3"/>
      <c r="I26" s="3"/>
      <c r="J26" s="3"/>
      <c r="K26" s="3"/>
    </row>
    <row r="27" spans="1:11" ht="13.5" customHeight="1" x14ac:dyDescent="0.25">
      <c r="A27" s="30"/>
      <c r="B27" s="31"/>
      <c r="C27" s="32"/>
      <c r="D27" s="32"/>
      <c r="E27" s="3"/>
      <c r="F27" s="3"/>
      <c r="G27" s="3"/>
      <c r="H27" s="3"/>
      <c r="I27" s="3"/>
      <c r="J27" s="3"/>
      <c r="K27" s="3"/>
    </row>
    <row r="28" spans="1:11" ht="13.5" customHeight="1" x14ac:dyDescent="0.25">
      <c r="A28" s="30"/>
      <c r="B28" s="31"/>
      <c r="C28" s="32"/>
      <c r="D28" s="32"/>
      <c r="E28" s="3"/>
      <c r="F28" s="3"/>
      <c r="G28" s="3"/>
      <c r="H28" s="3"/>
      <c r="I28" s="3"/>
      <c r="J28" s="3"/>
      <c r="K28" s="3"/>
    </row>
    <row r="29" spans="1:11" ht="13.5" customHeight="1" x14ac:dyDescent="0.25">
      <c r="A29" s="23"/>
      <c r="B29" s="24"/>
      <c r="C29" s="7"/>
      <c r="D29" s="7"/>
      <c r="E29" s="3"/>
      <c r="F29" s="3"/>
      <c r="G29" s="3"/>
      <c r="H29" s="3"/>
      <c r="I29" s="3"/>
      <c r="J29" s="3"/>
      <c r="K29" s="3"/>
    </row>
    <row r="30" spans="1:11" ht="13.5" customHeight="1" x14ac:dyDescent="0.25">
      <c r="A30" s="23"/>
      <c r="B30" s="24"/>
      <c r="C30" s="7"/>
      <c r="D30" s="7"/>
      <c r="E30" s="3"/>
      <c r="F30" s="3"/>
      <c r="G30" s="3"/>
      <c r="H30" s="3"/>
      <c r="I30" s="3"/>
      <c r="J30" s="3"/>
      <c r="K30" s="3"/>
    </row>
    <row r="31" spans="1:11" ht="13.5" customHeight="1" x14ac:dyDescent="0.25">
      <c r="A31" s="23"/>
      <c r="B31" s="24"/>
      <c r="C31" s="7"/>
      <c r="D31" s="7"/>
      <c r="E31" s="3"/>
      <c r="F31" s="3"/>
      <c r="G31" s="3"/>
      <c r="H31" s="3"/>
      <c r="I31" s="3"/>
      <c r="J31" s="3"/>
      <c r="K31" s="3"/>
    </row>
    <row r="32" spans="1:11" ht="13.5" customHeight="1" x14ac:dyDescent="0.25">
      <c r="A32" s="23"/>
      <c r="B32" s="24"/>
      <c r="C32" s="7"/>
      <c r="D32" s="7"/>
      <c r="E32" s="3"/>
      <c r="F32" s="3"/>
      <c r="G32" s="3"/>
      <c r="H32" s="3"/>
      <c r="I32" s="3"/>
      <c r="J32" s="3"/>
      <c r="K32" s="3"/>
    </row>
    <row r="33" spans="1:11" ht="13.5" customHeight="1" x14ac:dyDescent="0.25">
      <c r="A33" s="23"/>
      <c r="B33" s="24"/>
      <c r="C33" s="7"/>
      <c r="D33" s="7"/>
      <c r="E33" s="3"/>
      <c r="F33" s="3"/>
      <c r="G33" s="3"/>
      <c r="H33" s="3"/>
      <c r="I33" s="3"/>
      <c r="J33" s="3"/>
      <c r="K33" s="3"/>
    </row>
    <row r="34" spans="1:11" ht="13.5" customHeight="1" x14ac:dyDescent="0.25">
      <c r="A34" s="23"/>
      <c r="B34" s="24"/>
      <c r="C34" s="7"/>
      <c r="D34" s="7"/>
      <c r="E34" s="3"/>
      <c r="F34" s="3"/>
      <c r="G34" s="3"/>
      <c r="H34" s="3"/>
      <c r="I34" s="3"/>
      <c r="J34" s="3"/>
      <c r="K34" s="3"/>
    </row>
    <row r="35" spans="1:11" ht="13.5" customHeight="1" x14ac:dyDescent="0.25">
      <c r="A35" s="23"/>
      <c r="B35" s="24"/>
      <c r="C35" s="7"/>
      <c r="D35" s="7"/>
      <c r="E35" s="3"/>
      <c r="F35" s="3"/>
      <c r="G35" s="3"/>
      <c r="H35" s="3"/>
      <c r="I35" s="3"/>
      <c r="J35" s="3"/>
      <c r="K35" s="3"/>
    </row>
    <row r="36" spans="1:11" ht="13.5" customHeight="1" x14ac:dyDescent="0.25">
      <c r="A36" s="23"/>
      <c r="B36" s="24"/>
      <c r="C36" s="28"/>
      <c r="D36" s="7"/>
      <c r="E36" s="3"/>
      <c r="F36" s="3"/>
      <c r="G36" s="3"/>
      <c r="H36" s="3"/>
      <c r="I36" s="3"/>
      <c r="J36" s="3"/>
      <c r="K36" s="3"/>
    </row>
    <row r="37" spans="1:11" ht="13.5" customHeight="1" x14ac:dyDescent="0.25">
      <c r="A37" s="23"/>
      <c r="B37" s="24"/>
      <c r="C37" s="7"/>
      <c r="D37" s="7"/>
      <c r="E37" s="3"/>
      <c r="F37" s="3"/>
      <c r="G37" s="3"/>
      <c r="H37" s="3"/>
      <c r="I37" s="3"/>
      <c r="J37" s="3"/>
      <c r="K37" s="3"/>
    </row>
    <row r="38" spans="1:11" ht="13.5" customHeight="1" x14ac:dyDescent="0.25">
      <c r="A38" s="30"/>
      <c r="B38" s="31"/>
      <c r="C38" s="32"/>
      <c r="D38" s="32"/>
      <c r="E38" s="3"/>
      <c r="F38" s="3"/>
      <c r="G38" s="3"/>
      <c r="H38" s="3"/>
      <c r="I38" s="3"/>
      <c r="J38" s="3"/>
      <c r="K38" s="3"/>
    </row>
    <row r="39" spans="1:11" ht="13.5" customHeight="1" x14ac:dyDescent="0.25">
      <c r="A39" s="23"/>
      <c r="B39" s="24"/>
      <c r="C39" s="7"/>
      <c r="D39" s="7"/>
      <c r="E39" s="3"/>
      <c r="F39" s="3"/>
      <c r="G39" s="3"/>
      <c r="H39" s="3"/>
      <c r="I39" s="3"/>
      <c r="J39" s="3"/>
      <c r="K39" s="3"/>
    </row>
    <row r="40" spans="1:11" ht="13.5" customHeight="1" x14ac:dyDescent="0.25">
      <c r="A40" s="33"/>
      <c r="B40" s="24"/>
      <c r="C40" s="7"/>
      <c r="D40" s="7"/>
      <c r="E40" s="3"/>
      <c r="F40" s="3"/>
      <c r="G40" s="3"/>
      <c r="H40" s="3"/>
      <c r="I40" s="3"/>
      <c r="J40" s="3"/>
      <c r="K40" s="3"/>
    </row>
    <row r="41" spans="1:11" ht="13.5" customHeight="1" x14ac:dyDescent="0.25">
      <c r="A41" s="23"/>
      <c r="B41" s="24"/>
      <c r="C41" s="7"/>
      <c r="D41" s="7"/>
      <c r="E41" s="3"/>
      <c r="F41" s="3"/>
      <c r="G41" s="3"/>
      <c r="H41" s="3"/>
      <c r="I41" s="3"/>
      <c r="J41" s="3"/>
      <c r="K41" s="3"/>
    </row>
    <row r="42" spans="1:11" ht="13.5" customHeight="1" x14ac:dyDescent="0.25">
      <c r="A42" s="23"/>
      <c r="B42" s="24"/>
      <c r="C42" s="7"/>
      <c r="D42" s="7"/>
      <c r="E42" s="3"/>
      <c r="F42" s="3"/>
      <c r="G42" s="3"/>
      <c r="H42" s="3"/>
      <c r="I42" s="3"/>
      <c r="J42" s="3"/>
      <c r="K42" s="3"/>
    </row>
    <row r="43" spans="1:11" ht="13.5" customHeight="1" x14ac:dyDescent="0.25">
      <c r="A43" s="23"/>
      <c r="B43" s="24"/>
      <c r="C43" s="7"/>
      <c r="D43" s="7"/>
      <c r="E43" s="3"/>
      <c r="F43" s="3"/>
      <c r="G43" s="3"/>
      <c r="H43" s="3"/>
      <c r="I43" s="3"/>
      <c r="J43" s="3"/>
      <c r="K43" s="3"/>
    </row>
    <row r="44" spans="1:11" ht="13.5" customHeight="1" x14ac:dyDescent="0.25">
      <c r="A44" s="23"/>
      <c r="B44" s="24"/>
      <c r="C44" s="7"/>
      <c r="D44" s="7"/>
      <c r="E44" s="3"/>
      <c r="F44" s="3"/>
      <c r="G44" s="3"/>
      <c r="H44" s="3"/>
      <c r="I44" s="3"/>
      <c r="J44" s="3"/>
      <c r="K44" s="3"/>
    </row>
    <row r="45" spans="1:11" ht="13.5" customHeight="1" x14ac:dyDescent="0.25">
      <c r="A45" s="23"/>
      <c r="B45" s="24"/>
      <c r="C45" s="7"/>
      <c r="D45" s="7"/>
      <c r="E45" s="3"/>
      <c r="F45" s="3"/>
      <c r="G45" s="3"/>
      <c r="H45" s="3"/>
      <c r="I45" s="3"/>
      <c r="J45" s="3"/>
      <c r="K45" s="3"/>
    </row>
    <row r="46" spans="1:11" ht="13.5" customHeight="1" x14ac:dyDescent="0.25">
      <c r="A46" s="23"/>
      <c r="B46" s="24"/>
      <c r="C46" s="7"/>
      <c r="D46" s="7"/>
      <c r="E46" s="3"/>
      <c r="F46" s="3"/>
      <c r="G46" s="3"/>
      <c r="H46" s="3"/>
      <c r="I46" s="3"/>
      <c r="J46" s="3"/>
      <c r="K46" s="3"/>
    </row>
    <row r="47" spans="1:11" ht="13.5" customHeight="1" x14ac:dyDescent="0.25">
      <c r="A47" s="23"/>
      <c r="B47" s="24"/>
      <c r="C47" s="7"/>
      <c r="D47" s="7"/>
      <c r="E47" s="3"/>
      <c r="F47" s="3"/>
      <c r="G47" s="3"/>
      <c r="H47" s="3"/>
      <c r="I47" s="3"/>
      <c r="J47" s="3"/>
      <c r="K47" s="3"/>
    </row>
    <row r="48" spans="1:11" ht="13.5" customHeight="1" x14ac:dyDescent="0.25">
      <c r="A48" s="23"/>
      <c r="B48" s="24"/>
      <c r="C48" s="7"/>
      <c r="D48" s="7"/>
      <c r="E48" s="3"/>
      <c r="F48" s="3"/>
      <c r="G48" s="3"/>
      <c r="H48" s="3"/>
      <c r="I48" s="3"/>
      <c r="J48" s="3"/>
      <c r="K48" s="3"/>
    </row>
    <row r="49" spans="1:11" ht="13.5" customHeight="1" x14ac:dyDescent="0.25">
      <c r="A49" s="23"/>
      <c r="B49" s="24"/>
      <c r="C49" s="7"/>
      <c r="D49" s="7"/>
      <c r="E49" s="3"/>
      <c r="F49" s="3"/>
      <c r="G49" s="3"/>
      <c r="H49" s="3"/>
      <c r="I49" s="3"/>
      <c r="J49" s="3"/>
      <c r="K49" s="3"/>
    </row>
    <row r="50" spans="1:11" ht="13.5" customHeight="1" x14ac:dyDescent="0.25">
      <c r="A50" s="23"/>
      <c r="B50" s="24"/>
      <c r="C50" s="7"/>
      <c r="D50" s="7"/>
      <c r="E50" s="3"/>
      <c r="F50" s="3"/>
      <c r="G50" s="3"/>
      <c r="H50" s="3"/>
      <c r="I50" s="3"/>
      <c r="J50" s="3"/>
      <c r="K50" s="3"/>
    </row>
    <row r="51" spans="1:11" ht="13.5" customHeight="1" x14ac:dyDescent="0.25">
      <c r="A51" s="23"/>
      <c r="B51" s="24"/>
      <c r="C51" s="7"/>
      <c r="D51" s="7"/>
      <c r="E51" s="3"/>
      <c r="F51" s="3"/>
      <c r="G51" s="3"/>
      <c r="H51" s="3"/>
      <c r="I51" s="3"/>
      <c r="J51" s="3"/>
      <c r="K51" s="3"/>
    </row>
    <row r="52" spans="1:11" ht="13.5" customHeight="1" x14ac:dyDescent="0.25">
      <c r="A52" s="23"/>
      <c r="B52" s="24"/>
      <c r="C52" s="7"/>
      <c r="D52" s="7"/>
      <c r="E52" s="3"/>
      <c r="F52" s="3"/>
      <c r="G52" s="3"/>
      <c r="H52" s="3"/>
      <c r="I52" s="3"/>
      <c r="J52" s="3"/>
      <c r="K52" s="3"/>
    </row>
    <row r="53" spans="1:11" ht="13.5" customHeight="1" x14ac:dyDescent="0.25">
      <c r="A53" s="23"/>
      <c r="B53" s="24"/>
      <c r="C53" s="7"/>
      <c r="D53" s="7"/>
      <c r="E53" s="3"/>
      <c r="F53" s="3"/>
      <c r="G53" s="3"/>
      <c r="H53" s="3"/>
      <c r="I53" s="3"/>
      <c r="J53" s="3"/>
      <c r="K53" s="3"/>
    </row>
    <row r="54" spans="1:11" ht="13.5" customHeight="1" x14ac:dyDescent="0.25">
      <c r="A54" s="23"/>
      <c r="B54" s="24"/>
      <c r="C54" s="7"/>
      <c r="D54" s="7"/>
      <c r="E54" s="3"/>
      <c r="F54" s="3"/>
      <c r="G54" s="3"/>
      <c r="H54" s="3"/>
      <c r="I54" s="3"/>
      <c r="J54" s="3"/>
      <c r="K54" s="3"/>
    </row>
    <row r="55" spans="1:11" ht="13.5" customHeight="1" x14ac:dyDescent="0.25">
      <c r="A55" s="23"/>
      <c r="B55" s="24"/>
      <c r="C55" s="7"/>
      <c r="D55" s="7"/>
      <c r="E55" s="3"/>
      <c r="F55" s="3"/>
      <c r="G55" s="3"/>
      <c r="H55" s="3"/>
      <c r="I55" s="3"/>
      <c r="J55" s="3"/>
      <c r="K55" s="3"/>
    </row>
    <row r="56" spans="1:11" ht="13.5" customHeight="1" x14ac:dyDescent="0.25">
      <c r="A56" s="23"/>
      <c r="B56" s="24"/>
      <c r="C56" s="7"/>
      <c r="D56" s="7"/>
      <c r="E56" s="3"/>
      <c r="F56" s="3"/>
      <c r="G56" s="3"/>
      <c r="H56" s="3"/>
      <c r="I56" s="3"/>
      <c r="J56" s="3"/>
      <c r="K56" s="3"/>
    </row>
    <row r="57" spans="1:11" ht="13.5" customHeight="1" x14ac:dyDescent="0.25">
      <c r="A57" s="23"/>
      <c r="B57" s="24"/>
      <c r="C57" s="7"/>
      <c r="D57" s="7"/>
      <c r="E57" s="3"/>
      <c r="F57" s="3"/>
      <c r="G57" s="3"/>
      <c r="H57" s="3"/>
      <c r="I57" s="3"/>
      <c r="J57" s="3"/>
      <c r="K57" s="3"/>
    </row>
    <row r="58" spans="1:11" ht="13.5" customHeight="1" x14ac:dyDescent="0.25">
      <c r="A58" s="23"/>
      <c r="B58" s="24"/>
      <c r="C58" s="7"/>
      <c r="D58" s="7"/>
      <c r="E58" s="3"/>
      <c r="F58" s="3"/>
      <c r="G58" s="3"/>
      <c r="H58" s="3"/>
      <c r="I58" s="3"/>
      <c r="J58" s="3"/>
      <c r="K58" s="3"/>
    </row>
    <row r="59" spans="1:11" ht="13.5" customHeight="1" x14ac:dyDescent="0.25">
      <c r="A59" s="23"/>
      <c r="B59" s="24"/>
      <c r="C59" s="7"/>
      <c r="D59" s="7"/>
      <c r="E59" s="3"/>
      <c r="F59" s="3"/>
      <c r="G59" s="3"/>
      <c r="H59" s="3"/>
      <c r="I59" s="3"/>
      <c r="J59" s="3"/>
      <c r="K59" s="3"/>
    </row>
    <row r="60" spans="1:11" ht="13.5" customHeight="1" x14ac:dyDescent="0.25">
      <c r="A60" s="23"/>
      <c r="B60" s="24"/>
      <c r="C60" s="7"/>
      <c r="D60" s="7"/>
      <c r="E60" s="3"/>
      <c r="F60" s="3"/>
      <c r="G60" s="3"/>
      <c r="H60" s="3"/>
      <c r="I60" s="3"/>
      <c r="J60" s="3"/>
      <c r="K60" s="3"/>
    </row>
    <row r="61" spans="1:11" ht="13.5" customHeight="1" x14ac:dyDescent="0.25">
      <c r="A61" s="23"/>
      <c r="B61" s="24"/>
      <c r="C61" s="7"/>
      <c r="D61" s="7"/>
      <c r="E61" s="3"/>
      <c r="F61" s="3"/>
      <c r="G61" s="3"/>
      <c r="H61" s="3"/>
      <c r="I61" s="3"/>
      <c r="J61" s="3"/>
      <c r="K61" s="3"/>
    </row>
    <row r="62" spans="1:11" ht="13.5" customHeight="1" x14ac:dyDescent="0.25">
      <c r="A62" s="23"/>
      <c r="B62" s="24"/>
      <c r="C62" s="7"/>
      <c r="D62" s="7"/>
      <c r="E62" s="3"/>
      <c r="F62" s="3"/>
      <c r="G62" s="3"/>
      <c r="H62" s="3"/>
      <c r="I62" s="3"/>
      <c r="J62" s="3"/>
      <c r="K62" s="3"/>
    </row>
    <row r="63" spans="1:11" ht="13.5" customHeight="1" x14ac:dyDescent="0.25">
      <c r="A63" s="23"/>
      <c r="B63" s="24"/>
      <c r="C63" s="7"/>
      <c r="D63" s="7"/>
      <c r="E63" s="3"/>
      <c r="F63" s="3"/>
      <c r="G63" s="3"/>
      <c r="H63" s="3"/>
      <c r="I63" s="3"/>
      <c r="J63" s="3"/>
      <c r="K63" s="3"/>
    </row>
    <row r="64" spans="1:11" ht="13.5" customHeight="1" x14ac:dyDescent="0.25">
      <c r="A64" s="23"/>
      <c r="B64" s="24"/>
      <c r="C64" s="7"/>
      <c r="D64" s="7"/>
      <c r="E64" s="3"/>
      <c r="F64" s="3"/>
      <c r="G64" s="3"/>
      <c r="H64" s="3"/>
      <c r="I64" s="3"/>
      <c r="J64" s="3"/>
      <c r="K64" s="3"/>
    </row>
    <row r="65" spans="1:11" ht="13.5" customHeight="1" x14ac:dyDescent="0.25">
      <c r="A65" s="23"/>
      <c r="B65" s="24"/>
      <c r="C65" s="7"/>
      <c r="D65" s="7"/>
      <c r="E65" s="3"/>
      <c r="F65" s="3"/>
      <c r="G65" s="3"/>
      <c r="H65" s="3"/>
      <c r="I65" s="3"/>
      <c r="J65" s="3"/>
      <c r="K65" s="3"/>
    </row>
    <row r="66" spans="1:11" ht="13.5" customHeight="1" x14ac:dyDescent="0.25">
      <c r="A66" s="23"/>
      <c r="B66" s="24"/>
      <c r="C66" s="7"/>
      <c r="D66" s="7"/>
      <c r="E66" s="3"/>
      <c r="F66" s="3"/>
      <c r="G66" s="3"/>
      <c r="H66" s="3"/>
      <c r="I66" s="3"/>
      <c r="J66" s="3"/>
      <c r="K66" s="3"/>
    </row>
    <row r="67" spans="1:11" ht="13.5" customHeight="1" x14ac:dyDescent="0.25">
      <c r="A67" s="23"/>
      <c r="B67" s="24"/>
      <c r="C67" s="7"/>
      <c r="D67" s="7"/>
      <c r="E67" s="3"/>
      <c r="F67" s="3"/>
      <c r="G67" s="3"/>
      <c r="H67" s="3"/>
      <c r="I67" s="3"/>
      <c r="J67" s="3"/>
      <c r="K67" s="3"/>
    </row>
    <row r="68" spans="1:11" ht="13.5" customHeight="1" x14ac:dyDescent="0.25">
      <c r="A68" s="23"/>
      <c r="B68" s="24"/>
      <c r="C68" s="7"/>
      <c r="D68" s="7"/>
      <c r="E68" s="3"/>
      <c r="F68" s="3"/>
      <c r="G68" s="3"/>
      <c r="H68" s="3"/>
      <c r="I68" s="3"/>
      <c r="J68" s="3"/>
      <c r="K68" s="3"/>
    </row>
    <row r="69" spans="1:11" ht="13.5" customHeight="1" x14ac:dyDescent="0.25">
      <c r="A69" s="23"/>
      <c r="B69" s="24"/>
      <c r="C69" s="7"/>
      <c r="D69" s="7"/>
      <c r="E69" s="3"/>
      <c r="F69" s="3"/>
      <c r="G69" s="3"/>
      <c r="H69" s="3"/>
      <c r="I69" s="3"/>
      <c r="J69" s="3"/>
      <c r="K69" s="3"/>
    </row>
    <row r="70" spans="1:11" ht="13.5" customHeight="1" x14ac:dyDescent="0.25">
      <c r="A70" s="23"/>
      <c r="B70" s="24"/>
      <c r="C70" s="7"/>
      <c r="D70" s="7"/>
      <c r="E70" s="3"/>
      <c r="F70" s="3"/>
      <c r="G70" s="3"/>
      <c r="H70" s="3"/>
      <c r="I70" s="3"/>
      <c r="J70" s="3"/>
      <c r="K70" s="3"/>
    </row>
    <row r="71" spans="1:11" ht="13.5" customHeight="1" x14ac:dyDescent="0.25">
      <c r="A71" s="23"/>
      <c r="B71" s="24"/>
      <c r="C71" s="7"/>
      <c r="D71" s="7"/>
      <c r="E71" s="3"/>
      <c r="F71" s="3"/>
      <c r="G71" s="3"/>
      <c r="H71" s="3"/>
      <c r="I71" s="3"/>
      <c r="J71" s="3"/>
      <c r="K71" s="3"/>
    </row>
    <row r="72" spans="1:11" ht="13.5" customHeight="1" x14ac:dyDescent="0.25">
      <c r="A72" s="23"/>
      <c r="B72" s="24"/>
      <c r="C72" s="7"/>
      <c r="D72" s="7"/>
      <c r="E72" s="3"/>
      <c r="F72" s="3"/>
      <c r="G72" s="3"/>
      <c r="H72" s="3"/>
      <c r="I72" s="3"/>
      <c r="J72" s="3"/>
      <c r="K72" s="3"/>
    </row>
    <row r="73" spans="1:11" ht="13.5" customHeight="1" x14ac:dyDescent="0.25">
      <c r="A73" s="23"/>
      <c r="B73" s="24"/>
      <c r="C73" s="7"/>
      <c r="D73" s="7"/>
      <c r="E73" s="3"/>
      <c r="F73" s="3"/>
      <c r="G73" s="3"/>
      <c r="H73" s="3"/>
      <c r="I73" s="3"/>
      <c r="J73" s="3"/>
      <c r="K73" s="3"/>
    </row>
    <row r="74" spans="1:11" ht="13.5" customHeight="1" x14ac:dyDescent="0.25">
      <c r="A74" s="23"/>
      <c r="B74" s="24"/>
      <c r="C74" s="7"/>
      <c r="D74" s="7"/>
      <c r="E74" s="3"/>
      <c r="F74" s="3"/>
      <c r="G74" s="3"/>
      <c r="H74" s="3"/>
      <c r="I74" s="3"/>
      <c r="J74" s="3"/>
      <c r="K74" s="3"/>
    </row>
    <row r="75" spans="1:11" ht="13.5" customHeight="1" x14ac:dyDescent="0.25">
      <c r="A75" s="23"/>
      <c r="B75" s="24"/>
      <c r="C75" s="7"/>
      <c r="D75" s="7"/>
      <c r="E75" s="3"/>
      <c r="F75" s="3"/>
      <c r="G75" s="3"/>
      <c r="H75" s="3"/>
      <c r="I75" s="3"/>
      <c r="J75" s="3"/>
      <c r="K75" s="3"/>
    </row>
    <row r="76" spans="1:11" ht="13.5" customHeight="1" x14ac:dyDescent="0.25">
      <c r="A76" s="23"/>
      <c r="B76" s="24"/>
      <c r="C76" s="7"/>
      <c r="D76" s="7"/>
      <c r="E76" s="3"/>
      <c r="F76" s="3"/>
      <c r="G76" s="3"/>
      <c r="H76" s="3"/>
      <c r="I76" s="3"/>
      <c r="J76" s="3"/>
      <c r="K76" s="3"/>
    </row>
    <row r="77" spans="1:11" ht="13.5" customHeight="1" x14ac:dyDescent="0.25">
      <c r="A77" s="23"/>
      <c r="B77" s="24"/>
      <c r="C77" s="7"/>
      <c r="D77" s="7"/>
      <c r="E77" s="3"/>
      <c r="F77" s="3"/>
      <c r="G77" s="3"/>
      <c r="H77" s="3"/>
      <c r="I77" s="3"/>
      <c r="J77" s="3"/>
      <c r="K77" s="3"/>
    </row>
    <row r="78" spans="1:11" ht="13.5" customHeight="1" x14ac:dyDescent="0.25">
      <c r="A78" s="23"/>
      <c r="B78" s="24"/>
      <c r="C78" s="7"/>
      <c r="D78" s="7"/>
      <c r="E78" s="3"/>
      <c r="F78" s="3"/>
      <c r="G78" s="3"/>
      <c r="H78" s="3"/>
      <c r="I78" s="3"/>
      <c r="J78" s="3"/>
      <c r="K78" s="3"/>
    </row>
    <row r="79" spans="1:11" ht="13.5" customHeight="1" x14ac:dyDescent="0.25">
      <c r="A79" s="23"/>
      <c r="B79" s="24"/>
      <c r="C79" s="7"/>
      <c r="D79" s="7"/>
      <c r="E79" s="3"/>
      <c r="F79" s="3"/>
      <c r="G79" s="3"/>
      <c r="H79" s="3"/>
      <c r="I79" s="3"/>
      <c r="J79" s="3"/>
      <c r="K79" s="3"/>
    </row>
    <row r="80" spans="1:11" ht="13.5" customHeight="1" x14ac:dyDescent="0.25">
      <c r="A80" s="23"/>
      <c r="B80" s="24"/>
      <c r="C80" s="7"/>
      <c r="D80" s="7"/>
      <c r="E80" s="3"/>
      <c r="F80" s="3"/>
      <c r="G80" s="3"/>
      <c r="H80" s="3"/>
      <c r="I80" s="3"/>
      <c r="J80" s="3"/>
      <c r="K80" s="3"/>
    </row>
    <row r="81" spans="1:11" ht="13.5" customHeight="1" x14ac:dyDescent="0.25">
      <c r="A81" s="23"/>
      <c r="B81" s="24"/>
      <c r="C81" s="7"/>
      <c r="D81" s="7"/>
      <c r="E81" s="3"/>
      <c r="F81" s="3"/>
      <c r="G81" s="3"/>
      <c r="H81" s="3"/>
      <c r="I81" s="3"/>
      <c r="J81" s="3"/>
      <c r="K81" s="3"/>
    </row>
    <row r="82" spans="1:11" ht="13.5" customHeight="1" x14ac:dyDescent="0.25">
      <c r="A82" s="23"/>
      <c r="B82" s="24"/>
      <c r="C82" s="7"/>
      <c r="D82" s="7"/>
      <c r="E82" s="3"/>
      <c r="F82" s="3"/>
      <c r="G82" s="3"/>
      <c r="H82" s="3"/>
      <c r="I82" s="3"/>
      <c r="J82" s="3"/>
      <c r="K82" s="3"/>
    </row>
    <row r="83" spans="1:11" ht="13.5" customHeight="1" x14ac:dyDescent="0.25">
      <c r="A83" s="23"/>
      <c r="B83" s="24"/>
      <c r="C83" s="7"/>
      <c r="D83" s="7"/>
      <c r="E83" s="3"/>
      <c r="F83" s="3"/>
      <c r="G83" s="3"/>
      <c r="H83" s="3"/>
      <c r="I83" s="3"/>
      <c r="J83" s="3"/>
      <c r="K83" s="3"/>
    </row>
    <row r="84" spans="1:11" ht="13.5" customHeight="1" x14ac:dyDescent="0.25">
      <c r="A84" s="23"/>
      <c r="B84" s="24"/>
      <c r="C84" s="7"/>
      <c r="D84" s="7"/>
      <c r="E84" s="3"/>
      <c r="F84" s="3"/>
      <c r="G84" s="3"/>
      <c r="H84" s="3"/>
      <c r="I84" s="3"/>
      <c r="J84" s="3"/>
      <c r="K84" s="3"/>
    </row>
    <row r="85" spans="1:11" ht="13.5" customHeight="1" x14ac:dyDescent="0.25">
      <c r="A85" s="23"/>
      <c r="B85" s="24"/>
      <c r="C85" s="7"/>
      <c r="D85" s="7"/>
      <c r="E85" s="3"/>
      <c r="F85" s="3"/>
      <c r="G85" s="3"/>
      <c r="H85" s="3"/>
      <c r="I85" s="3"/>
      <c r="J85" s="3"/>
      <c r="K85" s="3"/>
    </row>
    <row r="86" spans="1:11" ht="13.5" customHeight="1" x14ac:dyDescent="0.25">
      <c r="A86" s="23"/>
      <c r="B86" s="24"/>
      <c r="C86" s="7"/>
      <c r="D86" s="7"/>
      <c r="E86" s="3"/>
      <c r="F86" s="3"/>
      <c r="G86" s="3"/>
      <c r="H86" s="3"/>
      <c r="I86" s="3"/>
      <c r="J86" s="3"/>
      <c r="K86" s="3"/>
    </row>
    <row r="87" spans="1:11" ht="13.5" customHeight="1" x14ac:dyDescent="0.25">
      <c r="A87" s="23"/>
      <c r="B87" s="24"/>
      <c r="C87" s="7"/>
      <c r="D87" s="7"/>
      <c r="E87" s="3"/>
      <c r="F87" s="3"/>
      <c r="G87" s="3"/>
      <c r="H87" s="3"/>
      <c r="I87" s="3"/>
      <c r="J87" s="3"/>
      <c r="K87" s="3"/>
    </row>
    <row r="88" spans="1:11" ht="13.5" customHeight="1" x14ac:dyDescent="0.25">
      <c r="A88" s="23"/>
      <c r="B88" s="24"/>
      <c r="C88" s="7"/>
      <c r="D88" s="7"/>
      <c r="E88" s="3"/>
      <c r="F88" s="3"/>
      <c r="G88" s="3"/>
      <c r="H88" s="3"/>
      <c r="I88" s="3"/>
      <c r="J88" s="3"/>
      <c r="K88" s="3"/>
    </row>
    <row r="89" spans="1:11" ht="13.5" customHeight="1" x14ac:dyDescent="0.25">
      <c r="A89" s="23"/>
      <c r="B89" s="24"/>
      <c r="C89" s="7"/>
      <c r="D89" s="7"/>
      <c r="E89" s="3"/>
      <c r="F89" s="3"/>
      <c r="G89" s="3"/>
      <c r="H89" s="3"/>
      <c r="I89" s="3"/>
      <c r="J89" s="3"/>
      <c r="K89" s="3"/>
    </row>
    <row r="90" spans="1:11" ht="13.5" customHeight="1" x14ac:dyDescent="0.25">
      <c r="A90" s="23"/>
      <c r="B90" s="24"/>
      <c r="C90" s="7"/>
      <c r="D90" s="7"/>
      <c r="E90" s="3"/>
      <c r="F90" s="3"/>
      <c r="G90" s="3"/>
      <c r="H90" s="3"/>
      <c r="I90" s="3"/>
      <c r="J90" s="3"/>
      <c r="K90" s="3"/>
    </row>
    <row r="91" spans="1:11" ht="13.5" customHeight="1" x14ac:dyDescent="0.25">
      <c r="A91" s="23"/>
      <c r="B91" s="24"/>
      <c r="C91" s="7"/>
      <c r="D91" s="7"/>
      <c r="E91" s="3"/>
      <c r="F91" s="3"/>
      <c r="G91" s="3"/>
      <c r="H91" s="3"/>
      <c r="I91" s="3"/>
      <c r="J91" s="3"/>
      <c r="K91" s="3"/>
    </row>
    <row r="92" spans="1:11" ht="13.5" customHeight="1" x14ac:dyDescent="0.25">
      <c r="A92" s="23"/>
      <c r="B92" s="24"/>
      <c r="C92" s="7"/>
      <c r="D92" s="7"/>
      <c r="E92" s="3"/>
      <c r="F92" s="3"/>
      <c r="G92" s="3"/>
      <c r="H92" s="3"/>
      <c r="I92" s="3"/>
      <c r="J92" s="3"/>
      <c r="K92" s="3"/>
    </row>
    <row r="93" spans="1:11" ht="13.5" customHeight="1" x14ac:dyDescent="0.25">
      <c r="A93" s="23"/>
      <c r="B93" s="24"/>
      <c r="C93" s="7"/>
      <c r="D93" s="7"/>
      <c r="E93" s="3"/>
      <c r="F93" s="3"/>
      <c r="G93" s="3"/>
      <c r="H93" s="3"/>
      <c r="I93" s="3"/>
      <c r="J93" s="3"/>
      <c r="K93" s="3"/>
    </row>
    <row r="94" spans="1:11" ht="13.5" customHeight="1" x14ac:dyDescent="0.25">
      <c r="A94" s="23"/>
      <c r="B94" s="24"/>
      <c r="C94" s="7"/>
      <c r="D94" s="7"/>
      <c r="E94" s="3"/>
      <c r="F94" s="3"/>
      <c r="G94" s="3"/>
      <c r="H94" s="3"/>
      <c r="I94" s="3"/>
      <c r="J94" s="3"/>
      <c r="K94" s="3"/>
    </row>
    <row r="95" spans="1:11" ht="13.5" customHeight="1" x14ac:dyDescent="0.25">
      <c r="A95" s="23"/>
      <c r="B95" s="24"/>
      <c r="C95" s="7"/>
      <c r="D95" s="7"/>
      <c r="E95" s="3"/>
      <c r="F95" s="3"/>
      <c r="G95" s="3"/>
      <c r="H95" s="3"/>
      <c r="I95" s="3"/>
      <c r="J95" s="3"/>
      <c r="K95" s="3"/>
    </row>
    <row r="96" spans="1:11" ht="13.5" customHeight="1" x14ac:dyDescent="0.25">
      <c r="A96" s="23"/>
      <c r="B96" s="24"/>
      <c r="C96" s="7"/>
      <c r="D96" s="7"/>
      <c r="E96" s="3"/>
      <c r="F96" s="3"/>
      <c r="G96" s="3"/>
      <c r="H96" s="3"/>
      <c r="I96" s="3"/>
      <c r="J96" s="3"/>
      <c r="K96" s="3"/>
    </row>
    <row r="97" spans="1:11" ht="13.5" customHeight="1" x14ac:dyDescent="0.25">
      <c r="A97" s="23"/>
      <c r="B97" s="24"/>
      <c r="C97" s="7"/>
      <c r="D97" s="7"/>
      <c r="E97" s="3"/>
      <c r="F97" s="3"/>
      <c r="G97" s="3"/>
      <c r="H97" s="3"/>
      <c r="I97" s="3"/>
      <c r="J97" s="3"/>
      <c r="K97" s="3"/>
    </row>
    <row r="98" spans="1:11" ht="13.5" customHeight="1" x14ac:dyDescent="0.25">
      <c r="A98" s="23"/>
      <c r="B98" s="24"/>
      <c r="C98" s="7"/>
      <c r="D98" s="7"/>
      <c r="E98" s="3"/>
      <c r="F98" s="3"/>
      <c r="G98" s="3"/>
      <c r="H98" s="3"/>
      <c r="I98" s="3"/>
      <c r="J98" s="3"/>
      <c r="K98" s="3"/>
    </row>
    <row r="99" spans="1:11" ht="13.5" customHeight="1" x14ac:dyDescent="0.25">
      <c r="A99" s="23"/>
      <c r="B99" s="24"/>
      <c r="C99" s="7"/>
      <c r="D99" s="7"/>
      <c r="E99" s="3"/>
      <c r="F99" s="3"/>
      <c r="G99" s="3"/>
      <c r="H99" s="3"/>
      <c r="I99" s="3"/>
      <c r="J99" s="3"/>
      <c r="K99" s="3"/>
    </row>
    <row r="100" spans="1:11" ht="13.5" customHeight="1" x14ac:dyDescent="0.25">
      <c r="A100" s="23"/>
      <c r="B100" s="24"/>
      <c r="C100" s="7"/>
      <c r="D100" s="7"/>
      <c r="E100" s="3"/>
      <c r="F100" s="3"/>
      <c r="G100" s="3"/>
      <c r="H100" s="3"/>
      <c r="I100" s="3"/>
      <c r="J100" s="3"/>
      <c r="K100" s="3"/>
    </row>
  </sheetData>
  <mergeCells count="2">
    <mergeCell ref="A15:D15"/>
    <mergeCell ref="A16:D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5"/>
  <sheetViews>
    <sheetView showGridLines="0" zoomScaleNormal="100" workbookViewId="0">
      <selection activeCell="G26" sqref="G26"/>
    </sheetView>
  </sheetViews>
  <sheetFormatPr baseColWidth="10" defaultColWidth="11.42578125" defaultRowHeight="12.75" x14ac:dyDescent="0.2"/>
  <cols>
    <col min="1" max="1" width="10" style="233" customWidth="1"/>
    <col min="2" max="2" width="52.85546875" style="233" bestFit="1" customWidth="1"/>
    <col min="3" max="3" width="12.28515625" style="233" customWidth="1"/>
    <col min="4" max="4" width="14.85546875" style="233" bestFit="1" customWidth="1"/>
    <col min="5" max="5" width="11.7109375" style="233" customWidth="1"/>
    <col min="6" max="16384" width="11.42578125" style="233"/>
  </cols>
  <sheetData>
    <row r="1" spans="1:6" x14ac:dyDescent="0.2">
      <c r="A1" s="558" t="s">
        <v>0</v>
      </c>
    </row>
    <row r="2" spans="1:6" x14ac:dyDescent="0.2">
      <c r="A2" s="557" t="s">
        <v>408</v>
      </c>
    </row>
    <row r="3" spans="1:6" x14ac:dyDescent="0.2">
      <c r="A3" s="557"/>
    </row>
    <row r="4" spans="1:6" x14ac:dyDescent="0.2">
      <c r="A4" s="556" t="s">
        <v>407</v>
      </c>
      <c r="B4" s="556" t="s">
        <v>406</v>
      </c>
      <c r="C4" s="556" t="s">
        <v>16</v>
      </c>
      <c r="D4" s="556" t="s">
        <v>405</v>
      </c>
      <c r="E4" s="555" t="s">
        <v>404</v>
      </c>
    </row>
    <row r="5" spans="1:6" x14ac:dyDescent="0.2">
      <c r="A5" s="553">
        <v>1</v>
      </c>
      <c r="B5" s="554" t="s">
        <v>467</v>
      </c>
      <c r="C5" s="541">
        <v>28</v>
      </c>
      <c r="D5" s="545">
        <v>10728739</v>
      </c>
      <c r="E5" s="539">
        <f t="shared" ref="E5:E19" si="0">D5/$E$22*100</f>
        <v>8.3478126160311152</v>
      </c>
      <c r="F5" s="538"/>
    </row>
    <row r="6" spans="1:6" x14ac:dyDescent="0.2">
      <c r="A6" s="553">
        <v>2</v>
      </c>
      <c r="B6" s="552" t="s">
        <v>468</v>
      </c>
      <c r="C6" s="551">
        <v>19</v>
      </c>
      <c r="D6" s="546">
        <v>8392120</v>
      </c>
      <c r="E6" s="539">
        <f t="shared" si="0"/>
        <v>6.5297371118122127</v>
      </c>
      <c r="F6" s="538"/>
    </row>
    <row r="7" spans="1:6" x14ac:dyDescent="0.2">
      <c r="A7" s="543">
        <v>3</v>
      </c>
      <c r="B7" s="550" t="s">
        <v>403</v>
      </c>
      <c r="C7" s="541">
        <v>13</v>
      </c>
      <c r="D7" s="545">
        <v>6935351.54</v>
      </c>
      <c r="E7" s="539">
        <f t="shared" si="0"/>
        <v>5.3962553364587231</v>
      </c>
      <c r="F7" s="538"/>
    </row>
    <row r="8" spans="1:6" x14ac:dyDescent="0.2">
      <c r="A8" s="543">
        <v>4</v>
      </c>
      <c r="B8" s="544" t="s">
        <v>402</v>
      </c>
      <c r="C8" s="541">
        <v>13</v>
      </c>
      <c r="D8" s="549">
        <v>6705761</v>
      </c>
      <c r="E8" s="539">
        <f t="shared" si="0"/>
        <v>5.2176156280704964</v>
      </c>
      <c r="F8" s="538"/>
    </row>
    <row r="9" spans="1:6" x14ac:dyDescent="0.2">
      <c r="A9" s="543">
        <v>5</v>
      </c>
      <c r="B9" s="548" t="s">
        <v>401</v>
      </c>
      <c r="C9" s="547">
        <v>157</v>
      </c>
      <c r="D9" s="546">
        <v>5007869</v>
      </c>
      <c r="E9" s="539">
        <f t="shared" si="0"/>
        <v>3.8965205526605811</v>
      </c>
      <c r="F9" s="538"/>
    </row>
    <row r="10" spans="1:6" x14ac:dyDescent="0.2">
      <c r="A10" s="543">
        <v>6</v>
      </c>
      <c r="B10" s="544" t="s">
        <v>469</v>
      </c>
      <c r="C10" s="541">
        <v>61</v>
      </c>
      <c r="D10" s="545">
        <v>3428668.614000001</v>
      </c>
      <c r="E10" s="539">
        <f t="shared" si="0"/>
        <v>2.6677769971046112</v>
      </c>
      <c r="F10" s="538"/>
    </row>
    <row r="11" spans="1:6" x14ac:dyDescent="0.2">
      <c r="A11" s="543">
        <v>7</v>
      </c>
      <c r="B11" s="548" t="s">
        <v>400</v>
      </c>
      <c r="C11" s="547">
        <v>9578</v>
      </c>
      <c r="D11" s="546">
        <v>1665778</v>
      </c>
      <c r="E11" s="539">
        <f t="shared" si="0"/>
        <v>1.2961078281340501</v>
      </c>
      <c r="F11" s="538"/>
    </row>
    <row r="12" spans="1:6" x14ac:dyDescent="0.2">
      <c r="A12" s="543">
        <v>8</v>
      </c>
      <c r="B12" s="544" t="s">
        <v>399</v>
      </c>
      <c r="C12" s="541">
        <v>206</v>
      </c>
      <c r="D12" s="545">
        <v>473013</v>
      </c>
      <c r="E12" s="539">
        <f t="shared" si="0"/>
        <v>0.36804175112720389</v>
      </c>
      <c r="F12" s="538"/>
    </row>
    <row r="13" spans="1:6" x14ac:dyDescent="0.2">
      <c r="A13" s="543">
        <v>9</v>
      </c>
      <c r="B13" s="544" t="s">
        <v>398</v>
      </c>
      <c r="C13" s="541">
        <v>42</v>
      </c>
      <c r="D13" s="545">
        <v>348200</v>
      </c>
      <c r="E13" s="539">
        <f t="shared" si="0"/>
        <v>0.27092730589326802</v>
      </c>
      <c r="F13" s="538"/>
    </row>
    <row r="14" spans="1:6" x14ac:dyDescent="0.2">
      <c r="A14" s="543">
        <v>10</v>
      </c>
      <c r="B14" s="544" t="s">
        <v>397</v>
      </c>
      <c r="C14" s="541">
        <v>6</v>
      </c>
      <c r="D14" s="545">
        <v>108611.5851</v>
      </c>
      <c r="E14" s="539">
        <f t="shared" si="0"/>
        <v>8.4508455312867353E-2</v>
      </c>
      <c r="F14" s="538"/>
    </row>
    <row r="15" spans="1:6" x14ac:dyDescent="0.2">
      <c r="A15" s="543">
        <v>11</v>
      </c>
      <c r="B15" s="544" t="s">
        <v>396</v>
      </c>
      <c r="C15" s="541">
        <v>83</v>
      </c>
      <c r="D15" s="545">
        <v>108414</v>
      </c>
      <c r="E15" s="539">
        <f t="shared" si="0"/>
        <v>8.4354718383436986E-2</v>
      </c>
      <c r="F15" s="538"/>
    </row>
    <row r="16" spans="1:6" x14ac:dyDescent="0.2">
      <c r="A16" s="543">
        <v>12</v>
      </c>
      <c r="B16" s="544" t="s">
        <v>395</v>
      </c>
      <c r="C16" s="541">
        <v>145</v>
      </c>
      <c r="D16" s="545">
        <v>19356.261999999995</v>
      </c>
      <c r="E16" s="539">
        <f t="shared" si="0"/>
        <v>1.5060711992602638E-2</v>
      </c>
      <c r="F16" s="538"/>
    </row>
    <row r="17" spans="1:6" x14ac:dyDescent="0.2">
      <c r="A17" s="543">
        <v>13</v>
      </c>
      <c r="B17" s="544" t="s">
        <v>394</v>
      </c>
      <c r="C17" s="541">
        <v>3</v>
      </c>
      <c r="D17" s="540">
        <v>22408</v>
      </c>
      <c r="E17" s="539">
        <f t="shared" si="0"/>
        <v>1.7435206980058442E-2</v>
      </c>
      <c r="F17" s="538"/>
    </row>
    <row r="18" spans="1:6" x14ac:dyDescent="0.2">
      <c r="A18" s="543">
        <v>14</v>
      </c>
      <c r="B18" s="542" t="s">
        <v>393</v>
      </c>
      <c r="C18" s="541">
        <v>2</v>
      </c>
      <c r="D18" s="540">
        <v>5165</v>
      </c>
      <c r="E18" s="539">
        <f t="shared" si="0"/>
        <v>4.018780973402439E-3</v>
      </c>
      <c r="F18" s="538"/>
    </row>
    <row r="19" spans="1:6" ht="25.5" x14ac:dyDescent="0.2">
      <c r="A19" s="543">
        <v>15</v>
      </c>
      <c r="B19" s="542" t="s">
        <v>392</v>
      </c>
      <c r="C19" s="541">
        <v>40</v>
      </c>
      <c r="D19" s="540">
        <v>1912</v>
      </c>
      <c r="E19" s="539">
        <f t="shared" si="0"/>
        <v>1.4876881357493638E-3</v>
      </c>
      <c r="F19" s="538"/>
    </row>
    <row r="20" spans="1:6" x14ac:dyDescent="0.2">
      <c r="A20" s="782" t="s">
        <v>16</v>
      </c>
      <c r="B20" s="782"/>
      <c r="C20" s="537">
        <f>SUM(C5:C19)</f>
        <v>10396</v>
      </c>
      <c r="D20" s="536" t="s">
        <v>391</v>
      </c>
      <c r="E20" s="535" t="s">
        <v>391</v>
      </c>
    </row>
    <row r="22" spans="1:6" x14ac:dyDescent="0.2">
      <c r="C22" s="783" t="s">
        <v>390</v>
      </c>
      <c r="D22" s="783"/>
      <c r="E22" s="534">
        <v>128521560</v>
      </c>
    </row>
    <row r="24" spans="1:6" x14ac:dyDescent="0.2">
      <c r="A24" s="233" t="s">
        <v>389</v>
      </c>
    </row>
    <row r="25" spans="1:6" x14ac:dyDescent="0.2">
      <c r="A25" s="233" t="s">
        <v>388</v>
      </c>
    </row>
  </sheetData>
  <mergeCells count="2">
    <mergeCell ref="A20:B20"/>
    <mergeCell ref="C22:D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78"/>
  <sheetViews>
    <sheetView showGridLines="0" zoomScaleNormal="100" zoomScaleSheetLayoutView="85" workbookViewId="0">
      <selection activeCell="A4" sqref="A4"/>
    </sheetView>
  </sheetViews>
  <sheetFormatPr baseColWidth="10" defaultColWidth="11.5703125" defaultRowHeight="12" customHeight="1" x14ac:dyDescent="0.25"/>
  <cols>
    <col min="1" max="1" width="49.85546875" customWidth="1"/>
    <col min="2" max="3" width="9.7109375" style="112" bestFit="1" customWidth="1"/>
    <col min="4" max="4" width="6.85546875" style="452" bestFit="1" customWidth="1"/>
    <col min="5" max="6" width="10.7109375" style="453" bestFit="1" customWidth="1"/>
    <col min="7" max="7" width="6.85546875" style="452" bestFit="1" customWidth="1"/>
    <col min="8" max="8" width="7.5703125" style="451" bestFit="1" customWidth="1"/>
  </cols>
  <sheetData>
    <row r="1" spans="1:14" ht="12" customHeight="1" x14ac:dyDescent="0.25">
      <c r="A1" s="387" t="s">
        <v>357</v>
      </c>
      <c r="B1" s="462"/>
      <c r="C1" s="462"/>
      <c r="D1" s="455"/>
      <c r="E1" s="462"/>
      <c r="F1" s="462"/>
      <c r="G1" s="455"/>
      <c r="H1" s="487"/>
    </row>
    <row r="2" spans="1:14" ht="15.75" x14ac:dyDescent="0.25">
      <c r="A2" s="44" t="s">
        <v>356</v>
      </c>
      <c r="B2" s="462"/>
      <c r="C2" s="462"/>
      <c r="D2" s="455"/>
      <c r="E2" s="462"/>
      <c r="F2" s="462"/>
      <c r="G2" s="455"/>
      <c r="H2" s="487"/>
    </row>
    <row r="3" spans="1:14" ht="12" customHeight="1" thickBot="1" x14ac:dyDescent="0.3">
      <c r="A3" s="486"/>
      <c r="B3" s="485"/>
      <c r="C3" s="485"/>
      <c r="D3" s="484"/>
      <c r="E3" s="485"/>
      <c r="F3" s="485"/>
      <c r="G3" s="484"/>
      <c r="H3" s="483"/>
    </row>
    <row r="4" spans="1:14" ht="12" customHeight="1" thickBot="1" x14ac:dyDescent="0.3">
      <c r="A4" s="482"/>
      <c r="B4" s="732" t="s">
        <v>355</v>
      </c>
      <c r="C4" s="733"/>
      <c r="D4" s="734"/>
      <c r="E4" s="732" t="s">
        <v>354</v>
      </c>
      <c r="F4" s="733"/>
      <c r="G4" s="733"/>
      <c r="H4" s="734"/>
    </row>
    <row r="5" spans="1:14" ht="12" customHeight="1" x14ac:dyDescent="0.25">
      <c r="A5" s="481" t="s">
        <v>353</v>
      </c>
      <c r="B5" s="480">
        <v>2020</v>
      </c>
      <c r="C5" s="479">
        <v>2021</v>
      </c>
      <c r="D5" s="478" t="s">
        <v>197</v>
      </c>
      <c r="E5" s="477">
        <v>2020</v>
      </c>
      <c r="F5" s="477">
        <v>2021</v>
      </c>
      <c r="G5" s="476" t="s">
        <v>197</v>
      </c>
      <c r="H5" s="475" t="s">
        <v>269</v>
      </c>
    </row>
    <row r="6" spans="1:14" ht="12.75" customHeight="1" x14ac:dyDescent="0.25">
      <c r="A6" s="474" t="s">
        <v>352</v>
      </c>
      <c r="B6" s="469">
        <f>SUM(B7:B17)</f>
        <v>128411.75443735099</v>
      </c>
      <c r="C6" s="467">
        <f>SUM(C7:C17)</f>
        <v>195998.59755054806</v>
      </c>
      <c r="D6" s="468">
        <f>(C6-B6)/B6</f>
        <v>0.52632909977233489</v>
      </c>
      <c r="E6" s="467">
        <f>SUM(E7:E17)</f>
        <v>768490.43224902172</v>
      </c>
      <c r="F6" s="467">
        <f>SUM(F7:F17)</f>
        <v>900208.899012913</v>
      </c>
      <c r="G6" s="466">
        <f t="shared" ref="G6:G37" si="0">(F6-E6)/E6</f>
        <v>0.17139896768579316</v>
      </c>
      <c r="H6" s="465">
        <f>SUM(H7:H17)</f>
        <v>0.99999999999999989</v>
      </c>
      <c r="J6" s="359"/>
      <c r="K6" s="359"/>
      <c r="L6" s="359"/>
      <c r="M6" s="359"/>
      <c r="N6" s="359"/>
    </row>
    <row r="7" spans="1:14" ht="12.75" customHeight="1" x14ac:dyDescent="0.25">
      <c r="A7" s="464" t="s">
        <v>333</v>
      </c>
      <c r="B7" s="463">
        <v>67.716356399999995</v>
      </c>
      <c r="C7" s="143">
        <v>42171.084056</v>
      </c>
      <c r="D7" s="305" t="s">
        <v>132</v>
      </c>
      <c r="E7" s="462">
        <v>127070.82257970001</v>
      </c>
      <c r="F7" s="462">
        <v>189482.6597124</v>
      </c>
      <c r="G7" s="455">
        <f t="shared" si="0"/>
        <v>0.49115789026670309</v>
      </c>
      <c r="H7" s="454">
        <f t="shared" ref="H7:H17" si="1">(F7/$F$6)</f>
        <v>0.21048743232839556</v>
      </c>
      <c r="J7" s="351"/>
      <c r="K7" s="351"/>
      <c r="L7" s="350"/>
      <c r="M7" s="350"/>
    </row>
    <row r="8" spans="1:14" ht="12.75" customHeight="1" x14ac:dyDescent="0.25">
      <c r="A8" s="464" t="s">
        <v>259</v>
      </c>
      <c r="B8" s="463">
        <v>29731.58939556</v>
      </c>
      <c r="C8" s="143">
        <v>31259.432712900001</v>
      </c>
      <c r="D8" s="305">
        <f t="shared" ref="D8:D13" si="2">(C8-B8)/B8</f>
        <v>5.1387878966476071E-2</v>
      </c>
      <c r="E8" s="462">
        <v>146286.15818718</v>
      </c>
      <c r="F8" s="462">
        <v>166941.56715419999</v>
      </c>
      <c r="G8" s="455">
        <f t="shared" si="0"/>
        <v>0.14119865627061193</v>
      </c>
      <c r="H8" s="454">
        <f t="shared" si="1"/>
        <v>0.18544758592950247</v>
      </c>
      <c r="J8" s="351"/>
      <c r="K8" s="351"/>
      <c r="L8" s="350"/>
      <c r="M8" s="350"/>
    </row>
    <row r="9" spans="1:14" ht="12.75" customHeight="1" x14ac:dyDescent="0.25">
      <c r="A9" s="464" t="s">
        <v>334</v>
      </c>
      <c r="B9" s="463">
        <v>38720.721497460996</v>
      </c>
      <c r="C9" s="143">
        <v>35180.205191027999</v>
      </c>
      <c r="D9" s="305">
        <f t="shared" si="2"/>
        <v>-9.1437250379364871E-2</v>
      </c>
      <c r="E9" s="462">
        <v>174310.94299121099</v>
      </c>
      <c r="F9" s="462">
        <v>166720.22352654301</v>
      </c>
      <c r="G9" s="455">
        <f t="shared" si="0"/>
        <v>-4.3547004762923697E-2</v>
      </c>
      <c r="H9" s="454">
        <f t="shared" si="1"/>
        <v>0.18520170563671742</v>
      </c>
      <c r="J9" s="351"/>
      <c r="K9" s="351"/>
      <c r="L9" s="350"/>
      <c r="M9" s="350"/>
    </row>
    <row r="10" spans="1:14" ht="12.75" customHeight="1" x14ac:dyDescent="0.25">
      <c r="A10" s="464" t="s">
        <v>264</v>
      </c>
      <c r="B10" s="463">
        <v>21095.986572000002</v>
      </c>
      <c r="C10" s="143">
        <v>28788.062048</v>
      </c>
      <c r="D10" s="305">
        <f t="shared" si="2"/>
        <v>0.36462269492574634</v>
      </c>
      <c r="E10" s="462">
        <v>107419.18285899999</v>
      </c>
      <c r="F10" s="462">
        <v>119687.405058</v>
      </c>
      <c r="G10" s="455">
        <f t="shared" si="0"/>
        <v>0.11420885797561373</v>
      </c>
      <c r="H10" s="454">
        <f t="shared" si="1"/>
        <v>0.13295514539929376</v>
      </c>
      <c r="J10" s="351"/>
      <c r="K10" s="351"/>
      <c r="L10" s="350"/>
      <c r="M10" s="350"/>
    </row>
    <row r="11" spans="1:14" ht="12.75" customHeight="1" x14ac:dyDescent="0.25">
      <c r="A11" s="464" t="s">
        <v>331</v>
      </c>
      <c r="B11" s="463">
        <v>13555.4288</v>
      </c>
      <c r="C11" s="143">
        <v>19070.310000000001</v>
      </c>
      <c r="D11" s="305">
        <f t="shared" si="2"/>
        <v>0.40683930264161039</v>
      </c>
      <c r="E11" s="462">
        <v>66704.101999999999</v>
      </c>
      <c r="F11" s="462">
        <v>80300.06035</v>
      </c>
      <c r="G11" s="455">
        <f t="shared" si="0"/>
        <v>0.20382492144186276</v>
      </c>
      <c r="H11" s="454">
        <f t="shared" si="1"/>
        <v>8.9201584696673983E-2</v>
      </c>
      <c r="J11" s="351"/>
      <c r="K11" s="351"/>
      <c r="L11" s="350"/>
      <c r="M11" s="350"/>
    </row>
    <row r="12" spans="1:14" ht="12.75" customHeight="1" x14ac:dyDescent="0.25">
      <c r="A12" s="464" t="s">
        <v>348</v>
      </c>
      <c r="B12" s="463">
        <v>14482.818021900001</v>
      </c>
      <c r="C12" s="143">
        <v>15011.906559999999</v>
      </c>
      <c r="D12" s="305">
        <f t="shared" si="2"/>
        <v>3.653215398411723E-2</v>
      </c>
      <c r="E12" s="462">
        <v>66080.84945210001</v>
      </c>
      <c r="F12" s="462">
        <v>69165.318862800006</v>
      </c>
      <c r="G12" s="455">
        <f t="shared" si="0"/>
        <v>4.6677205820966836E-2</v>
      </c>
      <c r="H12" s="454">
        <f t="shared" si="1"/>
        <v>7.6832520694519221E-2</v>
      </c>
      <c r="J12" s="351"/>
      <c r="K12" s="351"/>
      <c r="L12" s="350"/>
      <c r="M12" s="350"/>
    </row>
    <row r="13" spans="1:14" ht="12.75" customHeight="1" x14ac:dyDescent="0.25">
      <c r="A13" s="464" t="s">
        <v>332</v>
      </c>
      <c r="B13" s="463">
        <v>4376.1635466999996</v>
      </c>
      <c r="C13" s="143">
        <v>7139.1186499200003</v>
      </c>
      <c r="D13" s="305">
        <f t="shared" si="2"/>
        <v>0.63136468135508883</v>
      </c>
      <c r="E13" s="462">
        <v>23665.9423589</v>
      </c>
      <c r="F13" s="462">
        <v>30946.51238262</v>
      </c>
      <c r="G13" s="455">
        <f t="shared" si="0"/>
        <v>0.30763913447046876</v>
      </c>
      <c r="H13" s="454">
        <f t="shared" si="1"/>
        <v>3.4377034504494593E-2</v>
      </c>
      <c r="J13" s="351"/>
      <c r="K13" s="351"/>
      <c r="L13" s="350"/>
      <c r="M13" s="350"/>
    </row>
    <row r="14" spans="1:14" ht="12.75" customHeight="1" x14ac:dyDescent="0.25">
      <c r="A14" s="464" t="s">
        <v>238</v>
      </c>
      <c r="B14" s="463">
        <v>0</v>
      </c>
      <c r="C14" s="143">
        <v>4986.4027046000001</v>
      </c>
      <c r="D14" s="305" t="s">
        <v>132</v>
      </c>
      <c r="E14" s="462">
        <v>9358.9175529999993</v>
      </c>
      <c r="F14" s="462">
        <v>16859.584308599999</v>
      </c>
      <c r="G14" s="455">
        <f t="shared" si="0"/>
        <v>0.8014459699130122</v>
      </c>
      <c r="H14" s="454">
        <f t="shared" si="1"/>
        <v>1.8728524375938388E-2</v>
      </c>
      <c r="J14" s="351"/>
      <c r="K14" s="351"/>
      <c r="L14" s="350"/>
      <c r="M14" s="350"/>
    </row>
    <row r="15" spans="1:14" ht="12.75" customHeight="1" x14ac:dyDescent="0.25">
      <c r="A15" s="464" t="s">
        <v>341</v>
      </c>
      <c r="B15" s="463">
        <v>1695.335022</v>
      </c>
      <c r="C15" s="143">
        <v>2257.4810179999999</v>
      </c>
      <c r="D15" s="305">
        <f t="shared" ref="D15:D22" si="3">(C15-B15)/B15</f>
        <v>0.33158401655433978</v>
      </c>
      <c r="E15" s="462">
        <v>9418.6059119999991</v>
      </c>
      <c r="F15" s="462">
        <v>13194.312632499999</v>
      </c>
      <c r="G15" s="455">
        <f t="shared" si="0"/>
        <v>0.4008774499938968</v>
      </c>
      <c r="H15" s="454">
        <f t="shared" si="1"/>
        <v>1.465694534564997E-2</v>
      </c>
      <c r="J15" s="351"/>
      <c r="K15" s="351"/>
      <c r="L15" s="350"/>
      <c r="M15" s="350"/>
    </row>
    <row r="16" spans="1:14" ht="12.75" customHeight="1" x14ac:dyDescent="0.25">
      <c r="A16" s="464" t="s">
        <v>246</v>
      </c>
      <c r="B16" s="473">
        <v>1676.1051457000001</v>
      </c>
      <c r="C16" s="145">
        <v>1858.6217999999999</v>
      </c>
      <c r="D16" s="305">
        <f t="shared" si="3"/>
        <v>0.10889332018831938</v>
      </c>
      <c r="E16" s="462">
        <v>10690.395817699999</v>
      </c>
      <c r="F16" s="462">
        <v>9623.4398340000007</v>
      </c>
      <c r="G16" s="455">
        <f t="shared" si="0"/>
        <v>-9.9805096265327034E-2</v>
      </c>
      <c r="H16" s="454">
        <f t="shared" si="1"/>
        <v>1.0690229617316811E-2</v>
      </c>
      <c r="J16" s="351"/>
      <c r="K16" s="351"/>
      <c r="L16" s="350"/>
      <c r="M16" s="350"/>
    </row>
    <row r="17" spans="1:13" ht="12.75" customHeight="1" x14ac:dyDescent="0.25">
      <c r="A17" s="464" t="s">
        <v>31</v>
      </c>
      <c r="B17" s="463">
        <v>3009.8900796300004</v>
      </c>
      <c r="C17" s="143">
        <v>8275.9728101000364</v>
      </c>
      <c r="D17" s="305">
        <f t="shared" si="3"/>
        <v>1.7495930386658456</v>
      </c>
      <c r="E17" s="462">
        <v>27484.512538230862</v>
      </c>
      <c r="F17" s="462">
        <v>37287.815191249945</v>
      </c>
      <c r="G17" s="455">
        <f t="shared" si="0"/>
        <v>0.35668461062872131</v>
      </c>
      <c r="H17" s="454">
        <f t="shared" si="1"/>
        <v>4.1421291471497743E-2</v>
      </c>
      <c r="J17" s="351"/>
      <c r="K17" s="351"/>
      <c r="L17" s="350"/>
      <c r="M17" s="350"/>
    </row>
    <row r="18" spans="1:13" ht="12.75" customHeight="1" x14ac:dyDescent="0.25">
      <c r="A18" s="474" t="s">
        <v>351</v>
      </c>
      <c r="B18" s="469">
        <f>SUM(B19:B29)</f>
        <v>4060325.9187712385</v>
      </c>
      <c r="C18" s="467">
        <f>SUM(C19:C29)</f>
        <v>7784218.3302152492</v>
      </c>
      <c r="D18" s="468">
        <f t="shared" si="3"/>
        <v>0.91714125563865045</v>
      </c>
      <c r="E18" s="467">
        <f>SUM(E19:E29)</f>
        <v>36670111.571360216</v>
      </c>
      <c r="F18" s="467">
        <f>SUM(F19:F29)</f>
        <v>38017397.110824443</v>
      </c>
      <c r="G18" s="466">
        <f t="shared" si="0"/>
        <v>3.6740699216101472E-2</v>
      </c>
      <c r="H18" s="465">
        <f>SUM(H19:H29)</f>
        <v>0.99999999999999978</v>
      </c>
    </row>
    <row r="19" spans="1:13" ht="12.75" customHeight="1" x14ac:dyDescent="0.25">
      <c r="A19" s="464" t="s">
        <v>350</v>
      </c>
      <c r="B19" s="463">
        <v>720628.43049000006</v>
      </c>
      <c r="C19" s="143">
        <v>801336.94466000004</v>
      </c>
      <c r="D19" s="305">
        <f t="shared" si="3"/>
        <v>0.11199740498042972</v>
      </c>
      <c r="E19" s="462">
        <v>3693868.7177454401</v>
      </c>
      <c r="F19" s="462">
        <v>3605543.1294</v>
      </c>
      <c r="G19" s="455">
        <f t="shared" si="0"/>
        <v>-2.3911404301165798E-2</v>
      </c>
      <c r="H19" s="454">
        <f t="shared" ref="H19:H29" si="4">(F19/$F$18)</f>
        <v>9.4839294728397319E-2</v>
      </c>
      <c r="I19" s="359"/>
      <c r="J19" s="359"/>
      <c r="K19" s="359"/>
      <c r="L19" s="359"/>
      <c r="M19" s="359"/>
    </row>
    <row r="20" spans="1:13" ht="12.75" customHeight="1" x14ac:dyDescent="0.25">
      <c r="A20" s="464" t="s">
        <v>257</v>
      </c>
      <c r="B20" s="463">
        <v>530945.07550000004</v>
      </c>
      <c r="C20" s="143">
        <v>618138.26340000005</v>
      </c>
      <c r="D20" s="305">
        <f t="shared" si="3"/>
        <v>0.16422261345561726</v>
      </c>
      <c r="E20" s="462">
        <v>4993711.2849000003</v>
      </c>
      <c r="F20" s="462">
        <v>3176350.0277</v>
      </c>
      <c r="G20" s="455">
        <f t="shared" si="0"/>
        <v>-0.36392998183442099</v>
      </c>
      <c r="H20" s="454">
        <f t="shared" si="4"/>
        <v>8.3549907912964891E-2</v>
      </c>
    </row>
    <row r="21" spans="1:13" ht="12.75" customHeight="1" x14ac:dyDescent="0.25">
      <c r="A21" s="464" t="s">
        <v>243</v>
      </c>
      <c r="B21" s="463">
        <v>211233.55499999999</v>
      </c>
      <c r="C21" s="143">
        <v>638328.03300000005</v>
      </c>
      <c r="D21" s="305">
        <f t="shared" si="3"/>
        <v>2.021906405921162</v>
      </c>
      <c r="E21" s="462">
        <v>2215773.0089999996</v>
      </c>
      <c r="F21" s="462">
        <v>3064139.7929999996</v>
      </c>
      <c r="G21" s="455">
        <f t="shared" si="0"/>
        <v>0.38287621545804296</v>
      </c>
      <c r="H21" s="454">
        <f t="shared" si="4"/>
        <v>8.0598358274442922E-2</v>
      </c>
    </row>
    <row r="22" spans="1:13" ht="12.75" customHeight="1" x14ac:dyDescent="0.25">
      <c r="A22" s="464" t="s">
        <v>251</v>
      </c>
      <c r="B22" s="463">
        <v>176680.31299999999</v>
      </c>
      <c r="C22" s="143">
        <v>454721.78068999999</v>
      </c>
      <c r="D22" s="305">
        <f t="shared" si="3"/>
        <v>1.5736980706503501</v>
      </c>
      <c r="E22" s="462">
        <v>1631660.2287300001</v>
      </c>
      <c r="F22" s="462">
        <v>2261630.16554</v>
      </c>
      <c r="G22" s="455">
        <f t="shared" si="0"/>
        <v>0.38609137228302481</v>
      </c>
      <c r="H22" s="454">
        <f t="shared" si="4"/>
        <v>5.9489347967382568E-2</v>
      </c>
    </row>
    <row r="23" spans="1:13" ht="12.75" customHeight="1" x14ac:dyDescent="0.25">
      <c r="A23" s="464" t="s">
        <v>342</v>
      </c>
      <c r="B23" s="463">
        <v>0</v>
      </c>
      <c r="C23" s="143">
        <v>449013.89859</v>
      </c>
      <c r="D23" s="305" t="s">
        <v>132</v>
      </c>
      <c r="E23" s="462">
        <v>1557012.1164599999</v>
      </c>
      <c r="F23" s="462">
        <v>2228644.1012500003</v>
      </c>
      <c r="G23" s="455">
        <f t="shared" si="0"/>
        <v>0.43135951075127987</v>
      </c>
      <c r="H23" s="454">
        <f t="shared" si="4"/>
        <v>5.8621690873609363E-2</v>
      </c>
    </row>
    <row r="24" spans="1:13" ht="12.75" customHeight="1" x14ac:dyDescent="0.25">
      <c r="A24" s="464" t="s">
        <v>248</v>
      </c>
      <c r="B24" s="463">
        <v>236167.48360800001</v>
      </c>
      <c r="C24" s="143">
        <v>280755.10989899997</v>
      </c>
      <c r="D24" s="305">
        <f>(C24-B24)/B24</f>
        <v>0.18879663537851063</v>
      </c>
      <c r="E24" s="462">
        <v>2106721.8121219999</v>
      </c>
      <c r="F24" s="462">
        <v>1541694.869926</v>
      </c>
      <c r="G24" s="455">
        <f t="shared" si="0"/>
        <v>-0.26820197092224307</v>
      </c>
      <c r="H24" s="454">
        <f t="shared" si="4"/>
        <v>4.0552352004315499E-2</v>
      </c>
    </row>
    <row r="25" spans="1:13" ht="12.75" customHeight="1" x14ac:dyDescent="0.25">
      <c r="A25" s="464" t="s">
        <v>236</v>
      </c>
      <c r="B25" s="463">
        <v>127543.2</v>
      </c>
      <c r="C25" s="143">
        <v>256764.346055</v>
      </c>
      <c r="D25" s="305">
        <f>(C25-B25)/B25</f>
        <v>1.0131559036859668</v>
      </c>
      <c r="E25" s="462">
        <v>1165864.0528169998</v>
      </c>
      <c r="F25" s="462">
        <v>1487429.7031160002</v>
      </c>
      <c r="G25" s="455">
        <f t="shared" si="0"/>
        <v>0.27581745017527781</v>
      </c>
      <c r="H25" s="454">
        <f t="shared" si="4"/>
        <v>3.9124974778783426E-2</v>
      </c>
    </row>
    <row r="26" spans="1:13" ht="12.75" customHeight="1" x14ac:dyDescent="0.25">
      <c r="A26" s="464" t="s">
        <v>349</v>
      </c>
      <c r="B26" s="463">
        <v>109697.5858</v>
      </c>
      <c r="C26" s="143">
        <v>304313.87939999998</v>
      </c>
      <c r="D26" s="305">
        <f>(C26-B26)/B26</f>
        <v>1.774116469206745</v>
      </c>
      <c r="E26" s="462">
        <v>988943.05980000005</v>
      </c>
      <c r="F26" s="462">
        <v>1481411.0512999999</v>
      </c>
      <c r="G26" s="455">
        <f t="shared" si="0"/>
        <v>0.49797406091266233</v>
      </c>
      <c r="H26" s="454">
        <f t="shared" si="4"/>
        <v>3.896666168337462E-2</v>
      </c>
    </row>
    <row r="27" spans="1:13" ht="12.75" customHeight="1" x14ac:dyDescent="0.25">
      <c r="A27" s="464" t="s">
        <v>348</v>
      </c>
      <c r="B27" s="463">
        <v>109740.37233</v>
      </c>
      <c r="C27" s="143">
        <v>300883.96799999999</v>
      </c>
      <c r="D27" s="305">
        <f>(C27-B27)/B27</f>
        <v>1.7417800906963627</v>
      </c>
      <c r="E27" s="462">
        <v>942780.81833000015</v>
      </c>
      <c r="F27" s="462">
        <v>1361780.5316880001</v>
      </c>
      <c r="G27" s="455">
        <f t="shared" si="0"/>
        <v>0.44442961207059484</v>
      </c>
      <c r="H27" s="454">
        <f t="shared" si="4"/>
        <v>3.5819930746922947E-2</v>
      </c>
    </row>
    <row r="28" spans="1:13" ht="12.75" customHeight="1" x14ac:dyDescent="0.25">
      <c r="A28" s="464" t="s">
        <v>347</v>
      </c>
      <c r="B28" s="473">
        <v>0</v>
      </c>
      <c r="C28" s="145">
        <v>259421.95656763529</v>
      </c>
      <c r="D28" s="305" t="s">
        <v>132</v>
      </c>
      <c r="E28" s="462">
        <v>732219.25853159581</v>
      </c>
      <c r="F28" s="462">
        <v>1176398.3349606602</v>
      </c>
      <c r="G28" s="455">
        <f t="shared" si="0"/>
        <v>0.60662031386586057</v>
      </c>
      <c r="H28" s="454">
        <f t="shared" si="4"/>
        <v>3.0943684322504869E-2</v>
      </c>
    </row>
    <row r="29" spans="1:13" ht="12.75" customHeight="1" x14ac:dyDescent="0.25">
      <c r="A29" s="464" t="s">
        <v>31</v>
      </c>
      <c r="B29" s="463">
        <v>1837689.9030432384</v>
      </c>
      <c r="C29" s="143">
        <v>3420540.149953614</v>
      </c>
      <c r="D29" s="305">
        <f>(C29-B29)/B29</f>
        <v>0.8613260835188542</v>
      </c>
      <c r="E29" s="462">
        <v>16641557.212924179</v>
      </c>
      <c r="F29" s="462">
        <v>16632375.402943779</v>
      </c>
      <c r="G29" s="455">
        <f t="shared" si="0"/>
        <v>-5.517398319713207E-4</v>
      </c>
      <c r="H29" s="454">
        <f t="shared" si="4"/>
        <v>0.43749379670730143</v>
      </c>
    </row>
    <row r="30" spans="1:13" ht="12.75" customHeight="1" x14ac:dyDescent="0.25">
      <c r="A30" s="474" t="s">
        <v>346</v>
      </c>
      <c r="B30" s="469">
        <f>SUM(B31:B41)</f>
        <v>29325.284262169997</v>
      </c>
      <c r="C30" s="467">
        <f>SUM(C31:C41)</f>
        <v>142496.30630704999</v>
      </c>
      <c r="D30" s="468">
        <f>(C30-B30)/B30</f>
        <v>3.859161978895874</v>
      </c>
      <c r="E30" s="467">
        <f>SUM(E31:E41)</f>
        <v>397213.74924353592</v>
      </c>
      <c r="F30" s="467">
        <f>SUM(F31:F41)</f>
        <v>661876.18302727002</v>
      </c>
      <c r="G30" s="466">
        <f t="shared" si="0"/>
        <v>0.66629726258913258</v>
      </c>
      <c r="H30" s="465">
        <f>SUM(H31:H41)</f>
        <v>1</v>
      </c>
    </row>
    <row r="31" spans="1:13" ht="12.75" customHeight="1" x14ac:dyDescent="0.25">
      <c r="A31" s="464" t="s">
        <v>333</v>
      </c>
      <c r="B31" s="463">
        <v>33.518612400000002</v>
      </c>
      <c r="C31" s="143">
        <v>54482.831157499997</v>
      </c>
      <c r="D31" s="305" t="s">
        <v>132</v>
      </c>
      <c r="E31" s="462">
        <v>129643.1203193</v>
      </c>
      <c r="F31" s="462">
        <v>236543.89316519996</v>
      </c>
      <c r="G31" s="455">
        <f t="shared" si="0"/>
        <v>0.82457729019952952</v>
      </c>
      <c r="H31" s="454">
        <f t="shared" ref="H31:H41" si="5">(F31/$F$30)</f>
        <v>0.357383902353613</v>
      </c>
    </row>
    <row r="32" spans="1:13" ht="12.75" customHeight="1" x14ac:dyDescent="0.25">
      <c r="A32" s="464" t="s">
        <v>256</v>
      </c>
      <c r="B32" s="463">
        <v>1408.9387602500001</v>
      </c>
      <c r="C32" s="143">
        <v>11764.318269670001</v>
      </c>
      <c r="D32" s="305">
        <f>(C32-B32)/B32</f>
        <v>7.3497726101186656</v>
      </c>
      <c r="E32" s="462">
        <v>30061.955599679997</v>
      </c>
      <c r="F32" s="462">
        <v>54882.505446739997</v>
      </c>
      <c r="G32" s="455">
        <f t="shared" si="0"/>
        <v>0.82564654733653486</v>
      </c>
      <c r="H32" s="454">
        <f t="shared" si="5"/>
        <v>8.2919595619410258E-2</v>
      </c>
    </row>
    <row r="33" spans="1:8" ht="12.75" customHeight="1" x14ac:dyDescent="0.25">
      <c r="A33" s="464" t="s">
        <v>341</v>
      </c>
      <c r="B33" s="463">
        <v>5854.3304209999997</v>
      </c>
      <c r="C33" s="143">
        <v>11282.288913</v>
      </c>
      <c r="D33" s="305">
        <f>(C33-B33)/B33</f>
        <v>0.92716982159555505</v>
      </c>
      <c r="E33" s="462">
        <v>29479.981493999996</v>
      </c>
      <c r="F33" s="462">
        <v>48333.243648799995</v>
      </c>
      <c r="G33" s="455">
        <f t="shared" si="0"/>
        <v>0.63952761159762483</v>
      </c>
      <c r="H33" s="454">
        <f t="shared" si="5"/>
        <v>7.3024600202011819E-2</v>
      </c>
    </row>
    <row r="34" spans="1:8" ht="12.75" customHeight="1" x14ac:dyDescent="0.25">
      <c r="A34" s="464" t="s">
        <v>239</v>
      </c>
      <c r="B34" s="463">
        <v>2214.4751999999999</v>
      </c>
      <c r="C34" s="143">
        <v>8664.7700999999997</v>
      </c>
      <c r="D34" s="305">
        <f>(C34-B34)/B34</f>
        <v>2.9127871470405271</v>
      </c>
      <c r="E34" s="462">
        <v>19612.399882000002</v>
      </c>
      <c r="F34" s="462">
        <v>41622.489600000001</v>
      </c>
      <c r="G34" s="455">
        <f t="shared" si="0"/>
        <v>1.1222537705954367</v>
      </c>
      <c r="H34" s="454">
        <f t="shared" si="5"/>
        <v>6.2885613151433054E-2</v>
      </c>
    </row>
    <row r="35" spans="1:8" ht="12.75" customHeight="1" x14ac:dyDescent="0.25">
      <c r="A35" s="464" t="s">
        <v>340</v>
      </c>
      <c r="B35" s="463">
        <v>725.52131912000004</v>
      </c>
      <c r="C35" s="143">
        <v>3994.1832758800001</v>
      </c>
      <c r="D35" s="305">
        <f>(C35-B35)/B35</f>
        <v>4.5052596948145212</v>
      </c>
      <c r="E35" s="462">
        <v>17686.02022721</v>
      </c>
      <c r="F35" s="462">
        <v>25570.158434910001</v>
      </c>
      <c r="G35" s="455">
        <f t="shared" si="0"/>
        <v>0.44578362494294954</v>
      </c>
      <c r="H35" s="454">
        <f t="shared" si="5"/>
        <v>3.8632842653376583E-2</v>
      </c>
    </row>
    <row r="36" spans="1:8" ht="12.75" customHeight="1" x14ac:dyDescent="0.25">
      <c r="A36" s="464" t="s">
        <v>337</v>
      </c>
      <c r="B36" s="463">
        <v>0</v>
      </c>
      <c r="C36" s="143">
        <v>1940.0704659999999</v>
      </c>
      <c r="D36" s="305" t="s">
        <v>132</v>
      </c>
      <c r="E36" s="462">
        <v>6816.2738809999992</v>
      </c>
      <c r="F36" s="462">
        <v>24764.900580999998</v>
      </c>
      <c r="G36" s="455">
        <f t="shared" si="0"/>
        <v>2.6332021003485266</v>
      </c>
      <c r="H36" s="454">
        <f t="shared" si="5"/>
        <v>3.7416213509498128E-2</v>
      </c>
    </row>
    <row r="37" spans="1:8" ht="12.75" customHeight="1" x14ac:dyDescent="0.25">
      <c r="A37" s="464" t="s">
        <v>331</v>
      </c>
      <c r="B37" s="463">
        <v>3305.9023999999999</v>
      </c>
      <c r="C37" s="143">
        <v>5085.4160000000002</v>
      </c>
      <c r="D37" s="305">
        <f t="shared" ref="D37:D50" si="6">(C37-B37)/B37</f>
        <v>0.53828376784505205</v>
      </c>
      <c r="E37" s="462">
        <v>13982.380399999998</v>
      </c>
      <c r="F37" s="462">
        <v>21676.320378</v>
      </c>
      <c r="G37" s="455">
        <f t="shared" si="0"/>
        <v>0.55025966665876169</v>
      </c>
      <c r="H37" s="454">
        <f t="shared" si="5"/>
        <v>3.274981172287765E-2</v>
      </c>
    </row>
    <row r="38" spans="1:8" ht="12.75" customHeight="1" x14ac:dyDescent="0.25">
      <c r="A38" s="464" t="s">
        <v>219</v>
      </c>
      <c r="B38" s="463">
        <v>3090.9477145999999</v>
      </c>
      <c r="C38" s="143">
        <v>4539.7978299400002</v>
      </c>
      <c r="D38" s="305">
        <f t="shared" si="6"/>
        <v>0.46873976822590679</v>
      </c>
      <c r="E38" s="462">
        <v>16037.152978939997</v>
      </c>
      <c r="F38" s="462">
        <v>21454.669379469997</v>
      </c>
      <c r="G38" s="455">
        <f t="shared" ref="G38:G69" si="7">(F38-E38)/E38</f>
        <v>0.3378103587116919</v>
      </c>
      <c r="H38" s="454">
        <f t="shared" si="5"/>
        <v>3.2414928848687762E-2</v>
      </c>
    </row>
    <row r="39" spans="1:8" ht="12.75" customHeight="1" x14ac:dyDescent="0.25">
      <c r="A39" s="464" t="s">
        <v>250</v>
      </c>
      <c r="B39" s="463">
        <v>2131.7617</v>
      </c>
      <c r="C39" s="143">
        <v>4208.7933590000002</v>
      </c>
      <c r="D39" s="305">
        <f t="shared" si="6"/>
        <v>0.97432637944475697</v>
      </c>
      <c r="E39" s="462">
        <v>12285.3289</v>
      </c>
      <c r="F39" s="462">
        <v>20748.703358999999</v>
      </c>
      <c r="G39" s="455">
        <f t="shared" si="7"/>
        <v>0.68890092629103306</v>
      </c>
      <c r="H39" s="454">
        <f t="shared" si="5"/>
        <v>3.1348315426761822E-2</v>
      </c>
    </row>
    <row r="40" spans="1:8" ht="12.75" customHeight="1" x14ac:dyDescent="0.25">
      <c r="A40" s="464" t="s">
        <v>241</v>
      </c>
      <c r="B40" s="473">
        <v>2426.0379966999999</v>
      </c>
      <c r="C40" s="145">
        <v>3942.2396709999998</v>
      </c>
      <c r="D40" s="305">
        <f t="shared" si="6"/>
        <v>0.62497029162873874</v>
      </c>
      <c r="E40" s="462">
        <v>14717.371808399999</v>
      </c>
      <c r="F40" s="462">
        <v>18673.335398700001</v>
      </c>
      <c r="G40" s="455">
        <f t="shared" si="7"/>
        <v>0.26879551877884333</v>
      </c>
      <c r="H40" s="454">
        <f t="shared" si="5"/>
        <v>2.8212732044976211E-2</v>
      </c>
    </row>
    <row r="41" spans="1:8" ht="12.75" customHeight="1" x14ac:dyDescent="0.25">
      <c r="A41" s="464" t="s">
        <v>31</v>
      </c>
      <c r="B41" s="463">
        <v>8133.8501380999987</v>
      </c>
      <c r="C41" s="143">
        <v>32591.597265060002</v>
      </c>
      <c r="D41" s="305">
        <f t="shared" si="6"/>
        <v>3.0069089928761747</v>
      </c>
      <c r="E41" s="462">
        <v>106891.76375300589</v>
      </c>
      <c r="F41" s="462">
        <v>147605.96363545</v>
      </c>
      <c r="G41" s="455">
        <f t="shared" si="7"/>
        <v>0.38089183350479794</v>
      </c>
      <c r="H41" s="454">
        <f t="shared" si="5"/>
        <v>0.2230114444673536</v>
      </c>
    </row>
    <row r="42" spans="1:8" ht="12.75" customHeight="1" x14ac:dyDescent="0.25">
      <c r="A42" s="474" t="s">
        <v>345</v>
      </c>
      <c r="B42" s="469">
        <f>SUM(B43:B53)</f>
        <v>8772.4404382300017</v>
      </c>
      <c r="C42" s="467">
        <f>SUM(C43:C53)</f>
        <v>22774.172783889997</v>
      </c>
      <c r="D42" s="468">
        <f t="shared" si="6"/>
        <v>1.5961045782244259</v>
      </c>
      <c r="E42" s="467">
        <f>SUM(E43:E53)</f>
        <v>83234.470495111993</v>
      </c>
      <c r="F42" s="467">
        <f>SUM(F43:F53)</f>
        <v>108388.95654392999</v>
      </c>
      <c r="G42" s="466">
        <f t="shared" si="7"/>
        <v>0.30221236344977065</v>
      </c>
      <c r="H42" s="465">
        <f>SUM(H43:H53)</f>
        <v>1</v>
      </c>
    </row>
    <row r="43" spans="1:8" ht="12.75" customHeight="1" x14ac:dyDescent="0.25">
      <c r="A43" s="464" t="s">
        <v>340</v>
      </c>
      <c r="B43" s="463">
        <v>347.18005002999996</v>
      </c>
      <c r="C43" s="143">
        <v>1803.5784200000001</v>
      </c>
      <c r="D43" s="305">
        <f t="shared" si="6"/>
        <v>4.1949368053957947</v>
      </c>
      <c r="E43" s="462">
        <v>5911.6663914399996</v>
      </c>
      <c r="F43" s="462">
        <v>10132.11279531</v>
      </c>
      <c r="G43" s="455">
        <f t="shared" si="7"/>
        <v>0.71391822955049378</v>
      </c>
      <c r="H43" s="454">
        <f t="shared" ref="H43:H53" si="8">(F43/$F$42)</f>
        <v>9.347919860455027E-2</v>
      </c>
    </row>
    <row r="44" spans="1:8" ht="12.75" customHeight="1" x14ac:dyDescent="0.25">
      <c r="A44" s="464" t="s">
        <v>256</v>
      </c>
      <c r="B44" s="463">
        <v>260.10948896000002</v>
      </c>
      <c r="C44" s="143">
        <v>2162.1517440299999</v>
      </c>
      <c r="D44" s="305">
        <f t="shared" si="6"/>
        <v>7.3124677714564212</v>
      </c>
      <c r="E44" s="462">
        <v>5271.9690070200004</v>
      </c>
      <c r="F44" s="462">
        <v>9777.6295037199998</v>
      </c>
      <c r="G44" s="455">
        <f t="shared" si="7"/>
        <v>0.85464472395425561</v>
      </c>
      <c r="H44" s="454">
        <f t="shared" si="8"/>
        <v>9.0208724352440192E-2</v>
      </c>
    </row>
    <row r="45" spans="1:8" ht="12.75" customHeight="1" x14ac:dyDescent="0.25">
      <c r="A45" s="464" t="s">
        <v>250</v>
      </c>
      <c r="B45" s="463">
        <v>510.59210000000002</v>
      </c>
      <c r="C45" s="143">
        <v>1408.4004560000001</v>
      </c>
      <c r="D45" s="305">
        <f t="shared" si="6"/>
        <v>1.7583671114378776</v>
      </c>
      <c r="E45" s="462">
        <v>3650.8937999999998</v>
      </c>
      <c r="F45" s="462">
        <v>7362.877856000001</v>
      </c>
      <c r="G45" s="455">
        <f t="shared" si="7"/>
        <v>1.0167329589263872</v>
      </c>
      <c r="H45" s="454">
        <f t="shared" si="8"/>
        <v>6.7930147966834886E-2</v>
      </c>
    </row>
    <row r="46" spans="1:8" ht="12.75" customHeight="1" x14ac:dyDescent="0.25">
      <c r="A46" s="464" t="s">
        <v>239</v>
      </c>
      <c r="B46" s="463">
        <v>382.53519999999997</v>
      </c>
      <c r="C46" s="143">
        <v>1315.3267000000001</v>
      </c>
      <c r="D46" s="305">
        <f t="shared" si="6"/>
        <v>2.4384461874358232</v>
      </c>
      <c r="E46" s="462">
        <v>3307.0275099999999</v>
      </c>
      <c r="F46" s="462">
        <v>7194.4682999999986</v>
      </c>
      <c r="G46" s="455">
        <f t="shared" si="7"/>
        <v>1.1755090570746414</v>
      </c>
      <c r="H46" s="454">
        <f t="shared" si="8"/>
        <v>6.6376395985361145E-2</v>
      </c>
    </row>
    <row r="47" spans="1:8" ht="12.75" customHeight="1" x14ac:dyDescent="0.25">
      <c r="A47" s="464" t="s">
        <v>341</v>
      </c>
      <c r="B47" s="463">
        <v>527.80082500000003</v>
      </c>
      <c r="C47" s="143">
        <v>1780.428885</v>
      </c>
      <c r="D47" s="305">
        <f t="shared" si="6"/>
        <v>2.3732968966086778</v>
      </c>
      <c r="E47" s="462">
        <v>3306.997069</v>
      </c>
      <c r="F47" s="462">
        <v>6995.3358696000005</v>
      </c>
      <c r="G47" s="455">
        <f t="shared" si="7"/>
        <v>1.1153135983018316</v>
      </c>
      <c r="H47" s="454">
        <f t="shared" si="8"/>
        <v>6.4539193776303169E-2</v>
      </c>
    </row>
    <row r="48" spans="1:8" ht="12.75" customHeight="1" x14ac:dyDescent="0.25">
      <c r="A48" s="464" t="s">
        <v>241</v>
      </c>
      <c r="B48" s="463">
        <v>1222.2697099</v>
      </c>
      <c r="C48" s="143">
        <v>1530.5852689999999</v>
      </c>
      <c r="D48" s="305">
        <f t="shared" si="6"/>
        <v>0.25224838397183613</v>
      </c>
      <c r="E48" s="462">
        <v>6216.1012260999996</v>
      </c>
      <c r="F48" s="462">
        <v>6818.5222330000006</v>
      </c>
      <c r="G48" s="455">
        <f t="shared" si="7"/>
        <v>9.6912998194201169E-2</v>
      </c>
      <c r="H48" s="454">
        <f t="shared" si="8"/>
        <v>6.2907905476850462E-2</v>
      </c>
    </row>
    <row r="49" spans="1:8" ht="12.75" customHeight="1" x14ac:dyDescent="0.25">
      <c r="A49" s="464" t="s">
        <v>254</v>
      </c>
      <c r="B49" s="463">
        <v>614.25023899999997</v>
      </c>
      <c r="C49" s="143">
        <v>1936.706146</v>
      </c>
      <c r="D49" s="305">
        <f t="shared" si="6"/>
        <v>2.1529595318562018</v>
      </c>
      <c r="E49" s="462">
        <v>4920.3687459100001</v>
      </c>
      <c r="F49" s="462">
        <v>6769.7311461099998</v>
      </c>
      <c r="G49" s="455">
        <f t="shared" si="7"/>
        <v>0.37585849673101451</v>
      </c>
      <c r="H49" s="454">
        <f t="shared" si="8"/>
        <v>6.2457757339570208E-2</v>
      </c>
    </row>
    <row r="50" spans="1:8" ht="12.75" customHeight="1" x14ac:dyDescent="0.25">
      <c r="A50" s="464" t="s">
        <v>232</v>
      </c>
      <c r="B50" s="463">
        <v>1045.7162525000001</v>
      </c>
      <c r="C50" s="143">
        <v>1285.1494545</v>
      </c>
      <c r="D50" s="305">
        <f t="shared" si="6"/>
        <v>0.22896574613580456</v>
      </c>
      <c r="E50" s="462">
        <v>5617.4842836000007</v>
      </c>
      <c r="F50" s="462">
        <v>6249.049203999999</v>
      </c>
      <c r="G50" s="455">
        <f t="shared" si="7"/>
        <v>0.11242842676815748</v>
      </c>
      <c r="H50" s="454">
        <f t="shared" si="8"/>
        <v>5.7653928991070802E-2</v>
      </c>
    </row>
    <row r="51" spans="1:8" ht="12.75" customHeight="1" x14ac:dyDescent="0.25">
      <c r="A51" s="464" t="s">
        <v>238</v>
      </c>
      <c r="B51" s="463">
        <v>0</v>
      </c>
      <c r="C51" s="143">
        <v>1233.2615679999999</v>
      </c>
      <c r="D51" s="305" t="s">
        <v>132</v>
      </c>
      <c r="E51" s="462">
        <v>10440.14869</v>
      </c>
      <c r="F51" s="462">
        <v>5947.4205359999996</v>
      </c>
      <c r="G51" s="455">
        <f t="shared" si="7"/>
        <v>-0.4303318168546123</v>
      </c>
      <c r="H51" s="454">
        <f t="shared" si="8"/>
        <v>5.4871093196561152E-2</v>
      </c>
    </row>
    <row r="52" spans="1:8" ht="12.75" customHeight="1" x14ac:dyDescent="0.25">
      <c r="A52" s="464" t="s">
        <v>344</v>
      </c>
      <c r="B52" s="473">
        <v>687.13476400000002</v>
      </c>
      <c r="C52" s="145">
        <v>1235.3750723000001</v>
      </c>
      <c r="D52" s="305">
        <f>(C52-B52)/B52</f>
        <v>0.79786431573996164</v>
      </c>
      <c r="E52" s="462">
        <v>4618.5976814000005</v>
      </c>
      <c r="F52" s="462">
        <v>5418.7269081000004</v>
      </c>
      <c r="G52" s="455">
        <f t="shared" si="7"/>
        <v>0.17324072844064278</v>
      </c>
      <c r="H52" s="454">
        <f t="shared" si="8"/>
        <v>4.9993348777223376E-2</v>
      </c>
    </row>
    <row r="53" spans="1:8" ht="12.75" customHeight="1" x14ac:dyDescent="0.25">
      <c r="A53" s="464" t="s">
        <v>31</v>
      </c>
      <c r="B53" s="463">
        <v>3174.8518088400015</v>
      </c>
      <c r="C53" s="143">
        <v>7083.209069059998</v>
      </c>
      <c r="D53" s="305">
        <f>(C53-B53)/B53</f>
        <v>1.2310361224853505</v>
      </c>
      <c r="E53" s="462">
        <v>29973.216090641989</v>
      </c>
      <c r="F53" s="462">
        <v>35723.082192089991</v>
      </c>
      <c r="G53" s="455">
        <f t="shared" si="7"/>
        <v>0.19183347172555107</v>
      </c>
      <c r="H53" s="454">
        <f t="shared" si="8"/>
        <v>0.32958230553323431</v>
      </c>
    </row>
    <row r="54" spans="1:8" ht="12.75" customHeight="1" x14ac:dyDescent="0.25">
      <c r="A54" s="474" t="s">
        <v>343</v>
      </c>
      <c r="B54" s="469">
        <f>SUM(B55:B65)</f>
        <v>105529.32398086514</v>
      </c>
      <c r="C54" s="467">
        <f>SUM(C55:C65)</f>
        <v>283148.22926586296</v>
      </c>
      <c r="D54" s="468">
        <f>(C54-B54)/B54</f>
        <v>1.6831236909771559</v>
      </c>
      <c r="E54" s="467">
        <f>SUM(E55:E65)</f>
        <v>942521.27251698612</v>
      </c>
      <c r="F54" s="467">
        <f>SUM(F55:F65)</f>
        <v>1327784.9893980315</v>
      </c>
      <c r="G54" s="466">
        <f t="shared" si="7"/>
        <v>0.408758643560591</v>
      </c>
      <c r="H54" s="465">
        <f>SUM(H55:H65)</f>
        <v>1</v>
      </c>
    </row>
    <row r="55" spans="1:8" ht="12.75" customHeight="1" x14ac:dyDescent="0.25">
      <c r="A55" s="464" t="s">
        <v>333</v>
      </c>
      <c r="B55" s="463">
        <v>10400.667518443401</v>
      </c>
      <c r="C55" s="143">
        <v>39997.553831660502</v>
      </c>
      <c r="D55" s="305">
        <f>(C55-B55)/B55</f>
        <v>2.8456718052695402</v>
      </c>
      <c r="E55" s="462">
        <v>151551.27828514038</v>
      </c>
      <c r="F55" s="462">
        <v>180624.41630054693</v>
      </c>
      <c r="G55" s="455">
        <f t="shared" si="7"/>
        <v>0.19183696993110205</v>
      </c>
      <c r="H55" s="454">
        <f t="shared" ref="H55:H65" si="9">(F55/$F$54)</f>
        <v>0.13603438639748092</v>
      </c>
    </row>
    <row r="56" spans="1:8" ht="12.75" customHeight="1" x14ac:dyDescent="0.25">
      <c r="A56" s="464" t="s">
        <v>342</v>
      </c>
      <c r="B56" s="463">
        <v>0</v>
      </c>
      <c r="C56" s="143">
        <v>25633.562815429097</v>
      </c>
      <c r="D56" s="305" t="s">
        <v>132</v>
      </c>
      <c r="E56" s="462">
        <v>73571.445728729406</v>
      </c>
      <c r="F56" s="462">
        <v>117860.252681991</v>
      </c>
      <c r="G56" s="455">
        <f t="shared" si="7"/>
        <v>0.60198364344452404</v>
      </c>
      <c r="H56" s="454">
        <f t="shared" si="9"/>
        <v>8.8764561749884272E-2</v>
      </c>
    </row>
    <row r="57" spans="1:8" ht="12.75" customHeight="1" x14ac:dyDescent="0.25">
      <c r="A57" s="464" t="s">
        <v>254</v>
      </c>
      <c r="B57" s="463">
        <v>20357.998762007301</v>
      </c>
      <c r="C57" s="143">
        <v>23541.917145150903</v>
      </c>
      <c r="D57" s="305">
        <f>(C57-B57)/B57</f>
        <v>0.15639643269285999</v>
      </c>
      <c r="E57" s="462">
        <v>108585.33652261109</v>
      </c>
      <c r="F57" s="462">
        <v>113081.52596556371</v>
      </c>
      <c r="G57" s="455">
        <f t="shared" si="7"/>
        <v>4.1406966971238864E-2</v>
      </c>
      <c r="H57" s="454">
        <f t="shared" si="9"/>
        <v>8.5165540255753819E-2</v>
      </c>
    </row>
    <row r="58" spans="1:8" ht="12.75" customHeight="1" x14ac:dyDescent="0.25">
      <c r="A58" s="464" t="s">
        <v>256</v>
      </c>
      <c r="B58" s="463">
        <v>2429.3461678634999</v>
      </c>
      <c r="C58" s="143">
        <v>18911.280244086302</v>
      </c>
      <c r="D58" s="305">
        <f>(C58-B58)/B58</f>
        <v>6.7845144073139307</v>
      </c>
      <c r="E58" s="462">
        <v>53404.542432041599</v>
      </c>
      <c r="F58" s="462">
        <v>92849.213353971791</v>
      </c>
      <c r="G58" s="455">
        <f t="shared" si="7"/>
        <v>0.73860142088333336</v>
      </c>
      <c r="H58" s="454">
        <f t="shared" si="9"/>
        <v>6.9927898037216232E-2</v>
      </c>
    </row>
    <row r="59" spans="1:8" ht="12.75" customHeight="1" x14ac:dyDescent="0.25">
      <c r="A59" s="464" t="s">
        <v>238</v>
      </c>
      <c r="B59" s="463">
        <v>0</v>
      </c>
      <c r="C59" s="143">
        <v>21367.010769628101</v>
      </c>
      <c r="D59" s="305" t="s">
        <v>132</v>
      </c>
      <c r="E59" s="462">
        <v>27726.598029180699</v>
      </c>
      <c r="F59" s="462">
        <v>83439.707221842211</v>
      </c>
      <c r="G59" s="455">
        <f t="shared" si="7"/>
        <v>2.0093741444235809</v>
      </c>
      <c r="H59" s="454">
        <f t="shared" si="9"/>
        <v>6.2841279189088203E-2</v>
      </c>
    </row>
    <row r="60" spans="1:8" ht="12.75" customHeight="1" x14ac:dyDescent="0.25">
      <c r="A60" s="464" t="s">
        <v>331</v>
      </c>
      <c r="B60" s="463">
        <v>13198.5079530246</v>
      </c>
      <c r="C60" s="143">
        <v>17674.573749875999</v>
      </c>
      <c r="D60" s="305">
        <f t="shared" ref="D60:D65" si="10">(C60-B60)/B60</f>
        <v>0.33913422735224047</v>
      </c>
      <c r="E60" s="462">
        <v>69922.060766752096</v>
      </c>
      <c r="F60" s="462">
        <v>73483.079721176007</v>
      </c>
      <c r="G60" s="455">
        <f t="shared" si="7"/>
        <v>5.0928403931097717E-2</v>
      </c>
      <c r="H60" s="454">
        <f t="shared" si="9"/>
        <v>5.5342604644514404E-2</v>
      </c>
    </row>
    <row r="61" spans="1:8" ht="12.75" customHeight="1" x14ac:dyDescent="0.25">
      <c r="A61" s="464" t="s">
        <v>334</v>
      </c>
      <c r="B61" s="463">
        <v>16109.699767329199</v>
      </c>
      <c r="C61" s="143">
        <v>15117.364674178902</v>
      </c>
      <c r="D61" s="305">
        <f t="shared" si="10"/>
        <v>-6.159860875637007E-2</v>
      </c>
      <c r="E61" s="462">
        <v>68217.262238030991</v>
      </c>
      <c r="F61" s="462">
        <v>71738.440659313812</v>
      </c>
      <c r="G61" s="455">
        <f t="shared" si="7"/>
        <v>5.1617117218752451E-2</v>
      </c>
      <c r="H61" s="454">
        <f t="shared" si="9"/>
        <v>5.4028657675846574E-2</v>
      </c>
    </row>
    <row r="62" spans="1:8" ht="12.75" customHeight="1" x14ac:dyDescent="0.25">
      <c r="A62" s="464" t="s">
        <v>239</v>
      </c>
      <c r="B62" s="463">
        <v>2390.7559948810999</v>
      </c>
      <c r="C62" s="143">
        <v>12502.358838197501</v>
      </c>
      <c r="D62" s="305">
        <f t="shared" si="10"/>
        <v>4.2294583240475294</v>
      </c>
      <c r="E62" s="462">
        <v>26129.847793336598</v>
      </c>
      <c r="F62" s="462">
        <v>55785.184287341996</v>
      </c>
      <c r="G62" s="455">
        <f t="shared" si="7"/>
        <v>1.1349218996050883</v>
      </c>
      <c r="H62" s="454">
        <f t="shared" si="9"/>
        <v>4.2013718134163373E-2</v>
      </c>
    </row>
    <row r="63" spans="1:8" ht="12.75" customHeight="1" x14ac:dyDescent="0.25">
      <c r="A63" s="464" t="s">
        <v>341</v>
      </c>
      <c r="B63" s="463">
        <v>4675.1097450399002</v>
      </c>
      <c r="C63" s="143">
        <v>13017.211427575199</v>
      </c>
      <c r="D63" s="305">
        <f t="shared" si="10"/>
        <v>1.7843648892704451</v>
      </c>
      <c r="E63" s="462">
        <v>27653.669598171698</v>
      </c>
      <c r="F63" s="462">
        <v>53727.092725024602</v>
      </c>
      <c r="G63" s="455">
        <f t="shared" si="7"/>
        <v>0.94285581283493491</v>
      </c>
      <c r="H63" s="454">
        <f t="shared" si="9"/>
        <v>4.0463699434787614E-2</v>
      </c>
    </row>
    <row r="64" spans="1:8" ht="12.75" customHeight="1" x14ac:dyDescent="0.25">
      <c r="A64" s="464" t="s">
        <v>340</v>
      </c>
      <c r="B64" s="473">
        <v>1987.8763567362</v>
      </c>
      <c r="C64" s="145">
        <v>10651.316110356001</v>
      </c>
      <c r="D64" s="305">
        <f t="shared" si="10"/>
        <v>4.358138132818226</v>
      </c>
      <c r="E64" s="462">
        <v>32588.837447271701</v>
      </c>
      <c r="F64" s="462">
        <v>53593.593249379599</v>
      </c>
      <c r="G64" s="455">
        <f t="shared" si="7"/>
        <v>0.64453835875837273</v>
      </c>
      <c r="H64" s="454">
        <f t="shared" si="9"/>
        <v>4.0363156442728691E-2</v>
      </c>
    </row>
    <row r="65" spans="1:8" ht="12.75" customHeight="1" x14ac:dyDescent="0.25">
      <c r="A65" s="464" t="s">
        <v>31</v>
      </c>
      <c r="B65" s="463">
        <v>33979.361715539941</v>
      </c>
      <c r="C65" s="143">
        <v>84734.079659724404</v>
      </c>
      <c r="D65" s="305">
        <f t="shared" si="10"/>
        <v>1.4936925057356969</v>
      </c>
      <c r="E65" s="462">
        <v>303170.39367571985</v>
      </c>
      <c r="F65" s="462">
        <v>431602.48323188</v>
      </c>
      <c r="G65" s="455">
        <f t="shared" si="7"/>
        <v>0.42363005173102414</v>
      </c>
      <c r="H65" s="454">
        <f t="shared" si="9"/>
        <v>0.32505449803853603</v>
      </c>
    </row>
    <row r="66" spans="1:8" ht="12.75" customHeight="1" x14ac:dyDescent="0.25">
      <c r="A66" s="470" t="s">
        <v>339</v>
      </c>
      <c r="B66" s="469">
        <f>SUM(B67:B68)</f>
        <v>0</v>
      </c>
      <c r="C66" s="467">
        <f>SUM(C67:C68)</f>
        <v>1060568.497</v>
      </c>
      <c r="D66" s="468" t="s">
        <v>132</v>
      </c>
      <c r="E66" s="467">
        <f>SUM(E67:E68)</f>
        <v>2438057.8757500001</v>
      </c>
      <c r="F66" s="467">
        <f>SUM(F67:F68)</f>
        <v>4921306.8305580001</v>
      </c>
      <c r="G66" s="466">
        <f t="shared" si="7"/>
        <v>1.0185356875681624</v>
      </c>
      <c r="H66" s="465">
        <f>SUM(H67:H68)</f>
        <v>1</v>
      </c>
    </row>
    <row r="67" spans="1:8" ht="12.75" customHeight="1" x14ac:dyDescent="0.25">
      <c r="A67" s="464" t="s">
        <v>338</v>
      </c>
      <c r="B67" s="463">
        <v>0</v>
      </c>
      <c r="C67" s="143">
        <v>1036949.419</v>
      </c>
      <c r="D67" s="305" t="s">
        <v>132</v>
      </c>
      <c r="E67" s="462">
        <v>2368246.6798</v>
      </c>
      <c r="F67" s="462">
        <v>4819760.7785999998</v>
      </c>
      <c r="G67" s="455">
        <f t="shared" si="7"/>
        <v>1.035159943307524</v>
      </c>
      <c r="H67" s="454">
        <f>(F67/$F$66)</f>
        <v>0.97936603925455989</v>
      </c>
    </row>
    <row r="68" spans="1:8" ht="12.75" customHeight="1" x14ac:dyDescent="0.25">
      <c r="A68" s="459" t="s">
        <v>337</v>
      </c>
      <c r="B68" s="461">
        <v>0</v>
      </c>
      <c r="C68" s="456">
        <v>23619.078000000001</v>
      </c>
      <c r="D68" s="305" t="s">
        <v>132</v>
      </c>
      <c r="E68" s="460">
        <v>69811.195949999994</v>
      </c>
      <c r="F68" s="460">
        <v>101546.051958</v>
      </c>
      <c r="G68" s="455">
        <f t="shared" si="7"/>
        <v>0.45458118251876195</v>
      </c>
      <c r="H68" s="454">
        <f>(F68/$F$66)</f>
        <v>2.0633960745440098E-2</v>
      </c>
    </row>
    <row r="69" spans="1:8" ht="12.75" customHeight="1" x14ac:dyDescent="0.25">
      <c r="A69" s="470" t="s">
        <v>336</v>
      </c>
      <c r="B69" s="469">
        <f>SUM(B70)</f>
        <v>1217.5114000000001</v>
      </c>
      <c r="C69" s="467">
        <f>SUM(C70)</f>
        <v>2269.7582000000002</v>
      </c>
      <c r="D69" s="468">
        <f t="shared" ref="D69:D75" si="11">(C69-B69)/B69</f>
        <v>0.86426032643308315</v>
      </c>
      <c r="E69" s="467">
        <f>SUM(E70)</f>
        <v>6195.9315150000002</v>
      </c>
      <c r="F69" s="467">
        <f>SUM(F70)</f>
        <v>11042.419095000001</v>
      </c>
      <c r="G69" s="466">
        <f t="shared" si="7"/>
        <v>0.78220483365042504</v>
      </c>
      <c r="H69" s="465">
        <f>SUM(H70)</f>
        <v>1</v>
      </c>
    </row>
    <row r="70" spans="1:8" ht="12.75" customHeight="1" x14ac:dyDescent="0.25">
      <c r="A70" s="464" t="s">
        <v>261</v>
      </c>
      <c r="B70" s="463">
        <v>1217.5114000000001</v>
      </c>
      <c r="C70" s="143">
        <v>2269.7582000000002</v>
      </c>
      <c r="D70" s="305">
        <f t="shared" si="11"/>
        <v>0.86426032643308315</v>
      </c>
      <c r="E70" s="472">
        <v>6195.9315150000002</v>
      </c>
      <c r="F70" s="462">
        <v>11042.419095000001</v>
      </c>
      <c r="G70" s="455">
        <f t="shared" ref="G70:G77" si="12">(F70-E70)/E70</f>
        <v>0.78220483365042504</v>
      </c>
      <c r="H70" s="471">
        <f>(F70/$F$69)</f>
        <v>1</v>
      </c>
    </row>
    <row r="71" spans="1:8" ht="12.75" customHeight="1" x14ac:dyDescent="0.25">
      <c r="A71" s="470" t="s">
        <v>335</v>
      </c>
      <c r="B71" s="469">
        <f>SUM(B72:B77)</f>
        <v>2389.9119046599999</v>
      </c>
      <c r="C71" s="467">
        <f>SUM(C72:C77)</f>
        <v>2529.9048350599996</v>
      </c>
      <c r="D71" s="468">
        <f t="shared" si="11"/>
        <v>5.8576606998372104E-2</v>
      </c>
      <c r="E71" s="467">
        <f>SUM(E72:E77)</f>
        <v>11624.5380480898</v>
      </c>
      <c r="F71" s="467">
        <f>SUM(F72:F77)</f>
        <v>13134.815020000002</v>
      </c>
      <c r="G71" s="466">
        <f t="shared" si="12"/>
        <v>0.12992146145182754</v>
      </c>
      <c r="H71" s="465">
        <f>SUM(H72:H77)</f>
        <v>0.99999999999999989</v>
      </c>
    </row>
    <row r="72" spans="1:8" ht="12.75" customHeight="1" x14ac:dyDescent="0.25">
      <c r="A72" s="464" t="s">
        <v>334</v>
      </c>
      <c r="B72" s="463">
        <v>1275.3943631</v>
      </c>
      <c r="C72" s="143">
        <v>1156.0524462000001</v>
      </c>
      <c r="D72" s="305">
        <f t="shared" si="11"/>
        <v>-9.3572561046863151E-2</v>
      </c>
      <c r="E72" s="462">
        <v>5628.2028611000005</v>
      </c>
      <c r="F72" s="462">
        <v>5705.0147449000006</v>
      </c>
      <c r="G72" s="455">
        <f t="shared" si="12"/>
        <v>1.364767505643668E-2</v>
      </c>
      <c r="H72" s="454">
        <f t="shared" ref="H72:H77" si="13">(F72/$F$71)</f>
        <v>0.43434298360602264</v>
      </c>
    </row>
    <row r="73" spans="1:8" ht="12.75" customHeight="1" x14ac:dyDescent="0.25">
      <c r="A73" s="464" t="s">
        <v>259</v>
      </c>
      <c r="B73" s="463">
        <v>714.36830355999996</v>
      </c>
      <c r="C73" s="143">
        <v>516.44304399999999</v>
      </c>
      <c r="D73" s="305">
        <f t="shared" si="11"/>
        <v>-0.2770633279411398</v>
      </c>
      <c r="E73" s="462">
        <v>3059.6633691200004</v>
      </c>
      <c r="F73" s="462">
        <v>3331.34875048</v>
      </c>
      <c r="G73" s="455">
        <f t="shared" si="12"/>
        <v>8.8795840778438287E-2</v>
      </c>
      <c r="H73" s="454">
        <f t="shared" si="13"/>
        <v>0.25362738229715848</v>
      </c>
    </row>
    <row r="74" spans="1:8" ht="12.75" customHeight="1" x14ac:dyDescent="0.25">
      <c r="A74" s="459" t="s">
        <v>264</v>
      </c>
      <c r="B74" s="461">
        <v>174.37783999999999</v>
      </c>
      <c r="C74" s="456">
        <v>569.79512</v>
      </c>
      <c r="D74" s="305">
        <f t="shared" si="11"/>
        <v>2.2675890468651292</v>
      </c>
      <c r="E74" s="460">
        <v>346.56516399999998</v>
      </c>
      <c r="F74" s="460">
        <v>2166.5107360000002</v>
      </c>
      <c r="G74" s="455">
        <f t="shared" si="12"/>
        <v>5.2513805801901086</v>
      </c>
      <c r="H74" s="454">
        <f t="shared" si="13"/>
        <v>0.16494413759928231</v>
      </c>
    </row>
    <row r="75" spans="1:8" ht="12.75" customHeight="1" x14ac:dyDescent="0.25">
      <c r="A75" s="459" t="s">
        <v>333</v>
      </c>
      <c r="B75" s="461">
        <v>113.321558</v>
      </c>
      <c r="C75" s="456">
        <v>115.197028</v>
      </c>
      <c r="D75" s="305">
        <f t="shared" si="11"/>
        <v>1.6549984249245912E-2</v>
      </c>
      <c r="E75" s="460">
        <v>1893.1905458000001</v>
      </c>
      <c r="F75" s="460">
        <v>1045.3305719</v>
      </c>
      <c r="G75" s="455">
        <f t="shared" si="12"/>
        <v>-0.44784714131441128</v>
      </c>
      <c r="H75" s="454">
        <f t="shared" si="13"/>
        <v>7.9584719716897831E-2</v>
      </c>
    </row>
    <row r="76" spans="1:8" ht="12.75" customHeight="1" x14ac:dyDescent="0.25">
      <c r="A76" s="459" t="s">
        <v>332</v>
      </c>
      <c r="B76" s="461">
        <v>0</v>
      </c>
      <c r="C76" s="456">
        <v>108.84949686</v>
      </c>
      <c r="D76" s="305" t="s">
        <v>132</v>
      </c>
      <c r="E76" s="460">
        <v>353.67299806980003</v>
      </c>
      <c r="F76" s="460">
        <v>497.74214172000001</v>
      </c>
      <c r="G76" s="455">
        <f t="shared" si="12"/>
        <v>0.40735126638581226</v>
      </c>
      <c r="H76" s="454">
        <f t="shared" si="13"/>
        <v>3.7894872593340866E-2</v>
      </c>
    </row>
    <row r="77" spans="1:8" ht="12.75" customHeight="1" thickBot="1" x14ac:dyDescent="0.3">
      <c r="A77" s="459" t="s">
        <v>331</v>
      </c>
      <c r="B77" s="458">
        <v>112.44983999999999</v>
      </c>
      <c r="C77" s="457">
        <v>63.567700000000002</v>
      </c>
      <c r="D77" s="305">
        <f>(C77-B77)/B77</f>
        <v>-0.43470173012251501</v>
      </c>
      <c r="E77" s="456">
        <v>343.24311</v>
      </c>
      <c r="F77" s="456">
        <v>388.86807500000003</v>
      </c>
      <c r="G77" s="455">
        <f t="shared" si="12"/>
        <v>0.13292317797726524</v>
      </c>
      <c r="H77" s="454">
        <f t="shared" si="13"/>
        <v>2.9605904187297794E-2</v>
      </c>
    </row>
    <row r="78" spans="1:8" ht="46.35" customHeight="1" thickBot="1" x14ac:dyDescent="0.3">
      <c r="A78" s="735" t="s">
        <v>322</v>
      </c>
      <c r="B78" s="736"/>
      <c r="C78" s="736"/>
      <c r="D78" s="736"/>
      <c r="E78" s="736"/>
      <c r="F78" s="736"/>
      <c r="G78" s="736"/>
      <c r="H78" s="737"/>
    </row>
  </sheetData>
  <mergeCells count="3">
    <mergeCell ref="B4:D4"/>
    <mergeCell ref="E4:H4"/>
    <mergeCell ref="A78:H78"/>
  </mergeCells>
  <printOptions horizontalCentered="1" verticalCentered="1"/>
  <pageMargins left="0" right="0" top="0" bottom="0" header="0.31496062992125984" footer="0.31496062992125984"/>
  <pageSetup paperSize="9" scale="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100"/>
  <sheetViews>
    <sheetView showGridLines="0" zoomScaleNormal="100" workbookViewId="0">
      <selection activeCell="C29" sqref="C29"/>
    </sheetView>
  </sheetViews>
  <sheetFormatPr baseColWidth="10" defaultColWidth="14.42578125" defaultRowHeight="15" customHeight="1" x14ac:dyDescent="0.25"/>
  <cols>
    <col min="1" max="1" width="16.7109375" style="135" customWidth="1"/>
    <col min="2" max="6" width="19.42578125" style="135" customWidth="1"/>
    <col min="7" max="9" width="11.42578125" style="135" customWidth="1"/>
    <col min="10" max="10" width="14.5703125" style="135" customWidth="1"/>
    <col min="11" max="17" width="11.42578125" style="135" customWidth="1"/>
    <col min="18" max="16384" width="14.42578125" style="135"/>
  </cols>
  <sheetData>
    <row r="1" spans="1:17" ht="14.25" customHeight="1" x14ac:dyDescent="0.25">
      <c r="A1" s="257" t="s">
        <v>194</v>
      </c>
      <c r="B1" s="274"/>
      <c r="C1" s="274"/>
      <c r="D1" s="274"/>
      <c r="E1" s="274"/>
      <c r="F1" s="274"/>
      <c r="G1" s="241"/>
      <c r="H1" s="241"/>
      <c r="I1" s="241"/>
      <c r="J1" s="241"/>
      <c r="K1" s="241"/>
      <c r="L1" s="241"/>
      <c r="M1" s="241"/>
      <c r="N1" s="241"/>
      <c r="O1" s="241"/>
      <c r="P1" s="241"/>
      <c r="Q1" s="241"/>
    </row>
    <row r="2" spans="1:17" ht="14.25" customHeight="1" x14ac:dyDescent="0.25">
      <c r="A2" s="275" t="s">
        <v>193</v>
      </c>
      <c r="B2" s="274"/>
      <c r="C2" s="274"/>
      <c r="D2" s="274"/>
      <c r="E2" s="274"/>
      <c r="F2" s="274"/>
      <c r="G2" s="241"/>
      <c r="H2" s="241"/>
      <c r="I2" s="241"/>
      <c r="J2" s="241"/>
      <c r="K2" s="241"/>
      <c r="L2" s="241"/>
      <c r="M2" s="241"/>
      <c r="N2" s="241"/>
      <c r="O2" s="241"/>
      <c r="P2" s="241"/>
      <c r="Q2" s="241"/>
    </row>
    <row r="3" spans="1:17" ht="14.25" customHeight="1" x14ac:dyDescent="0.25">
      <c r="A3" s="257"/>
      <c r="B3" s="274"/>
      <c r="C3" s="274"/>
      <c r="D3" s="274"/>
      <c r="E3" s="274"/>
      <c r="F3" s="274"/>
      <c r="G3" s="241"/>
      <c r="H3" s="241"/>
      <c r="I3" s="241"/>
      <c r="J3" s="241"/>
      <c r="K3" s="241"/>
      <c r="L3" s="241"/>
      <c r="M3" s="241"/>
      <c r="N3" s="241"/>
      <c r="O3" s="241"/>
      <c r="P3" s="241"/>
      <c r="Q3" s="241"/>
    </row>
    <row r="4" spans="1:17" ht="14.25" customHeight="1" x14ac:dyDescent="0.25">
      <c r="A4" s="273" t="s">
        <v>15</v>
      </c>
      <c r="B4" s="272" t="s">
        <v>192</v>
      </c>
      <c r="C4" s="272" t="s">
        <v>191</v>
      </c>
      <c r="D4" s="272" t="s">
        <v>190</v>
      </c>
      <c r="E4" s="272" t="s">
        <v>189</v>
      </c>
      <c r="F4" s="272" t="s">
        <v>185</v>
      </c>
      <c r="G4" s="241"/>
      <c r="H4" s="241"/>
      <c r="I4" s="241"/>
      <c r="J4" s="241"/>
      <c r="K4" s="241"/>
      <c r="L4" s="241"/>
      <c r="M4" s="241"/>
      <c r="N4" s="241"/>
      <c r="O4" s="241"/>
      <c r="P4" s="241"/>
      <c r="Q4" s="241"/>
    </row>
    <row r="5" spans="1:17" ht="14.25" customHeight="1" x14ac:dyDescent="0.25">
      <c r="A5" s="273"/>
      <c r="B5" s="272" t="s">
        <v>187</v>
      </c>
      <c r="C5" s="272"/>
      <c r="D5" s="272" t="s">
        <v>188</v>
      </c>
      <c r="E5" s="272" t="s">
        <v>187</v>
      </c>
      <c r="F5" s="272" t="s">
        <v>186</v>
      </c>
      <c r="G5" s="241"/>
      <c r="H5" s="241"/>
      <c r="I5" s="241"/>
      <c r="J5" s="241"/>
      <c r="K5" s="241"/>
      <c r="L5" s="241"/>
      <c r="M5" s="241"/>
      <c r="N5" s="241"/>
      <c r="O5" s="241"/>
      <c r="P5" s="241"/>
      <c r="Q5" s="241"/>
    </row>
    <row r="6" spans="1:17" ht="14.25" customHeight="1" x14ac:dyDescent="0.25">
      <c r="A6" s="257">
        <v>2011</v>
      </c>
      <c r="B6" s="271">
        <v>58.660562999999989</v>
      </c>
      <c r="C6" s="270">
        <v>769.89173540999991</v>
      </c>
      <c r="D6" s="270">
        <v>70.678228960000013</v>
      </c>
      <c r="E6" s="270">
        <v>135.62538000999999</v>
      </c>
      <c r="F6" s="269">
        <f t="shared" ref="F6:F15" si="0">SUM(B6:E6)</f>
        <v>1034.85590738</v>
      </c>
      <c r="G6" s="241"/>
      <c r="H6" s="241"/>
      <c r="I6" s="241"/>
      <c r="J6" s="241"/>
      <c r="K6" s="241"/>
      <c r="L6" s="241"/>
      <c r="M6" s="241"/>
      <c r="N6" s="241"/>
      <c r="O6" s="241"/>
      <c r="P6" s="241"/>
      <c r="Q6" s="241"/>
    </row>
    <row r="7" spans="1:17" ht="14.25" customHeight="1" x14ac:dyDescent="0.25">
      <c r="A7" s="257">
        <v>2012</v>
      </c>
      <c r="B7" s="265">
        <v>441.66</v>
      </c>
      <c r="C7" s="268">
        <v>12.71</v>
      </c>
      <c r="D7" s="268">
        <v>571.66999999999996</v>
      </c>
      <c r="E7" s="268">
        <v>941.67</v>
      </c>
      <c r="F7" s="259">
        <f t="shared" si="0"/>
        <v>1967.71</v>
      </c>
      <c r="G7" s="241"/>
      <c r="H7" s="241"/>
      <c r="I7" s="241"/>
      <c r="J7" s="241"/>
      <c r="K7" s="241"/>
      <c r="L7" s="241"/>
      <c r="M7" s="241"/>
      <c r="N7" s="241"/>
      <c r="O7" s="241"/>
      <c r="P7" s="241"/>
      <c r="Q7" s="241"/>
    </row>
    <row r="8" spans="1:17" ht="14.25" customHeight="1" x14ac:dyDescent="0.25">
      <c r="A8" s="257">
        <v>2013</v>
      </c>
      <c r="B8" s="265">
        <v>336.98</v>
      </c>
      <c r="C8" s="268">
        <v>11.91</v>
      </c>
      <c r="D8" s="268">
        <v>505.37</v>
      </c>
      <c r="E8" s="268">
        <v>809.47</v>
      </c>
      <c r="F8" s="259">
        <f t="shared" si="0"/>
        <v>1663.73</v>
      </c>
      <c r="G8" s="241"/>
      <c r="H8" s="241"/>
      <c r="I8" s="241"/>
      <c r="J8" s="241"/>
      <c r="K8" s="241"/>
      <c r="L8" s="241"/>
      <c r="M8" s="241"/>
      <c r="N8" s="241"/>
      <c r="O8" s="241"/>
      <c r="P8" s="241"/>
      <c r="Q8" s="241"/>
    </row>
    <row r="9" spans="1:17" ht="14.25" customHeight="1" x14ac:dyDescent="0.25">
      <c r="A9" s="257">
        <v>2014</v>
      </c>
      <c r="B9" s="265">
        <v>372.45</v>
      </c>
      <c r="C9" s="268">
        <v>120.64</v>
      </c>
      <c r="D9" s="268">
        <v>528.97</v>
      </c>
      <c r="E9" s="268">
        <v>535.11</v>
      </c>
      <c r="F9" s="259">
        <f t="shared" si="0"/>
        <v>1557.17</v>
      </c>
      <c r="G9" s="241"/>
      <c r="H9" s="241"/>
      <c r="I9" s="241"/>
      <c r="J9" s="241"/>
      <c r="K9" s="241"/>
      <c r="L9" s="241"/>
      <c r="M9" s="241"/>
      <c r="N9" s="241"/>
      <c r="O9" s="241"/>
      <c r="P9" s="241"/>
      <c r="Q9" s="241"/>
    </row>
    <row r="10" spans="1:17" ht="14.25" customHeight="1" x14ac:dyDescent="0.25">
      <c r="A10" s="257">
        <v>2015</v>
      </c>
      <c r="B10" s="265">
        <v>208.18</v>
      </c>
      <c r="C10" s="268">
        <v>198.71</v>
      </c>
      <c r="D10" s="268">
        <v>352.16</v>
      </c>
      <c r="E10" s="268">
        <v>344.16</v>
      </c>
      <c r="F10" s="259">
        <f t="shared" si="0"/>
        <v>1103.21</v>
      </c>
      <c r="G10" s="241"/>
      <c r="H10" s="241"/>
      <c r="I10" s="263"/>
      <c r="J10" s="241"/>
      <c r="K10" s="241"/>
      <c r="L10" s="241"/>
      <c r="M10" s="241"/>
      <c r="N10" s="241"/>
      <c r="O10" s="241"/>
      <c r="P10" s="241"/>
      <c r="Q10" s="241"/>
    </row>
    <row r="11" spans="1:17" ht="14.25" customHeight="1" x14ac:dyDescent="0.25">
      <c r="A11" s="257">
        <v>2016</v>
      </c>
      <c r="B11" s="265">
        <v>236.43</v>
      </c>
      <c r="C11" s="268">
        <v>205.76</v>
      </c>
      <c r="D11" s="268">
        <v>519.58000000000004</v>
      </c>
      <c r="E11" s="268">
        <v>101.5</v>
      </c>
      <c r="F11" s="259">
        <f t="shared" si="0"/>
        <v>1063.27</v>
      </c>
      <c r="G11" s="241"/>
      <c r="H11" s="241"/>
      <c r="I11" s="266"/>
      <c r="J11" s="266"/>
      <c r="K11" s="241"/>
      <c r="L11" s="241"/>
      <c r="M11" s="241"/>
      <c r="N11" s="241"/>
      <c r="O11" s="241"/>
      <c r="P11" s="241"/>
      <c r="Q11" s="241"/>
    </row>
    <row r="12" spans="1:17" ht="14.25" customHeight="1" x14ac:dyDescent="0.25">
      <c r="A12" s="257">
        <v>2017</v>
      </c>
      <c r="B12" s="265">
        <v>638.01203592000002</v>
      </c>
      <c r="C12" s="259">
        <v>260.90940907000004</v>
      </c>
      <c r="D12" s="259">
        <v>808.82568502999993</v>
      </c>
      <c r="E12" s="259">
        <v>66.167433000000003</v>
      </c>
      <c r="F12" s="259">
        <f t="shared" si="0"/>
        <v>1773.9145630200001</v>
      </c>
      <c r="G12" s="241"/>
      <c r="H12" s="241"/>
      <c r="I12" s="241"/>
      <c r="J12" s="241"/>
      <c r="K12" s="241"/>
      <c r="L12" s="241"/>
      <c r="M12" s="241"/>
      <c r="N12" s="241"/>
      <c r="O12" s="241"/>
      <c r="P12" s="241"/>
      <c r="Q12" s="241"/>
    </row>
    <row r="13" spans="1:17" ht="14.25" customHeight="1" x14ac:dyDescent="0.25">
      <c r="A13" s="257">
        <v>2018</v>
      </c>
      <c r="B13" s="265">
        <v>770.44</v>
      </c>
      <c r="C13" s="259">
        <v>267.08999999999997</v>
      </c>
      <c r="D13" s="259">
        <v>980.07</v>
      </c>
      <c r="E13" s="259">
        <v>88.32</v>
      </c>
      <c r="F13" s="259">
        <f t="shared" si="0"/>
        <v>2105.92</v>
      </c>
      <c r="G13" s="241"/>
      <c r="H13" s="241"/>
      <c r="I13" s="267"/>
      <c r="J13" s="266"/>
      <c r="K13" s="241"/>
      <c r="L13" s="241"/>
      <c r="M13" s="241"/>
      <c r="N13" s="241"/>
      <c r="O13" s="241"/>
      <c r="P13" s="241"/>
      <c r="Q13" s="241"/>
    </row>
    <row r="14" spans="1:17" ht="14.25" customHeight="1" x14ac:dyDescent="0.25">
      <c r="A14" s="257">
        <v>2019</v>
      </c>
      <c r="B14" s="265">
        <v>545.05397387999994</v>
      </c>
      <c r="C14" s="259">
        <v>586.45435012999997</v>
      </c>
      <c r="D14" s="259">
        <v>883.37402214999986</v>
      </c>
      <c r="E14" s="259">
        <v>40.147508939999994</v>
      </c>
      <c r="F14" s="259">
        <f t="shared" si="0"/>
        <v>2055.0298550999996</v>
      </c>
      <c r="G14" s="253"/>
      <c r="H14" s="253"/>
      <c r="I14" s="263"/>
      <c r="J14" s="253"/>
      <c r="K14" s="253"/>
      <c r="L14" s="241"/>
      <c r="M14" s="241"/>
      <c r="N14" s="241"/>
      <c r="O14" s="241"/>
      <c r="P14" s="241"/>
      <c r="Q14" s="241"/>
    </row>
    <row r="15" spans="1:17" ht="14.25" customHeight="1" x14ac:dyDescent="0.25">
      <c r="A15" s="257">
        <v>2020</v>
      </c>
      <c r="B15" s="264">
        <v>429.86573403</v>
      </c>
      <c r="C15" s="259">
        <v>314.16726409999995</v>
      </c>
      <c r="D15" s="259">
        <v>888.78350480999995</v>
      </c>
      <c r="E15" s="259">
        <v>15.567802</v>
      </c>
      <c r="F15" s="259">
        <f t="shared" si="0"/>
        <v>1648.3843049399998</v>
      </c>
      <c r="G15" s="253"/>
      <c r="H15" s="253"/>
      <c r="I15" s="263"/>
      <c r="J15" s="253"/>
      <c r="K15" s="253"/>
      <c r="L15" s="241"/>
      <c r="M15" s="241"/>
      <c r="N15" s="241"/>
      <c r="O15" s="241"/>
      <c r="P15" s="241"/>
      <c r="Q15" s="241"/>
    </row>
    <row r="16" spans="1:17" ht="14.25" customHeight="1" x14ac:dyDescent="0.25">
      <c r="A16" s="262">
        <v>2021</v>
      </c>
      <c r="B16" s="261">
        <f>SUM(B17:B21)</f>
        <v>566.52521400000001</v>
      </c>
      <c r="C16" s="261">
        <f>SUM(C17:C21)</f>
        <v>226.02562997999999</v>
      </c>
      <c r="D16" s="261">
        <f>SUM(D17:D21)</f>
        <v>799.23994611000001</v>
      </c>
      <c r="E16" s="261">
        <f>SUM(E17:E21)</f>
        <v>60.302686999999999</v>
      </c>
      <c r="F16" s="261">
        <f>SUM(F17:F21)</f>
        <v>1652.0934770899999</v>
      </c>
      <c r="G16" s="253"/>
      <c r="H16" s="253"/>
      <c r="I16" s="260"/>
      <c r="J16" s="253"/>
      <c r="K16" s="259"/>
      <c r="L16" s="252"/>
      <c r="M16" s="252"/>
      <c r="N16" s="252"/>
      <c r="O16" s="252"/>
      <c r="P16" s="252"/>
      <c r="Q16" s="252"/>
    </row>
    <row r="17" spans="1:17" ht="14.25" customHeight="1" x14ac:dyDescent="0.25">
      <c r="A17" s="257" t="s">
        <v>22</v>
      </c>
      <c r="B17" s="256">
        <v>0</v>
      </c>
      <c r="C17" s="255">
        <v>21.034952989999997</v>
      </c>
      <c r="D17" s="258">
        <v>2.016E-3</v>
      </c>
      <c r="E17" s="258">
        <v>1.248E-3</v>
      </c>
      <c r="F17" s="254">
        <f>+SUM(B17:E17)</f>
        <v>21.038216989999999</v>
      </c>
      <c r="G17" s="241"/>
      <c r="H17" s="241"/>
      <c r="I17" s="241"/>
      <c r="J17" s="241"/>
      <c r="K17" s="253"/>
      <c r="L17" s="252"/>
      <c r="M17" s="252"/>
      <c r="N17" s="252"/>
      <c r="O17" s="252"/>
      <c r="P17" s="252"/>
      <c r="Q17" s="252"/>
    </row>
    <row r="18" spans="1:17" ht="14.25" customHeight="1" x14ac:dyDescent="0.25">
      <c r="A18" s="257" t="s">
        <v>35</v>
      </c>
      <c r="B18" s="256">
        <v>143.29365096000001</v>
      </c>
      <c r="C18" s="255">
        <v>43.604856010000006</v>
      </c>
      <c r="D18" s="255">
        <v>233.81441108999999</v>
      </c>
      <c r="E18" s="255">
        <v>16.105035999999998</v>
      </c>
      <c r="F18" s="254">
        <f>+SUM(B18:E18)</f>
        <v>436.81795405999998</v>
      </c>
      <c r="G18" s="241"/>
      <c r="H18" s="241"/>
      <c r="I18" s="241"/>
      <c r="J18" s="241"/>
      <c r="K18" s="253"/>
      <c r="L18" s="252"/>
      <c r="M18" s="252"/>
      <c r="N18" s="252"/>
      <c r="O18" s="252"/>
      <c r="P18" s="252"/>
      <c r="Q18" s="252"/>
    </row>
    <row r="19" spans="1:17" ht="14.25" customHeight="1" x14ac:dyDescent="0.25">
      <c r="A19" s="257" t="s">
        <v>80</v>
      </c>
      <c r="B19" s="256">
        <v>145.33410099</v>
      </c>
      <c r="C19" s="255">
        <v>73.506124970000002</v>
      </c>
      <c r="D19" s="255">
        <v>207.33997097999998</v>
      </c>
      <c r="E19" s="255">
        <v>12.570309999999999</v>
      </c>
      <c r="F19" s="254">
        <f>+SUM(B19:E19)</f>
        <v>438.75050693999998</v>
      </c>
      <c r="G19" s="241"/>
      <c r="H19" s="241"/>
      <c r="I19" s="241"/>
      <c r="J19" s="241"/>
      <c r="K19" s="253"/>
      <c r="L19" s="252"/>
      <c r="M19" s="252"/>
      <c r="N19" s="252"/>
      <c r="O19" s="252"/>
      <c r="P19" s="252"/>
      <c r="Q19" s="252"/>
    </row>
    <row r="20" spans="1:17" ht="14.25" customHeight="1" x14ac:dyDescent="0.25">
      <c r="A20" s="257" t="s">
        <v>129</v>
      </c>
      <c r="B20" s="256">
        <v>0</v>
      </c>
      <c r="C20" s="255">
        <v>32.115377979999998</v>
      </c>
      <c r="D20" s="255">
        <v>7.3699300000000001</v>
      </c>
      <c r="E20" s="255">
        <v>0</v>
      </c>
      <c r="F20" s="254">
        <f>+SUM(B20:E20)</f>
        <v>39.485307980000002</v>
      </c>
      <c r="G20" s="241"/>
      <c r="H20" s="241"/>
      <c r="I20" s="241"/>
      <c r="J20" s="241"/>
      <c r="K20" s="253"/>
      <c r="L20" s="252"/>
      <c r="M20" s="252"/>
      <c r="N20" s="252"/>
      <c r="O20" s="252"/>
      <c r="P20" s="252"/>
      <c r="Q20" s="252"/>
    </row>
    <row r="21" spans="1:17" ht="14.25" customHeight="1" x14ac:dyDescent="0.25">
      <c r="A21" s="257" t="s">
        <v>153</v>
      </c>
      <c r="B21" s="256">
        <v>277.89746205</v>
      </c>
      <c r="C21" s="255">
        <v>55.764318029999998</v>
      </c>
      <c r="D21" s="255">
        <v>350.71361804000003</v>
      </c>
      <c r="E21" s="255">
        <v>31.626093000000001</v>
      </c>
      <c r="F21" s="254">
        <f>+SUM(B21:E21)</f>
        <v>716.00149111999997</v>
      </c>
      <c r="G21" s="241"/>
      <c r="H21" s="241"/>
      <c r="I21" s="241"/>
      <c r="J21" s="241"/>
      <c r="K21" s="253"/>
      <c r="L21" s="252"/>
      <c r="M21" s="252"/>
      <c r="N21" s="252"/>
      <c r="O21" s="252"/>
      <c r="P21" s="252"/>
      <c r="Q21" s="252"/>
    </row>
    <row r="22" spans="1:17" ht="18.75" customHeight="1" x14ac:dyDescent="0.25">
      <c r="A22" s="251" t="s">
        <v>185</v>
      </c>
      <c r="B22" s="250">
        <f>SUM(B6:B16)</f>
        <v>4604.2575208300004</v>
      </c>
      <c r="C22" s="250">
        <f>SUM(C6:C16)</f>
        <v>2974.2683886899995</v>
      </c>
      <c r="D22" s="250">
        <f>SUM(D6:D16)</f>
        <v>6908.7213870599999</v>
      </c>
      <c r="E22" s="250">
        <f>SUM(E6:E16)</f>
        <v>3138.0408109499999</v>
      </c>
      <c r="F22" s="249">
        <f>SUM(F6:F16)</f>
        <v>17625.288107529999</v>
      </c>
      <c r="G22" s="241"/>
      <c r="H22" s="241"/>
      <c r="I22" s="241"/>
      <c r="J22" s="241"/>
      <c r="K22" s="241"/>
      <c r="L22" s="241"/>
      <c r="M22" s="241"/>
      <c r="N22" s="241"/>
      <c r="O22" s="241"/>
      <c r="P22" s="241"/>
      <c r="Q22" s="241"/>
    </row>
    <row r="23" spans="1:17" ht="14.25" customHeight="1" x14ac:dyDescent="0.25">
      <c r="A23" s="243"/>
      <c r="B23" s="248"/>
      <c r="C23" s="248"/>
      <c r="D23" s="248"/>
      <c r="E23" s="248"/>
      <c r="F23" s="248"/>
      <c r="G23" s="241"/>
      <c r="H23" s="241"/>
      <c r="I23" s="241"/>
      <c r="J23" s="241"/>
      <c r="K23" s="241"/>
      <c r="L23" s="241"/>
      <c r="M23" s="241"/>
      <c r="N23" s="241"/>
      <c r="O23" s="241"/>
      <c r="P23" s="241"/>
      <c r="Q23" s="241"/>
    </row>
    <row r="24" spans="1:17" ht="35.25" customHeight="1" x14ac:dyDescent="0.25">
      <c r="A24" s="784" t="s">
        <v>184</v>
      </c>
      <c r="B24" s="785"/>
      <c r="C24" s="785"/>
      <c r="D24" s="785"/>
      <c r="E24" s="785"/>
      <c r="F24" s="785"/>
      <c r="G24" s="247"/>
      <c r="H24" s="247"/>
      <c r="I24" s="247"/>
      <c r="J24" s="247"/>
      <c r="K24" s="247"/>
      <c r="L24" s="247"/>
      <c r="M24" s="247"/>
      <c r="N24" s="247"/>
      <c r="O24" s="247"/>
      <c r="P24" s="247"/>
      <c r="Q24" s="247"/>
    </row>
    <row r="25" spans="1:17" ht="14.25" customHeight="1" x14ac:dyDescent="0.25">
      <c r="A25" s="243"/>
      <c r="B25" s="242"/>
      <c r="C25" s="242"/>
      <c r="D25" s="242"/>
      <c r="E25" s="242"/>
      <c r="F25" s="242"/>
      <c r="G25" s="241"/>
      <c r="H25" s="241"/>
      <c r="I25" s="241"/>
      <c r="J25" s="241"/>
      <c r="K25" s="241"/>
      <c r="L25" s="241"/>
      <c r="M25" s="241"/>
      <c r="N25" s="241"/>
      <c r="O25" s="241"/>
      <c r="P25" s="241"/>
      <c r="Q25" s="241"/>
    </row>
    <row r="26" spans="1:17" ht="14.25" customHeight="1" x14ac:dyDescent="0.25">
      <c r="A26" s="243"/>
      <c r="B26" s="246"/>
      <c r="C26" s="242"/>
      <c r="D26" s="246"/>
      <c r="E26" s="246"/>
      <c r="F26" s="242"/>
      <c r="G26" s="241"/>
      <c r="H26" s="241"/>
      <c r="I26" s="241"/>
      <c r="J26" s="241"/>
      <c r="K26" s="241"/>
      <c r="L26" s="241"/>
      <c r="M26" s="241"/>
      <c r="N26" s="241"/>
      <c r="O26" s="241"/>
      <c r="P26" s="241"/>
      <c r="Q26" s="241"/>
    </row>
    <row r="27" spans="1:17" ht="14.25" customHeight="1" x14ac:dyDescent="0.25">
      <c r="A27" s="243"/>
      <c r="B27" s="242"/>
      <c r="C27" s="242"/>
      <c r="D27" s="242"/>
      <c r="E27" s="242"/>
      <c r="F27" s="242"/>
      <c r="G27" s="241"/>
      <c r="H27" s="241"/>
      <c r="I27" s="241"/>
      <c r="J27" s="241"/>
      <c r="K27" s="241"/>
      <c r="L27" s="241"/>
      <c r="M27" s="241"/>
      <c r="N27" s="241"/>
      <c r="O27" s="241"/>
      <c r="P27" s="241"/>
      <c r="Q27" s="241"/>
    </row>
    <row r="28" spans="1:17" ht="14.25" customHeight="1" x14ac:dyDescent="0.25">
      <c r="A28" s="243"/>
      <c r="B28" s="244"/>
      <c r="C28" s="244"/>
      <c r="D28" s="242"/>
      <c r="E28" s="242"/>
      <c r="F28" s="242"/>
      <c r="G28" s="241"/>
      <c r="H28" s="241"/>
      <c r="I28" s="241"/>
      <c r="J28" s="241"/>
      <c r="K28" s="241"/>
      <c r="L28" s="241"/>
      <c r="M28" s="241"/>
      <c r="N28" s="241"/>
      <c r="O28" s="241"/>
      <c r="P28" s="241"/>
      <c r="Q28" s="241"/>
    </row>
    <row r="29" spans="1:17" ht="14.25" customHeight="1" x14ac:dyDescent="0.25">
      <c r="A29" s="243"/>
      <c r="B29" s="244"/>
      <c r="C29" s="244"/>
      <c r="D29" s="245"/>
      <c r="E29" s="245"/>
      <c r="F29" s="242"/>
      <c r="G29" s="241"/>
      <c r="H29" s="241"/>
      <c r="I29" s="241"/>
      <c r="J29" s="241"/>
      <c r="K29" s="241"/>
      <c r="L29" s="241"/>
      <c r="M29" s="241"/>
      <c r="N29" s="241"/>
      <c r="O29" s="241"/>
      <c r="P29" s="241"/>
      <c r="Q29" s="241"/>
    </row>
    <row r="30" spans="1:17" ht="14.25" customHeight="1" x14ac:dyDescent="0.25">
      <c r="A30" s="243"/>
      <c r="B30" s="244"/>
      <c r="C30" s="244"/>
      <c r="D30" s="245"/>
      <c r="E30" s="245"/>
      <c r="F30" s="242"/>
      <c r="G30" s="241"/>
      <c r="H30" s="241"/>
      <c r="I30" s="241"/>
      <c r="J30" s="241"/>
      <c r="K30" s="241"/>
      <c r="L30" s="241"/>
      <c r="M30" s="241"/>
      <c r="N30" s="241"/>
      <c r="O30" s="241"/>
      <c r="P30" s="241"/>
      <c r="Q30" s="241"/>
    </row>
    <row r="31" spans="1:17" ht="14.25" customHeight="1" x14ac:dyDescent="0.25">
      <c r="A31" s="243"/>
      <c r="B31" s="242"/>
      <c r="C31" s="245"/>
      <c r="D31" s="245"/>
      <c r="E31" s="245"/>
      <c r="F31" s="242"/>
      <c r="G31" s="241"/>
      <c r="H31" s="241"/>
      <c r="I31" s="241"/>
      <c r="J31" s="241"/>
      <c r="K31" s="241"/>
      <c r="L31" s="241"/>
      <c r="M31" s="241"/>
      <c r="N31" s="241"/>
      <c r="O31" s="241"/>
      <c r="P31" s="241"/>
      <c r="Q31" s="241"/>
    </row>
    <row r="32" spans="1:17" ht="14.25" customHeight="1" x14ac:dyDescent="0.25">
      <c r="A32" s="243"/>
      <c r="B32" s="244"/>
      <c r="C32" s="245"/>
      <c r="D32" s="245"/>
      <c r="E32" s="245"/>
      <c r="F32" s="242"/>
      <c r="G32" s="241"/>
      <c r="H32" s="241"/>
      <c r="I32" s="241"/>
      <c r="J32" s="241"/>
      <c r="K32" s="241"/>
      <c r="L32" s="241"/>
      <c r="M32" s="241"/>
      <c r="N32" s="241"/>
      <c r="O32" s="241"/>
      <c r="P32" s="241"/>
      <c r="Q32" s="241"/>
    </row>
    <row r="33" spans="1:17" ht="14.25" customHeight="1" x14ac:dyDescent="0.25">
      <c r="A33" s="243"/>
      <c r="B33" s="244"/>
      <c r="C33" s="245"/>
      <c r="D33" s="242"/>
      <c r="E33" s="242"/>
      <c r="F33" s="242"/>
      <c r="G33" s="241"/>
      <c r="H33" s="241"/>
      <c r="I33" s="241"/>
      <c r="J33" s="241"/>
      <c r="K33" s="241"/>
      <c r="L33" s="241"/>
      <c r="M33" s="241"/>
      <c r="N33" s="241"/>
      <c r="O33" s="241"/>
      <c r="P33" s="241"/>
      <c r="Q33" s="241"/>
    </row>
    <row r="34" spans="1:17" ht="14.25" customHeight="1" x14ac:dyDescent="0.25">
      <c r="A34" s="243"/>
      <c r="B34" s="244"/>
      <c r="C34" s="245"/>
      <c r="D34" s="244"/>
      <c r="E34" s="244"/>
      <c r="F34" s="242"/>
      <c r="G34" s="241"/>
      <c r="H34" s="241"/>
      <c r="I34" s="241"/>
      <c r="J34" s="241"/>
      <c r="K34" s="241"/>
      <c r="L34" s="241"/>
      <c r="M34" s="241"/>
      <c r="N34" s="241"/>
      <c r="O34" s="241"/>
      <c r="P34" s="241"/>
      <c r="Q34" s="241"/>
    </row>
    <row r="35" spans="1:17" ht="14.25" customHeight="1" x14ac:dyDescent="0.25">
      <c r="A35" s="243"/>
      <c r="B35" s="244"/>
      <c r="C35" s="245"/>
      <c r="D35" s="244"/>
      <c r="E35" s="244"/>
      <c r="F35" s="242"/>
      <c r="G35" s="241"/>
      <c r="H35" s="241"/>
      <c r="I35" s="241"/>
      <c r="J35" s="241"/>
      <c r="K35" s="241"/>
      <c r="L35" s="241"/>
      <c r="M35" s="241"/>
      <c r="N35" s="241"/>
      <c r="O35" s="241"/>
      <c r="P35" s="241"/>
      <c r="Q35" s="241"/>
    </row>
    <row r="36" spans="1:17" ht="14.25" customHeight="1" x14ac:dyDescent="0.25">
      <c r="A36" s="243"/>
      <c r="B36" s="242"/>
      <c r="C36" s="244"/>
      <c r="D36" s="244"/>
      <c r="E36" s="244"/>
      <c r="F36" s="242"/>
      <c r="G36" s="241"/>
      <c r="H36" s="241"/>
      <c r="I36" s="241"/>
      <c r="J36" s="241"/>
      <c r="K36" s="241"/>
      <c r="L36" s="241"/>
      <c r="M36" s="241"/>
      <c r="N36" s="241"/>
      <c r="O36" s="241"/>
      <c r="P36" s="241"/>
      <c r="Q36" s="241"/>
    </row>
    <row r="37" spans="1:17" ht="14.25" customHeight="1" x14ac:dyDescent="0.25">
      <c r="A37" s="243"/>
      <c r="B37" s="244"/>
      <c r="C37" s="244"/>
      <c r="D37" s="244"/>
      <c r="E37" s="244"/>
      <c r="F37" s="242"/>
      <c r="G37" s="241"/>
      <c r="H37" s="241"/>
      <c r="I37" s="241"/>
      <c r="J37" s="241"/>
      <c r="K37" s="241"/>
      <c r="L37" s="241"/>
      <c r="M37" s="241"/>
      <c r="N37" s="241"/>
      <c r="O37" s="241"/>
      <c r="P37" s="241"/>
      <c r="Q37" s="241"/>
    </row>
    <row r="38" spans="1:17" ht="14.25" customHeight="1" x14ac:dyDescent="0.25">
      <c r="A38" s="243"/>
      <c r="B38" s="245"/>
      <c r="C38" s="245"/>
      <c r="D38" s="245"/>
      <c r="E38" s="245"/>
      <c r="F38" s="242"/>
      <c r="G38" s="241"/>
      <c r="H38" s="241"/>
      <c r="I38" s="241"/>
      <c r="J38" s="241"/>
      <c r="K38" s="241"/>
      <c r="L38" s="241"/>
      <c r="M38" s="241"/>
      <c r="N38" s="241"/>
      <c r="O38" s="241"/>
      <c r="P38" s="241"/>
      <c r="Q38" s="241"/>
    </row>
    <row r="39" spans="1:17" ht="14.25" customHeight="1" x14ac:dyDescent="0.25">
      <c r="A39" s="243"/>
      <c r="B39" s="242"/>
      <c r="C39" s="242"/>
      <c r="D39" s="242"/>
      <c r="E39" s="242"/>
      <c r="F39" s="242"/>
      <c r="G39" s="241"/>
      <c r="H39" s="241"/>
      <c r="I39" s="241"/>
      <c r="J39" s="241"/>
      <c r="K39" s="241"/>
      <c r="L39" s="241"/>
      <c r="M39" s="241"/>
      <c r="N39" s="241"/>
      <c r="O39" s="241"/>
      <c r="P39" s="241"/>
      <c r="Q39" s="241"/>
    </row>
    <row r="40" spans="1:17" ht="14.25" customHeight="1" x14ac:dyDescent="0.25">
      <c r="A40" s="243"/>
      <c r="B40" s="244"/>
      <c r="C40" s="244"/>
      <c r="D40" s="244"/>
      <c r="E40" s="244"/>
      <c r="F40" s="242"/>
      <c r="G40" s="241"/>
      <c r="H40" s="241"/>
      <c r="I40" s="241"/>
      <c r="J40" s="241"/>
      <c r="K40" s="241"/>
      <c r="L40" s="241"/>
      <c r="M40" s="241"/>
      <c r="N40" s="241"/>
      <c r="O40" s="241"/>
      <c r="P40" s="241"/>
      <c r="Q40" s="241"/>
    </row>
    <row r="41" spans="1:17" ht="14.25" customHeight="1" x14ac:dyDescent="0.25">
      <c r="A41" s="243"/>
      <c r="B41" s="244"/>
      <c r="C41" s="244"/>
      <c r="D41" s="244"/>
      <c r="E41" s="244"/>
      <c r="F41" s="242"/>
      <c r="G41" s="241"/>
      <c r="H41" s="241"/>
      <c r="I41" s="241"/>
      <c r="J41" s="241"/>
      <c r="K41" s="241"/>
      <c r="L41" s="241"/>
      <c r="M41" s="241"/>
      <c r="N41" s="241"/>
      <c r="O41" s="241"/>
      <c r="P41" s="241"/>
      <c r="Q41" s="241"/>
    </row>
    <row r="42" spans="1:17" ht="14.25" customHeight="1" x14ac:dyDescent="0.25">
      <c r="A42" s="243"/>
      <c r="B42" s="244"/>
      <c r="C42" s="244"/>
      <c r="D42" s="244"/>
      <c r="E42" s="244"/>
      <c r="F42" s="242"/>
      <c r="G42" s="241"/>
      <c r="H42" s="241"/>
      <c r="I42" s="241"/>
      <c r="J42" s="241"/>
      <c r="K42" s="241"/>
      <c r="L42" s="241"/>
      <c r="M42" s="241"/>
      <c r="N42" s="241"/>
      <c r="O42" s="241"/>
      <c r="P42" s="241"/>
      <c r="Q42" s="241"/>
    </row>
    <row r="43" spans="1:17" ht="14.25" customHeight="1" x14ac:dyDescent="0.25">
      <c r="A43" s="243"/>
      <c r="B43" s="242"/>
      <c r="C43" s="242"/>
      <c r="D43" s="242"/>
      <c r="E43" s="242"/>
      <c r="F43" s="242"/>
      <c r="G43" s="241"/>
      <c r="H43" s="241"/>
      <c r="I43" s="241"/>
      <c r="J43" s="241"/>
      <c r="K43" s="241"/>
      <c r="L43" s="241"/>
      <c r="M43" s="241"/>
      <c r="N43" s="241"/>
      <c r="O43" s="241"/>
      <c r="P43" s="241"/>
      <c r="Q43" s="241"/>
    </row>
    <row r="44" spans="1:17" ht="14.25" customHeight="1" x14ac:dyDescent="0.25">
      <c r="A44" s="243"/>
      <c r="B44" s="242"/>
      <c r="C44" s="242"/>
      <c r="D44" s="242"/>
      <c r="E44" s="242"/>
      <c r="F44" s="242"/>
      <c r="G44" s="241"/>
      <c r="H44" s="241"/>
      <c r="I44" s="241"/>
      <c r="J44" s="241"/>
      <c r="K44" s="241"/>
      <c r="L44" s="241"/>
      <c r="M44" s="241"/>
      <c r="N44" s="241"/>
      <c r="O44" s="241"/>
      <c r="P44" s="241"/>
      <c r="Q44" s="241"/>
    </row>
    <row r="45" spans="1:17" ht="14.25" customHeight="1" x14ac:dyDescent="0.25">
      <c r="A45" s="243"/>
      <c r="B45" s="242"/>
      <c r="C45" s="242"/>
      <c r="D45" s="242"/>
      <c r="E45" s="242"/>
      <c r="F45" s="242"/>
      <c r="G45" s="241"/>
      <c r="H45" s="241"/>
      <c r="I45" s="241"/>
      <c r="J45" s="241"/>
      <c r="K45" s="241"/>
      <c r="L45" s="241"/>
      <c r="M45" s="241"/>
      <c r="N45" s="241"/>
      <c r="O45" s="241"/>
      <c r="P45" s="241"/>
      <c r="Q45" s="241"/>
    </row>
    <row r="46" spans="1:17" ht="14.25" customHeight="1" x14ac:dyDescent="0.25">
      <c r="A46" s="243"/>
      <c r="B46" s="242"/>
      <c r="C46" s="242"/>
      <c r="D46" s="242"/>
      <c r="E46" s="242"/>
      <c r="F46" s="242"/>
      <c r="G46" s="241"/>
      <c r="H46" s="241"/>
      <c r="I46" s="241"/>
      <c r="J46" s="241"/>
      <c r="K46" s="241"/>
      <c r="L46" s="241"/>
      <c r="M46" s="241"/>
      <c r="N46" s="241"/>
      <c r="O46" s="241"/>
      <c r="P46" s="241"/>
      <c r="Q46" s="241"/>
    </row>
    <row r="47" spans="1:17" ht="14.25" customHeight="1" x14ac:dyDescent="0.25">
      <c r="A47" s="243"/>
      <c r="B47" s="242"/>
      <c r="C47" s="242"/>
      <c r="D47" s="242"/>
      <c r="E47" s="242"/>
      <c r="F47" s="242"/>
      <c r="G47" s="241"/>
      <c r="H47" s="241"/>
      <c r="I47" s="241"/>
      <c r="J47" s="241"/>
      <c r="K47" s="241"/>
      <c r="L47" s="241"/>
      <c r="M47" s="241"/>
      <c r="N47" s="241"/>
      <c r="O47" s="241"/>
      <c r="P47" s="241"/>
      <c r="Q47" s="241"/>
    </row>
    <row r="48" spans="1:17" ht="14.25" customHeight="1" x14ac:dyDescent="0.25">
      <c r="A48" s="243"/>
      <c r="B48" s="242"/>
      <c r="C48" s="242"/>
      <c r="D48" s="242"/>
      <c r="E48" s="242"/>
      <c r="F48" s="242"/>
      <c r="G48" s="241"/>
      <c r="H48" s="241"/>
      <c r="I48" s="241"/>
      <c r="J48" s="241"/>
      <c r="K48" s="241"/>
      <c r="L48" s="241"/>
      <c r="M48" s="241"/>
      <c r="N48" s="241"/>
      <c r="O48" s="241"/>
      <c r="P48" s="241"/>
      <c r="Q48" s="241"/>
    </row>
    <row r="49" spans="1:17" ht="14.25" customHeight="1" x14ac:dyDescent="0.25">
      <c r="A49" s="243"/>
      <c r="B49" s="242"/>
      <c r="C49" s="242"/>
      <c r="D49" s="242"/>
      <c r="E49" s="242"/>
      <c r="F49" s="242"/>
      <c r="G49" s="241"/>
      <c r="H49" s="241"/>
      <c r="I49" s="241"/>
      <c r="J49" s="241"/>
      <c r="K49" s="241"/>
      <c r="L49" s="241"/>
      <c r="M49" s="241"/>
      <c r="N49" s="241"/>
      <c r="O49" s="241"/>
      <c r="P49" s="241"/>
      <c r="Q49" s="241"/>
    </row>
    <row r="50" spans="1:17" ht="14.25" customHeight="1" x14ac:dyDescent="0.25">
      <c r="A50" s="243"/>
      <c r="B50" s="242"/>
      <c r="C50" s="242"/>
      <c r="D50" s="242"/>
      <c r="E50" s="242"/>
      <c r="F50" s="242"/>
      <c r="G50" s="241"/>
      <c r="H50" s="241"/>
      <c r="I50" s="241"/>
      <c r="J50" s="241"/>
      <c r="K50" s="241"/>
      <c r="L50" s="241"/>
      <c r="M50" s="241"/>
      <c r="N50" s="241"/>
      <c r="O50" s="241"/>
      <c r="P50" s="241"/>
      <c r="Q50" s="241"/>
    </row>
    <row r="51" spans="1:17" ht="14.25" customHeight="1" x14ac:dyDescent="0.25">
      <c r="A51" s="243"/>
      <c r="B51" s="242"/>
      <c r="C51" s="242"/>
      <c r="D51" s="242"/>
      <c r="E51" s="242"/>
      <c r="F51" s="242"/>
      <c r="G51" s="241"/>
      <c r="H51" s="241"/>
      <c r="I51" s="241"/>
      <c r="J51" s="241"/>
      <c r="K51" s="241"/>
      <c r="L51" s="241"/>
      <c r="M51" s="241"/>
      <c r="N51" s="241"/>
      <c r="O51" s="241"/>
      <c r="P51" s="241"/>
      <c r="Q51" s="241"/>
    </row>
    <row r="52" spans="1:17" ht="14.25" customHeight="1" x14ac:dyDescent="0.25">
      <c r="A52" s="243"/>
      <c r="B52" s="242"/>
      <c r="C52" s="242"/>
      <c r="D52" s="242"/>
      <c r="E52" s="242"/>
      <c r="F52" s="242"/>
      <c r="G52" s="241"/>
      <c r="H52" s="241"/>
      <c r="I52" s="241"/>
      <c r="J52" s="241"/>
      <c r="K52" s="241"/>
      <c r="L52" s="241"/>
      <c r="M52" s="241"/>
      <c r="N52" s="241"/>
      <c r="O52" s="241"/>
      <c r="P52" s="241"/>
      <c r="Q52" s="241"/>
    </row>
    <row r="53" spans="1:17" ht="14.25" customHeight="1" x14ac:dyDescent="0.25">
      <c r="A53" s="243"/>
      <c r="B53" s="242"/>
      <c r="C53" s="242"/>
      <c r="D53" s="242"/>
      <c r="E53" s="242"/>
      <c r="F53" s="242"/>
      <c r="G53" s="241"/>
      <c r="H53" s="241"/>
      <c r="I53" s="241"/>
      <c r="J53" s="241"/>
      <c r="K53" s="241"/>
      <c r="L53" s="241"/>
      <c r="M53" s="241"/>
      <c r="N53" s="241"/>
      <c r="O53" s="241"/>
      <c r="P53" s="241"/>
      <c r="Q53" s="241"/>
    </row>
    <row r="54" spans="1:17" ht="14.25" customHeight="1" x14ac:dyDescent="0.25">
      <c r="A54" s="243"/>
      <c r="B54" s="242"/>
      <c r="C54" s="242"/>
      <c r="D54" s="242"/>
      <c r="E54" s="242"/>
      <c r="F54" s="242"/>
      <c r="G54" s="241"/>
      <c r="H54" s="241"/>
      <c r="I54" s="241"/>
      <c r="J54" s="241"/>
      <c r="K54" s="241"/>
      <c r="L54" s="241"/>
      <c r="M54" s="241"/>
      <c r="N54" s="241"/>
      <c r="O54" s="241"/>
      <c r="P54" s="241"/>
      <c r="Q54" s="241"/>
    </row>
    <row r="55" spans="1:17" ht="14.25" customHeight="1" x14ac:dyDescent="0.25">
      <c r="A55" s="243"/>
      <c r="B55" s="242"/>
      <c r="C55" s="242"/>
      <c r="D55" s="242"/>
      <c r="E55" s="242"/>
      <c r="F55" s="242"/>
      <c r="G55" s="241"/>
      <c r="H55" s="241"/>
      <c r="I55" s="241"/>
      <c r="J55" s="241"/>
      <c r="K55" s="241"/>
      <c r="L55" s="241"/>
      <c r="M55" s="241"/>
      <c r="N55" s="241"/>
      <c r="O55" s="241"/>
      <c r="P55" s="241"/>
      <c r="Q55" s="241"/>
    </row>
    <row r="56" spans="1:17" ht="14.25" customHeight="1" x14ac:dyDescent="0.25">
      <c r="A56" s="243"/>
      <c r="B56" s="242"/>
      <c r="C56" s="242"/>
      <c r="D56" s="242"/>
      <c r="E56" s="242"/>
      <c r="F56" s="242"/>
      <c r="G56" s="241"/>
      <c r="H56" s="241"/>
      <c r="I56" s="241"/>
      <c r="J56" s="241"/>
      <c r="K56" s="241"/>
      <c r="L56" s="241"/>
      <c r="M56" s="241"/>
      <c r="N56" s="241"/>
      <c r="O56" s="241"/>
      <c r="P56" s="241"/>
      <c r="Q56" s="241"/>
    </row>
    <row r="57" spans="1:17" ht="14.25" customHeight="1" x14ac:dyDescent="0.25">
      <c r="A57" s="243"/>
      <c r="B57" s="242"/>
      <c r="C57" s="242"/>
      <c r="D57" s="242"/>
      <c r="E57" s="242"/>
      <c r="F57" s="242"/>
      <c r="G57" s="241"/>
      <c r="H57" s="241"/>
      <c r="I57" s="241"/>
      <c r="J57" s="241"/>
      <c r="K57" s="241"/>
      <c r="L57" s="241"/>
      <c r="M57" s="241"/>
      <c r="N57" s="241"/>
      <c r="O57" s="241"/>
      <c r="P57" s="241"/>
      <c r="Q57" s="241"/>
    </row>
    <row r="58" spans="1:17" ht="14.25" customHeight="1" x14ac:dyDescent="0.25">
      <c r="A58" s="243"/>
      <c r="B58" s="242"/>
      <c r="C58" s="242"/>
      <c r="D58" s="242"/>
      <c r="E58" s="242"/>
      <c r="F58" s="242"/>
      <c r="G58" s="241"/>
      <c r="H58" s="241"/>
      <c r="I58" s="241"/>
      <c r="J58" s="241"/>
      <c r="K58" s="241"/>
      <c r="L58" s="241"/>
      <c r="M58" s="241"/>
      <c r="N58" s="241"/>
      <c r="O58" s="241"/>
      <c r="P58" s="241"/>
      <c r="Q58" s="241"/>
    </row>
    <row r="59" spans="1:17" ht="14.25" customHeight="1" x14ac:dyDescent="0.25">
      <c r="A59" s="243"/>
      <c r="B59" s="242"/>
      <c r="C59" s="242"/>
      <c r="D59" s="242"/>
      <c r="E59" s="242"/>
      <c r="F59" s="242"/>
      <c r="G59" s="241"/>
      <c r="H59" s="241"/>
      <c r="I59" s="241"/>
      <c r="J59" s="241"/>
      <c r="K59" s="241"/>
      <c r="L59" s="241"/>
      <c r="M59" s="241"/>
      <c r="N59" s="241"/>
      <c r="O59" s="241"/>
      <c r="P59" s="241"/>
      <c r="Q59" s="241"/>
    </row>
    <row r="60" spans="1:17" ht="14.25" customHeight="1" x14ac:dyDescent="0.25">
      <c r="A60" s="243"/>
      <c r="B60" s="242"/>
      <c r="C60" s="242"/>
      <c r="D60" s="242"/>
      <c r="E60" s="242"/>
      <c r="F60" s="242"/>
      <c r="G60" s="241"/>
      <c r="H60" s="241"/>
      <c r="I60" s="241"/>
      <c r="J60" s="241"/>
      <c r="K60" s="241"/>
      <c r="L60" s="241"/>
      <c r="M60" s="241"/>
      <c r="N60" s="241"/>
      <c r="O60" s="241"/>
      <c r="P60" s="241"/>
      <c r="Q60" s="241"/>
    </row>
    <row r="61" spans="1:17" ht="14.25" customHeight="1" x14ac:dyDescent="0.25">
      <c r="A61" s="243"/>
      <c r="B61" s="242"/>
      <c r="C61" s="242"/>
      <c r="D61" s="242"/>
      <c r="E61" s="242"/>
      <c r="F61" s="242"/>
      <c r="G61" s="241"/>
      <c r="H61" s="241"/>
      <c r="I61" s="241"/>
      <c r="J61" s="241"/>
      <c r="K61" s="241"/>
      <c r="L61" s="241"/>
      <c r="M61" s="241"/>
      <c r="N61" s="241"/>
      <c r="O61" s="241"/>
      <c r="P61" s="241"/>
      <c r="Q61" s="241"/>
    </row>
    <row r="62" spans="1:17" ht="14.25" customHeight="1" x14ac:dyDescent="0.25">
      <c r="A62" s="243"/>
      <c r="B62" s="242"/>
      <c r="C62" s="242"/>
      <c r="D62" s="242"/>
      <c r="E62" s="242"/>
      <c r="F62" s="242"/>
      <c r="G62" s="241"/>
      <c r="H62" s="241"/>
      <c r="I62" s="241"/>
      <c r="J62" s="241"/>
      <c r="K62" s="241"/>
      <c r="L62" s="241"/>
      <c r="M62" s="241"/>
      <c r="N62" s="241"/>
      <c r="O62" s="241"/>
      <c r="P62" s="241"/>
      <c r="Q62" s="241"/>
    </row>
    <row r="63" spans="1:17" ht="14.25" customHeight="1" x14ac:dyDescent="0.25">
      <c r="A63" s="243"/>
      <c r="B63" s="242"/>
      <c r="C63" s="242"/>
      <c r="D63" s="242"/>
      <c r="E63" s="242"/>
      <c r="F63" s="242"/>
      <c r="G63" s="241"/>
      <c r="H63" s="241"/>
      <c r="I63" s="241"/>
      <c r="J63" s="241"/>
      <c r="K63" s="241"/>
      <c r="L63" s="241"/>
      <c r="M63" s="241"/>
      <c r="N63" s="241"/>
      <c r="O63" s="241"/>
      <c r="P63" s="241"/>
      <c r="Q63" s="241"/>
    </row>
    <row r="64" spans="1:17" ht="14.25" customHeight="1" x14ac:dyDescent="0.25">
      <c r="A64" s="243"/>
      <c r="B64" s="242"/>
      <c r="C64" s="242"/>
      <c r="D64" s="242"/>
      <c r="E64" s="242"/>
      <c r="F64" s="242"/>
      <c r="G64" s="241"/>
      <c r="H64" s="241"/>
      <c r="I64" s="241"/>
      <c r="J64" s="241"/>
      <c r="K64" s="241"/>
      <c r="L64" s="241"/>
      <c r="M64" s="241"/>
      <c r="N64" s="241"/>
      <c r="O64" s="241"/>
      <c r="P64" s="241"/>
      <c r="Q64" s="241"/>
    </row>
    <row r="65" spans="1:17" ht="14.25" customHeight="1" x14ac:dyDescent="0.25">
      <c r="A65" s="243"/>
      <c r="B65" s="242"/>
      <c r="C65" s="242"/>
      <c r="D65" s="242"/>
      <c r="E65" s="242"/>
      <c r="F65" s="242"/>
      <c r="G65" s="241"/>
      <c r="H65" s="241"/>
      <c r="I65" s="241"/>
      <c r="J65" s="241"/>
      <c r="K65" s="241"/>
      <c r="L65" s="241"/>
      <c r="M65" s="241"/>
      <c r="N65" s="241"/>
      <c r="O65" s="241"/>
      <c r="P65" s="241"/>
      <c r="Q65" s="241"/>
    </row>
    <row r="66" spans="1:17" ht="14.25" customHeight="1" x14ac:dyDescent="0.25">
      <c r="A66" s="243"/>
      <c r="B66" s="242"/>
      <c r="C66" s="242"/>
      <c r="D66" s="242"/>
      <c r="E66" s="242"/>
      <c r="F66" s="242"/>
      <c r="G66" s="241"/>
      <c r="H66" s="241"/>
      <c r="I66" s="241"/>
      <c r="J66" s="241"/>
      <c r="K66" s="241"/>
      <c r="L66" s="241"/>
      <c r="M66" s="241"/>
      <c r="N66" s="241"/>
      <c r="O66" s="241"/>
      <c r="P66" s="241"/>
      <c r="Q66" s="241"/>
    </row>
    <row r="67" spans="1:17" ht="14.25" customHeight="1" x14ac:dyDescent="0.25">
      <c r="A67" s="243"/>
      <c r="B67" s="242"/>
      <c r="C67" s="242"/>
      <c r="D67" s="242"/>
      <c r="E67" s="242"/>
      <c r="F67" s="242"/>
      <c r="G67" s="241"/>
      <c r="H67" s="241"/>
      <c r="I67" s="241"/>
      <c r="J67" s="241"/>
      <c r="K67" s="241"/>
      <c r="L67" s="241"/>
      <c r="M67" s="241"/>
      <c r="N67" s="241"/>
      <c r="O67" s="241"/>
      <c r="P67" s="241"/>
      <c r="Q67" s="241"/>
    </row>
    <row r="68" spans="1:17" ht="14.25" customHeight="1" x14ac:dyDescent="0.25">
      <c r="A68" s="243"/>
      <c r="B68" s="242"/>
      <c r="C68" s="242"/>
      <c r="D68" s="242"/>
      <c r="E68" s="242"/>
      <c r="F68" s="242"/>
      <c r="G68" s="241"/>
      <c r="H68" s="241"/>
      <c r="I68" s="241"/>
      <c r="J68" s="241"/>
      <c r="K68" s="241"/>
      <c r="L68" s="241"/>
      <c r="M68" s="241"/>
      <c r="N68" s="241"/>
      <c r="O68" s="241"/>
      <c r="P68" s="241"/>
      <c r="Q68" s="241"/>
    </row>
    <row r="69" spans="1:17" ht="14.25" customHeight="1" x14ac:dyDescent="0.25">
      <c r="A69" s="243"/>
      <c r="B69" s="242"/>
      <c r="C69" s="242"/>
      <c r="D69" s="242"/>
      <c r="E69" s="242"/>
      <c r="F69" s="242"/>
      <c r="G69" s="241"/>
      <c r="H69" s="241"/>
      <c r="I69" s="241"/>
      <c r="J69" s="241"/>
      <c r="K69" s="241"/>
      <c r="L69" s="241"/>
      <c r="M69" s="241"/>
      <c r="N69" s="241"/>
      <c r="O69" s="241"/>
      <c r="P69" s="241"/>
      <c r="Q69" s="241"/>
    </row>
    <row r="70" spans="1:17" ht="14.25" customHeight="1" x14ac:dyDescent="0.25">
      <c r="A70" s="243"/>
      <c r="B70" s="242"/>
      <c r="C70" s="242"/>
      <c r="D70" s="242"/>
      <c r="E70" s="242"/>
      <c r="F70" s="242"/>
      <c r="G70" s="241"/>
      <c r="H70" s="241"/>
      <c r="I70" s="241"/>
      <c r="J70" s="241"/>
      <c r="K70" s="241"/>
      <c r="L70" s="241"/>
      <c r="M70" s="241"/>
      <c r="N70" s="241"/>
      <c r="O70" s="241"/>
      <c r="P70" s="241"/>
      <c r="Q70" s="241"/>
    </row>
    <row r="71" spans="1:17" ht="14.25" customHeight="1" x14ac:dyDescent="0.25">
      <c r="A71" s="243"/>
      <c r="B71" s="242"/>
      <c r="C71" s="242"/>
      <c r="D71" s="242"/>
      <c r="E71" s="242"/>
      <c r="F71" s="242"/>
      <c r="G71" s="241"/>
      <c r="H71" s="241"/>
      <c r="I71" s="241"/>
      <c r="J71" s="241"/>
      <c r="K71" s="241"/>
      <c r="L71" s="241"/>
      <c r="M71" s="241"/>
      <c r="N71" s="241"/>
      <c r="O71" s="241"/>
      <c r="P71" s="241"/>
      <c r="Q71" s="241"/>
    </row>
    <row r="72" spans="1:17" ht="14.25" customHeight="1" x14ac:dyDescent="0.25">
      <c r="A72" s="243"/>
      <c r="B72" s="242"/>
      <c r="C72" s="242"/>
      <c r="D72" s="242"/>
      <c r="E72" s="242"/>
      <c r="F72" s="242"/>
      <c r="G72" s="241"/>
      <c r="H72" s="241"/>
      <c r="I72" s="241"/>
      <c r="J72" s="241"/>
      <c r="K72" s="241"/>
      <c r="L72" s="241"/>
      <c r="M72" s="241"/>
      <c r="N72" s="241"/>
      <c r="O72" s="241"/>
      <c r="P72" s="241"/>
      <c r="Q72" s="241"/>
    </row>
    <row r="73" spans="1:17" ht="14.25" customHeight="1" x14ac:dyDescent="0.25">
      <c r="A73" s="243"/>
      <c r="B73" s="242"/>
      <c r="C73" s="242"/>
      <c r="D73" s="242"/>
      <c r="E73" s="242"/>
      <c r="F73" s="242"/>
      <c r="G73" s="241"/>
      <c r="H73" s="241"/>
      <c r="I73" s="241"/>
      <c r="J73" s="241"/>
      <c r="K73" s="241"/>
      <c r="L73" s="241"/>
      <c r="M73" s="241"/>
      <c r="N73" s="241"/>
      <c r="O73" s="241"/>
      <c r="P73" s="241"/>
      <c r="Q73" s="241"/>
    </row>
    <row r="74" spans="1:17" ht="14.25" customHeight="1" x14ac:dyDescent="0.25">
      <c r="A74" s="243"/>
      <c r="B74" s="242"/>
      <c r="C74" s="242"/>
      <c r="D74" s="242"/>
      <c r="E74" s="242"/>
      <c r="F74" s="242"/>
      <c r="G74" s="241"/>
      <c r="H74" s="241"/>
      <c r="I74" s="241"/>
      <c r="J74" s="241"/>
      <c r="K74" s="241"/>
      <c r="L74" s="241"/>
      <c r="M74" s="241"/>
      <c r="N74" s="241"/>
      <c r="O74" s="241"/>
      <c r="P74" s="241"/>
      <c r="Q74" s="241"/>
    </row>
    <row r="75" spans="1:17" ht="14.25" customHeight="1" x14ac:dyDescent="0.25">
      <c r="A75" s="243"/>
      <c r="B75" s="242"/>
      <c r="C75" s="242"/>
      <c r="D75" s="242"/>
      <c r="E75" s="242"/>
      <c r="F75" s="242"/>
      <c r="G75" s="241"/>
      <c r="H75" s="241"/>
      <c r="I75" s="241"/>
      <c r="J75" s="241"/>
      <c r="K75" s="241"/>
      <c r="L75" s="241"/>
      <c r="M75" s="241"/>
      <c r="N75" s="241"/>
      <c r="O75" s="241"/>
      <c r="P75" s="241"/>
      <c r="Q75" s="241"/>
    </row>
    <row r="76" spans="1:17" ht="14.25" customHeight="1" x14ac:dyDescent="0.25">
      <c r="A76" s="243"/>
      <c r="B76" s="242"/>
      <c r="C76" s="242"/>
      <c r="D76" s="242"/>
      <c r="E76" s="242"/>
      <c r="F76" s="242"/>
      <c r="G76" s="241"/>
      <c r="H76" s="241"/>
      <c r="I76" s="241"/>
      <c r="J76" s="241"/>
      <c r="K76" s="241"/>
      <c r="L76" s="241"/>
      <c r="M76" s="241"/>
      <c r="N76" s="241"/>
      <c r="O76" s="241"/>
      <c r="P76" s="241"/>
      <c r="Q76" s="241"/>
    </row>
    <row r="77" spans="1:17" ht="14.25" customHeight="1" x14ac:dyDescent="0.25">
      <c r="A77" s="243"/>
      <c r="B77" s="242"/>
      <c r="C77" s="242"/>
      <c r="D77" s="242"/>
      <c r="E77" s="242"/>
      <c r="F77" s="242"/>
      <c r="G77" s="241"/>
      <c r="H77" s="241"/>
      <c r="I77" s="241"/>
      <c r="J77" s="241"/>
      <c r="K77" s="241"/>
      <c r="L77" s="241"/>
      <c r="M77" s="241"/>
      <c r="N77" s="241"/>
      <c r="O77" s="241"/>
      <c r="P77" s="241"/>
      <c r="Q77" s="241"/>
    </row>
    <row r="78" spans="1:17" ht="14.25" customHeight="1" x14ac:dyDescent="0.25">
      <c r="A78" s="243"/>
      <c r="B78" s="242"/>
      <c r="C78" s="242"/>
      <c r="D78" s="242"/>
      <c r="E78" s="242"/>
      <c r="F78" s="242"/>
      <c r="G78" s="241"/>
      <c r="H78" s="241"/>
      <c r="I78" s="241"/>
      <c r="J78" s="241"/>
      <c r="K78" s="241"/>
      <c r="L78" s="241"/>
      <c r="M78" s="241"/>
      <c r="N78" s="241"/>
      <c r="O78" s="241"/>
      <c r="P78" s="241"/>
      <c r="Q78" s="241"/>
    </row>
    <row r="79" spans="1:17" ht="14.25" customHeight="1" x14ac:dyDescent="0.25">
      <c r="A79" s="243"/>
      <c r="B79" s="242"/>
      <c r="C79" s="242"/>
      <c r="D79" s="242"/>
      <c r="E79" s="242"/>
      <c r="F79" s="242"/>
      <c r="G79" s="241"/>
      <c r="H79" s="241"/>
      <c r="I79" s="241"/>
      <c r="J79" s="241"/>
      <c r="K79" s="241"/>
      <c r="L79" s="241"/>
      <c r="M79" s="241"/>
      <c r="N79" s="241"/>
      <c r="O79" s="241"/>
      <c r="P79" s="241"/>
      <c r="Q79" s="241"/>
    </row>
    <row r="80" spans="1:17" ht="14.25" customHeight="1" x14ac:dyDescent="0.25">
      <c r="A80" s="243"/>
      <c r="B80" s="242"/>
      <c r="C80" s="242"/>
      <c r="D80" s="242"/>
      <c r="E80" s="242"/>
      <c r="F80" s="242"/>
      <c r="G80" s="241"/>
      <c r="H80" s="241"/>
      <c r="I80" s="241"/>
      <c r="J80" s="241"/>
      <c r="K80" s="241"/>
      <c r="L80" s="241"/>
      <c r="M80" s="241"/>
      <c r="N80" s="241"/>
      <c r="O80" s="241"/>
      <c r="P80" s="241"/>
      <c r="Q80" s="241"/>
    </row>
    <row r="81" spans="1:17" ht="14.25" customHeight="1" x14ac:dyDescent="0.25">
      <c r="A81" s="243"/>
      <c r="B81" s="242"/>
      <c r="C81" s="242"/>
      <c r="D81" s="242"/>
      <c r="E81" s="242"/>
      <c r="F81" s="242"/>
      <c r="G81" s="241"/>
      <c r="H81" s="241"/>
      <c r="I81" s="241"/>
      <c r="J81" s="241"/>
      <c r="K81" s="241"/>
      <c r="L81" s="241"/>
      <c r="M81" s="241"/>
      <c r="N81" s="241"/>
      <c r="O81" s="241"/>
      <c r="P81" s="241"/>
      <c r="Q81" s="241"/>
    </row>
    <row r="82" spans="1:17" ht="14.25" customHeight="1" x14ac:dyDescent="0.25">
      <c r="A82" s="243"/>
      <c r="B82" s="242"/>
      <c r="C82" s="242"/>
      <c r="D82" s="242"/>
      <c r="E82" s="242"/>
      <c r="F82" s="242"/>
      <c r="G82" s="241"/>
      <c r="H82" s="241"/>
      <c r="I82" s="241"/>
      <c r="J82" s="241"/>
      <c r="K82" s="241"/>
      <c r="L82" s="241"/>
      <c r="M82" s="241"/>
      <c r="N82" s="241"/>
      <c r="O82" s="241"/>
      <c r="P82" s="241"/>
      <c r="Q82" s="241"/>
    </row>
    <row r="83" spans="1:17" ht="14.25" customHeight="1" x14ac:dyDescent="0.25">
      <c r="A83" s="243"/>
      <c r="B83" s="242"/>
      <c r="C83" s="242"/>
      <c r="D83" s="242"/>
      <c r="E83" s="242"/>
      <c r="F83" s="242"/>
      <c r="G83" s="241"/>
      <c r="H83" s="241"/>
      <c r="I83" s="241"/>
      <c r="J83" s="241"/>
      <c r="K83" s="241"/>
      <c r="L83" s="241"/>
      <c r="M83" s="241"/>
      <c r="N83" s="241"/>
      <c r="O83" s="241"/>
      <c r="P83" s="241"/>
      <c r="Q83" s="241"/>
    </row>
    <row r="84" spans="1:17" ht="14.25" customHeight="1" x14ac:dyDescent="0.25">
      <c r="A84" s="243"/>
      <c r="B84" s="242"/>
      <c r="C84" s="242"/>
      <c r="D84" s="242"/>
      <c r="E84" s="242"/>
      <c r="F84" s="242"/>
      <c r="G84" s="241"/>
      <c r="H84" s="241"/>
      <c r="I84" s="241"/>
      <c r="J84" s="241"/>
      <c r="K84" s="241"/>
      <c r="L84" s="241"/>
      <c r="M84" s="241"/>
      <c r="N84" s="241"/>
      <c r="O84" s="241"/>
      <c r="P84" s="241"/>
      <c r="Q84" s="241"/>
    </row>
    <row r="85" spans="1:17" ht="14.25" customHeight="1" x14ac:dyDescent="0.25">
      <c r="A85" s="243"/>
      <c r="B85" s="242"/>
      <c r="C85" s="242"/>
      <c r="D85" s="242"/>
      <c r="E85" s="242"/>
      <c r="F85" s="242"/>
      <c r="G85" s="241"/>
      <c r="H85" s="241"/>
      <c r="I85" s="241"/>
      <c r="J85" s="241"/>
      <c r="K85" s="241"/>
      <c r="L85" s="241"/>
      <c r="M85" s="241"/>
      <c r="N85" s="241"/>
      <c r="O85" s="241"/>
      <c r="P85" s="241"/>
      <c r="Q85" s="241"/>
    </row>
    <row r="86" spans="1:17" ht="14.25" customHeight="1" x14ac:dyDescent="0.25">
      <c r="A86" s="243"/>
      <c r="B86" s="242"/>
      <c r="C86" s="242"/>
      <c r="D86" s="242"/>
      <c r="E86" s="242"/>
      <c r="F86" s="242"/>
      <c r="G86" s="241"/>
      <c r="H86" s="241"/>
      <c r="I86" s="241"/>
      <c r="J86" s="241"/>
      <c r="K86" s="241"/>
      <c r="L86" s="241"/>
      <c r="M86" s="241"/>
      <c r="N86" s="241"/>
      <c r="O86" s="241"/>
      <c r="P86" s="241"/>
      <c r="Q86" s="241"/>
    </row>
    <row r="87" spans="1:17" ht="14.25" customHeight="1" x14ac:dyDescent="0.25">
      <c r="A87" s="243"/>
      <c r="B87" s="242"/>
      <c r="C87" s="242"/>
      <c r="D87" s="242"/>
      <c r="E87" s="242"/>
      <c r="F87" s="242"/>
      <c r="G87" s="241"/>
      <c r="H87" s="241"/>
      <c r="I87" s="241"/>
      <c r="J87" s="241"/>
      <c r="K87" s="241"/>
      <c r="L87" s="241"/>
      <c r="M87" s="241"/>
      <c r="N87" s="241"/>
      <c r="O87" s="241"/>
      <c r="P87" s="241"/>
      <c r="Q87" s="241"/>
    </row>
    <row r="88" spans="1:17" ht="14.25" customHeight="1" x14ac:dyDescent="0.25">
      <c r="A88" s="243"/>
      <c r="B88" s="242"/>
      <c r="C88" s="242"/>
      <c r="D88" s="242"/>
      <c r="E88" s="242"/>
      <c r="F88" s="242"/>
      <c r="G88" s="241"/>
      <c r="H88" s="241"/>
      <c r="I88" s="241"/>
      <c r="J88" s="241"/>
      <c r="K88" s="241"/>
      <c r="L88" s="241"/>
      <c r="M88" s="241"/>
      <c r="N88" s="241"/>
      <c r="O88" s="241"/>
      <c r="P88" s="241"/>
      <c r="Q88" s="241"/>
    </row>
    <row r="89" spans="1:17" ht="14.25" customHeight="1" x14ac:dyDescent="0.25">
      <c r="A89" s="243"/>
      <c r="B89" s="242"/>
      <c r="C89" s="242"/>
      <c r="D89" s="242"/>
      <c r="E89" s="242"/>
      <c r="F89" s="242"/>
      <c r="G89" s="241"/>
      <c r="H89" s="241"/>
      <c r="I89" s="241"/>
      <c r="J89" s="241"/>
      <c r="K89" s="241"/>
      <c r="L89" s="241"/>
      <c r="M89" s="241"/>
      <c r="N89" s="241"/>
      <c r="O89" s="241"/>
      <c r="P89" s="241"/>
      <c r="Q89" s="241"/>
    </row>
    <row r="90" spans="1:17" ht="14.25" customHeight="1" x14ac:dyDescent="0.25">
      <c r="A90" s="243"/>
      <c r="B90" s="242"/>
      <c r="C90" s="242"/>
      <c r="D90" s="242"/>
      <c r="E90" s="242"/>
      <c r="F90" s="242"/>
      <c r="G90" s="241"/>
      <c r="H90" s="241"/>
      <c r="I90" s="241"/>
      <c r="J90" s="241"/>
      <c r="K90" s="241"/>
      <c r="L90" s="241"/>
      <c r="M90" s="241"/>
      <c r="N90" s="241"/>
      <c r="O90" s="241"/>
      <c r="P90" s="241"/>
      <c r="Q90" s="241"/>
    </row>
    <row r="91" spans="1:17" ht="14.25" customHeight="1" x14ac:dyDescent="0.25">
      <c r="A91" s="243"/>
      <c r="B91" s="242"/>
      <c r="C91" s="242"/>
      <c r="D91" s="242"/>
      <c r="E91" s="242"/>
      <c r="F91" s="242"/>
      <c r="G91" s="241"/>
      <c r="H91" s="241"/>
      <c r="I91" s="241"/>
      <c r="J91" s="241"/>
      <c r="K91" s="241"/>
      <c r="L91" s="241"/>
      <c r="M91" s="241"/>
      <c r="N91" s="241"/>
      <c r="O91" s="241"/>
      <c r="P91" s="241"/>
      <c r="Q91" s="241"/>
    </row>
    <row r="92" spans="1:17" ht="14.25" customHeight="1" x14ac:dyDescent="0.25">
      <c r="A92" s="243"/>
      <c r="B92" s="242"/>
      <c r="C92" s="242"/>
      <c r="D92" s="242"/>
      <c r="E92" s="242"/>
      <c r="F92" s="242"/>
      <c r="G92" s="241"/>
      <c r="H92" s="241"/>
      <c r="I92" s="241"/>
      <c r="J92" s="241"/>
      <c r="K92" s="241"/>
      <c r="L92" s="241"/>
      <c r="M92" s="241"/>
      <c r="N92" s="241"/>
      <c r="O92" s="241"/>
      <c r="P92" s="241"/>
      <c r="Q92" s="241"/>
    </row>
    <row r="93" spans="1:17" ht="14.25" customHeight="1" x14ac:dyDescent="0.25">
      <c r="A93" s="243"/>
      <c r="B93" s="242"/>
      <c r="C93" s="242"/>
      <c r="D93" s="242"/>
      <c r="E93" s="242"/>
      <c r="F93" s="242"/>
      <c r="G93" s="241"/>
      <c r="H93" s="241"/>
      <c r="I93" s="241"/>
      <c r="J93" s="241"/>
      <c r="K93" s="241"/>
      <c r="L93" s="241"/>
      <c r="M93" s="241"/>
      <c r="N93" s="241"/>
      <c r="O93" s="241"/>
      <c r="P93" s="241"/>
      <c r="Q93" s="241"/>
    </row>
    <row r="94" spans="1:17" ht="14.25" customHeight="1" x14ac:dyDescent="0.25">
      <c r="A94" s="243"/>
      <c r="B94" s="242"/>
      <c r="C94" s="242"/>
      <c r="D94" s="242"/>
      <c r="E94" s="242"/>
      <c r="F94" s="242"/>
      <c r="G94" s="241"/>
      <c r="H94" s="241"/>
      <c r="I94" s="241"/>
      <c r="J94" s="241"/>
      <c r="K94" s="241"/>
      <c r="L94" s="241"/>
      <c r="M94" s="241"/>
      <c r="N94" s="241"/>
      <c r="O94" s="241"/>
      <c r="P94" s="241"/>
      <c r="Q94" s="241"/>
    </row>
    <row r="95" spans="1:17" ht="14.25" customHeight="1" x14ac:dyDescent="0.25">
      <c r="A95" s="243"/>
      <c r="B95" s="242"/>
      <c r="C95" s="242"/>
      <c r="D95" s="242"/>
      <c r="E95" s="242"/>
      <c r="F95" s="242"/>
      <c r="G95" s="241"/>
      <c r="H95" s="241"/>
      <c r="I95" s="241"/>
      <c r="J95" s="241"/>
      <c r="K95" s="241"/>
      <c r="L95" s="241"/>
      <c r="M95" s="241"/>
      <c r="N95" s="241"/>
      <c r="O95" s="241"/>
      <c r="P95" s="241"/>
      <c r="Q95" s="241"/>
    </row>
    <row r="96" spans="1:17" ht="14.25" customHeight="1" x14ac:dyDescent="0.25">
      <c r="A96" s="243"/>
      <c r="B96" s="242"/>
      <c r="C96" s="242"/>
      <c r="D96" s="242"/>
      <c r="E96" s="242"/>
      <c r="F96" s="242"/>
      <c r="G96" s="241"/>
      <c r="H96" s="241"/>
      <c r="I96" s="241"/>
      <c r="J96" s="241"/>
      <c r="K96" s="241"/>
      <c r="L96" s="241"/>
      <c r="M96" s="241"/>
      <c r="N96" s="241"/>
      <c r="O96" s="241"/>
      <c r="P96" s="241"/>
      <c r="Q96" s="241"/>
    </row>
    <row r="97" spans="1:17" ht="14.25" customHeight="1" x14ac:dyDescent="0.25">
      <c r="A97" s="243"/>
      <c r="B97" s="242"/>
      <c r="C97" s="242"/>
      <c r="D97" s="242"/>
      <c r="E97" s="242"/>
      <c r="F97" s="242"/>
      <c r="G97" s="241"/>
      <c r="H97" s="241"/>
      <c r="I97" s="241"/>
      <c r="J97" s="241"/>
      <c r="K97" s="241"/>
      <c r="L97" s="241"/>
      <c r="M97" s="241"/>
      <c r="N97" s="241"/>
      <c r="O97" s="241"/>
      <c r="P97" s="241"/>
      <c r="Q97" s="241"/>
    </row>
    <row r="98" spans="1:17" ht="14.25" customHeight="1" x14ac:dyDescent="0.25">
      <c r="A98" s="243"/>
      <c r="B98" s="242"/>
      <c r="C98" s="242"/>
      <c r="D98" s="242"/>
      <c r="E98" s="242"/>
      <c r="F98" s="242"/>
      <c r="G98" s="241"/>
      <c r="H98" s="241"/>
      <c r="I98" s="241"/>
      <c r="J98" s="241"/>
      <c r="K98" s="241"/>
      <c r="L98" s="241"/>
      <c r="M98" s="241"/>
      <c r="N98" s="241"/>
      <c r="O98" s="241"/>
      <c r="P98" s="241"/>
      <c r="Q98" s="241"/>
    </row>
    <row r="99" spans="1:17" ht="14.25" customHeight="1" x14ac:dyDescent="0.25">
      <c r="A99" s="243"/>
      <c r="B99" s="242"/>
      <c r="C99" s="242"/>
      <c r="D99" s="242"/>
      <c r="E99" s="242"/>
      <c r="F99" s="242"/>
      <c r="G99" s="241"/>
      <c r="H99" s="241"/>
      <c r="I99" s="241"/>
      <c r="J99" s="241"/>
      <c r="K99" s="241"/>
      <c r="L99" s="241"/>
      <c r="M99" s="241"/>
      <c r="N99" s="241"/>
      <c r="O99" s="241"/>
      <c r="P99" s="241"/>
      <c r="Q99" s="241"/>
    </row>
    <row r="100" spans="1:17" ht="14.25" customHeight="1" x14ac:dyDescent="0.25">
      <c r="A100" s="243"/>
      <c r="B100" s="242"/>
      <c r="C100" s="242"/>
      <c r="D100" s="242"/>
      <c r="E100" s="242"/>
      <c r="F100" s="242"/>
      <c r="G100" s="241"/>
      <c r="H100" s="241"/>
      <c r="I100" s="241"/>
      <c r="J100" s="241"/>
      <c r="K100" s="241"/>
      <c r="L100" s="241"/>
      <c r="M100" s="241"/>
      <c r="N100" s="241"/>
      <c r="O100" s="241"/>
      <c r="P100" s="241"/>
      <c r="Q100" s="241"/>
    </row>
  </sheetData>
  <mergeCells count="1">
    <mergeCell ref="A24:F24"/>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94"/>
  <sheetViews>
    <sheetView showGridLines="0" zoomScaleNormal="100" zoomScaleSheetLayoutView="70" workbookViewId="0">
      <selection activeCell="A5" sqref="A5"/>
    </sheetView>
  </sheetViews>
  <sheetFormatPr baseColWidth="10" defaultColWidth="11.42578125" defaultRowHeight="12" customHeight="1" x14ac:dyDescent="0.25"/>
  <cols>
    <col min="1" max="1" width="50.5703125" bestFit="1" customWidth="1"/>
    <col min="2" max="3" width="9.7109375" style="112" bestFit="1" customWidth="1"/>
    <col min="4" max="4" width="8.140625" style="452" customWidth="1"/>
    <col min="5" max="6" width="10.7109375" style="112" bestFit="1" customWidth="1"/>
    <col min="7" max="7" width="8.140625" style="453" bestFit="1" customWidth="1"/>
    <col min="8" max="8" width="9.140625" style="112" bestFit="1" customWidth="1"/>
  </cols>
  <sheetData>
    <row r="1" spans="1:15" ht="12" customHeight="1" x14ac:dyDescent="0.25">
      <c r="A1" s="387" t="s">
        <v>370</v>
      </c>
      <c r="B1" s="425"/>
      <c r="C1" s="425"/>
      <c r="D1" s="515"/>
      <c r="E1" s="517"/>
      <c r="F1" s="517"/>
      <c r="G1" s="518"/>
      <c r="H1" s="517"/>
    </row>
    <row r="2" spans="1:15" ht="15.75" x14ac:dyDescent="0.25">
      <c r="A2" s="239" t="s">
        <v>369</v>
      </c>
      <c r="B2" s="425"/>
      <c r="C2" s="425"/>
      <c r="D2" s="515"/>
      <c r="E2" s="517"/>
      <c r="F2" s="517"/>
      <c r="G2" s="518"/>
      <c r="H2" s="517"/>
    </row>
    <row r="3" spans="1:15" ht="12" customHeight="1" thickBot="1" x14ac:dyDescent="0.3">
      <c r="A3" s="516"/>
      <c r="B3" s="505"/>
      <c r="C3" s="505"/>
      <c r="D3" s="515"/>
      <c r="E3" s="505"/>
      <c r="F3" s="505"/>
      <c r="G3" s="514"/>
      <c r="H3" s="513"/>
    </row>
    <row r="4" spans="1:15" ht="12" customHeight="1" thickBot="1" x14ac:dyDescent="0.3">
      <c r="A4" s="512"/>
      <c r="B4" s="738" t="s">
        <v>355</v>
      </c>
      <c r="C4" s="739"/>
      <c r="D4" s="739"/>
      <c r="E4" s="738" t="s">
        <v>368</v>
      </c>
      <c r="F4" s="739"/>
      <c r="G4" s="739"/>
      <c r="H4" s="740"/>
    </row>
    <row r="5" spans="1:15" ht="15.75" thickBot="1" x14ac:dyDescent="0.3">
      <c r="A5" s="511" t="s">
        <v>367</v>
      </c>
      <c r="B5" s="480">
        <v>2020</v>
      </c>
      <c r="C5" s="479">
        <v>2021</v>
      </c>
      <c r="D5" s="478" t="s">
        <v>197</v>
      </c>
      <c r="E5" s="480">
        <v>2020</v>
      </c>
      <c r="F5" s="479">
        <v>2021</v>
      </c>
      <c r="G5" s="510" t="s">
        <v>197</v>
      </c>
      <c r="H5" s="509" t="s">
        <v>269</v>
      </c>
    </row>
    <row r="6" spans="1:15" ht="15" x14ac:dyDescent="0.25">
      <c r="A6" s="474" t="s">
        <v>366</v>
      </c>
      <c r="B6" s="508">
        <f>+SUM(B7:B22)</f>
        <v>128411.754437351</v>
      </c>
      <c r="C6" s="507">
        <f>+SUM(C7:C22)</f>
        <v>195998.59755054797</v>
      </c>
      <c r="D6" s="497">
        <f>(C6-B6)/B6</f>
        <v>0.526329099772334</v>
      </c>
      <c r="E6" s="508">
        <f>+SUM(E7:E22)</f>
        <v>768490.43224902207</v>
      </c>
      <c r="F6" s="507">
        <f>+SUM(F7:F22)</f>
        <v>900208.899012913</v>
      </c>
      <c r="G6" s="497">
        <f>(F6-E6)/E6</f>
        <v>0.1713989676857926</v>
      </c>
      <c r="H6" s="496">
        <f>SUM(H7:H22)</f>
        <v>1</v>
      </c>
    </row>
    <row r="7" spans="1:15" ht="15" x14ac:dyDescent="0.25">
      <c r="A7" s="494" t="s">
        <v>92</v>
      </c>
      <c r="B7" s="333">
        <v>67.716356399999995</v>
      </c>
      <c r="C7" s="505">
        <v>42655.618257400005</v>
      </c>
      <c r="D7" s="332" t="s">
        <v>132</v>
      </c>
      <c r="E7" s="333">
        <v>128311.10491580999</v>
      </c>
      <c r="F7" s="505">
        <v>191249.76080097002</v>
      </c>
      <c r="G7" s="332">
        <f t="shared" ref="G7:G20" si="0">+F7/E7-1</f>
        <v>0.49051604634264967</v>
      </c>
      <c r="H7" s="502">
        <f t="shared" ref="H7:H22" si="1">(F7/$F$6)</f>
        <v>0.21245042235271955</v>
      </c>
      <c r="J7" s="359"/>
      <c r="K7" s="359"/>
      <c r="L7" s="359"/>
      <c r="M7" s="359"/>
      <c r="N7" s="359"/>
    </row>
    <row r="8" spans="1:15" ht="15" x14ac:dyDescent="0.25">
      <c r="A8" s="506" t="s">
        <v>93</v>
      </c>
      <c r="B8" s="333">
        <v>30132.584593969998</v>
      </c>
      <c r="C8" s="505">
        <v>31402.241532399999</v>
      </c>
      <c r="D8" s="332">
        <f t="shared" ref="D8:D14" si="2">+C8/B8-1</f>
        <v>4.2135679880712207E-2</v>
      </c>
      <c r="E8" s="333">
        <v>148146.33670749</v>
      </c>
      <c r="F8" s="505">
        <v>168054.77389548</v>
      </c>
      <c r="G8" s="332">
        <f t="shared" si="0"/>
        <v>0.13438359415729972</v>
      </c>
      <c r="H8" s="502">
        <f t="shared" si="1"/>
        <v>0.18668419527928856</v>
      </c>
    </row>
    <row r="9" spans="1:15" ht="15" x14ac:dyDescent="0.25">
      <c r="A9" s="506" t="s">
        <v>104</v>
      </c>
      <c r="B9" s="333">
        <v>21095.986572000002</v>
      </c>
      <c r="C9" s="505">
        <v>28788.062048</v>
      </c>
      <c r="D9" s="332">
        <f t="shared" si="2"/>
        <v>0.36462269492574628</v>
      </c>
      <c r="E9" s="333">
        <v>107419.18285899999</v>
      </c>
      <c r="F9" s="505">
        <v>119687.405058</v>
      </c>
      <c r="G9" s="332">
        <f t="shared" si="0"/>
        <v>0.11420885797561375</v>
      </c>
      <c r="H9" s="502">
        <f t="shared" si="1"/>
        <v>0.13295514539929376</v>
      </c>
      <c r="J9" s="359"/>
      <c r="K9" s="359"/>
      <c r="L9" s="359"/>
      <c r="M9" s="359"/>
      <c r="N9" s="359"/>
      <c r="O9" s="359"/>
    </row>
    <row r="10" spans="1:15" ht="15" x14ac:dyDescent="0.25">
      <c r="A10" s="494" t="s">
        <v>102</v>
      </c>
      <c r="B10" s="333">
        <v>18858.9815686</v>
      </c>
      <c r="C10" s="505">
        <v>22175.401629420001</v>
      </c>
      <c r="D10" s="332">
        <f t="shared" si="2"/>
        <v>0.1758536137678719</v>
      </c>
      <c r="E10" s="333">
        <v>89746.791811000003</v>
      </c>
      <c r="F10" s="505">
        <v>100160.58408442</v>
      </c>
      <c r="G10" s="332">
        <f t="shared" si="0"/>
        <v>0.11603525945919779</v>
      </c>
      <c r="H10" s="502">
        <f t="shared" si="1"/>
        <v>0.11126371244968469</v>
      </c>
    </row>
    <row r="11" spans="1:15" ht="15" x14ac:dyDescent="0.25">
      <c r="A11" s="494" t="s">
        <v>106</v>
      </c>
      <c r="B11" s="333">
        <v>23346.29065354</v>
      </c>
      <c r="C11" s="492">
        <v>20526.313587871002</v>
      </c>
      <c r="D11" s="332">
        <f t="shared" si="2"/>
        <v>-0.12078908412122435</v>
      </c>
      <c r="E11" s="333">
        <v>104335.66436287001</v>
      </c>
      <c r="F11" s="492">
        <v>97445.175946767995</v>
      </c>
      <c r="G11" s="332">
        <f t="shared" si="0"/>
        <v>-6.6041544453462442E-2</v>
      </c>
      <c r="H11" s="502">
        <f t="shared" si="1"/>
        <v>0.1082472924380302</v>
      </c>
    </row>
    <row r="12" spans="1:15" ht="15" x14ac:dyDescent="0.25">
      <c r="A12" s="494" t="s">
        <v>94</v>
      </c>
      <c r="B12" s="333">
        <v>13656.74071727</v>
      </c>
      <c r="C12" s="492">
        <v>19795.804638810001</v>
      </c>
      <c r="D12" s="332">
        <f t="shared" si="2"/>
        <v>0.44952628512428894</v>
      </c>
      <c r="E12" s="333">
        <v>68233.64257216001</v>
      </c>
      <c r="F12" s="492">
        <v>84135.354548200019</v>
      </c>
      <c r="G12" s="332">
        <f t="shared" si="0"/>
        <v>0.23304797130276711</v>
      </c>
      <c r="H12" s="502">
        <f t="shared" si="1"/>
        <v>9.3462033801771094E-2</v>
      </c>
    </row>
    <row r="13" spans="1:15" ht="15" x14ac:dyDescent="0.25">
      <c r="A13" s="494" t="s">
        <v>95</v>
      </c>
      <c r="B13" s="333">
        <v>15374.430843921</v>
      </c>
      <c r="C13" s="492">
        <v>14653.891603157001</v>
      </c>
      <c r="D13" s="332">
        <f t="shared" si="2"/>
        <v>-4.6866075764287474E-2</v>
      </c>
      <c r="E13" s="333">
        <v>69975.27862834101</v>
      </c>
      <c r="F13" s="492">
        <v>69275.047579774997</v>
      </c>
      <c r="G13" s="332">
        <f t="shared" si="0"/>
        <v>-1.0006834732093628E-2</v>
      </c>
      <c r="H13" s="502">
        <f t="shared" si="1"/>
        <v>7.6954413198687219E-2</v>
      </c>
    </row>
    <row r="14" spans="1:15" ht="15" x14ac:dyDescent="0.25">
      <c r="A14" s="494" t="s">
        <v>100</v>
      </c>
      <c r="B14" s="333">
        <v>1717.5428830000001</v>
      </c>
      <c r="C14" s="492">
        <v>4883.4730959999997</v>
      </c>
      <c r="D14" s="332">
        <f t="shared" si="2"/>
        <v>1.8432903447919324</v>
      </c>
      <c r="E14" s="333">
        <v>12532.907112999999</v>
      </c>
      <c r="F14" s="492">
        <v>21734.857903800003</v>
      </c>
      <c r="G14" s="332">
        <f t="shared" si="0"/>
        <v>0.7342231700780022</v>
      </c>
      <c r="H14" s="502">
        <f t="shared" si="1"/>
        <v>2.414423799590569E-2</v>
      </c>
    </row>
    <row r="15" spans="1:15" ht="15" x14ac:dyDescent="0.25">
      <c r="A15" s="494" t="s">
        <v>98</v>
      </c>
      <c r="B15" s="333">
        <v>82.579170950000005</v>
      </c>
      <c r="C15" s="492">
        <v>5842.1927052200008</v>
      </c>
      <c r="D15" s="332" t="s">
        <v>132</v>
      </c>
      <c r="E15" s="333">
        <v>12155.47533275</v>
      </c>
      <c r="F15" s="492">
        <v>21681.792539460002</v>
      </c>
      <c r="G15" s="332">
        <f t="shared" si="0"/>
        <v>0.78370585649115965</v>
      </c>
      <c r="H15" s="502">
        <f t="shared" si="1"/>
        <v>2.4085290162354847E-2</v>
      </c>
    </row>
    <row r="16" spans="1:15" ht="15" x14ac:dyDescent="0.25">
      <c r="A16" s="494" t="s">
        <v>97</v>
      </c>
      <c r="B16" s="333">
        <v>2069.3261551000001</v>
      </c>
      <c r="C16" s="492">
        <v>2942.0411598199998</v>
      </c>
      <c r="D16" s="332">
        <f>+C16/B16-1</f>
        <v>0.42173873971927156</v>
      </c>
      <c r="E16" s="333">
        <v>14466.940203759999</v>
      </c>
      <c r="F16" s="492">
        <v>14965.358144720001</v>
      </c>
      <c r="G16" s="332">
        <f t="shared" si="0"/>
        <v>3.4452201636283819E-2</v>
      </c>
      <c r="H16" s="502">
        <f t="shared" si="1"/>
        <v>1.6624317045887516E-2</v>
      </c>
    </row>
    <row r="17" spans="1:8" ht="15" x14ac:dyDescent="0.25">
      <c r="A17" s="494" t="s">
        <v>99</v>
      </c>
      <c r="B17" s="333">
        <v>1676.1051457000001</v>
      </c>
      <c r="C17" s="505">
        <v>1858.6217999999999</v>
      </c>
      <c r="D17" s="332">
        <f>+C17/B17-1</f>
        <v>0.10889332018831932</v>
      </c>
      <c r="E17" s="333">
        <v>10690.395817699999</v>
      </c>
      <c r="F17" s="505">
        <v>9623.4398340000007</v>
      </c>
      <c r="G17" s="332">
        <f t="shared" si="0"/>
        <v>-9.9805096265327076E-2</v>
      </c>
      <c r="H17" s="502">
        <f t="shared" si="1"/>
        <v>1.0690229617316811E-2</v>
      </c>
    </row>
    <row r="18" spans="1:8" ht="15" x14ac:dyDescent="0.25">
      <c r="A18" s="494" t="s">
        <v>108</v>
      </c>
      <c r="B18" s="333">
        <v>51.485185999999999</v>
      </c>
      <c r="C18" s="492">
        <v>200.53964604000001</v>
      </c>
      <c r="D18" s="332">
        <f>+C18/B18-1</f>
        <v>2.8950941352333857</v>
      </c>
      <c r="E18" s="333">
        <v>593.49064907999991</v>
      </c>
      <c r="F18" s="492">
        <v>1080.82786031</v>
      </c>
      <c r="G18" s="332">
        <f t="shared" si="0"/>
        <v>0.82113713499184238</v>
      </c>
      <c r="H18" s="502">
        <f t="shared" si="1"/>
        <v>1.2006411639510976E-3</v>
      </c>
    </row>
    <row r="19" spans="1:8" ht="15" x14ac:dyDescent="0.25">
      <c r="A19" s="494" t="s">
        <v>107</v>
      </c>
      <c r="B19" s="333">
        <v>245.58918929999999</v>
      </c>
      <c r="C19" s="492">
        <v>221.96430799999999</v>
      </c>
      <c r="D19" s="332">
        <f>+C19/B19-1</f>
        <v>-9.619674777761078E-2</v>
      </c>
      <c r="E19" s="333">
        <v>1285.1377265000001</v>
      </c>
      <c r="F19" s="492">
        <v>902.3068755999999</v>
      </c>
      <c r="G19" s="332">
        <f t="shared" si="0"/>
        <v>-0.29789091317287708</v>
      </c>
      <c r="H19" s="502">
        <f t="shared" si="1"/>
        <v>1.0023305441541261E-3</v>
      </c>
    </row>
    <row r="20" spans="1:8" ht="15" x14ac:dyDescent="0.25">
      <c r="A20" s="494" t="s">
        <v>105</v>
      </c>
      <c r="B20" s="333">
        <v>36.3954016</v>
      </c>
      <c r="C20" s="492">
        <v>52.431538409999995</v>
      </c>
      <c r="D20" s="332">
        <f>+C20/B20-1</f>
        <v>0.44060887103935675</v>
      </c>
      <c r="E20" s="333">
        <v>234.5915695608</v>
      </c>
      <c r="F20" s="492">
        <v>189.36064811</v>
      </c>
      <c r="G20" s="332">
        <f t="shared" si="0"/>
        <v>-0.19280710528294298</v>
      </c>
      <c r="H20" s="502">
        <f t="shared" si="1"/>
        <v>2.103518953407766E-4</v>
      </c>
    </row>
    <row r="21" spans="1:8" ht="15" x14ac:dyDescent="0.25">
      <c r="A21" s="494" t="s">
        <v>96</v>
      </c>
      <c r="B21" s="333">
        <v>0</v>
      </c>
      <c r="C21" s="492">
        <v>0</v>
      </c>
      <c r="D21" s="332" t="s">
        <v>272</v>
      </c>
      <c r="E21" s="333">
        <v>0</v>
      </c>
      <c r="F21" s="492">
        <v>22.853293300000001</v>
      </c>
      <c r="G21" s="332" t="s">
        <v>132</v>
      </c>
      <c r="H21" s="502">
        <f t="shared" si="1"/>
        <v>2.5386655614112279E-5</v>
      </c>
    </row>
    <row r="22" spans="1:8" ht="15.75" thickBot="1" x14ac:dyDescent="0.3">
      <c r="A22" s="494" t="s">
        <v>112</v>
      </c>
      <c r="B22" s="333">
        <v>0</v>
      </c>
      <c r="C22" s="505">
        <v>0</v>
      </c>
      <c r="D22" s="332" t="s">
        <v>272</v>
      </c>
      <c r="E22" s="333">
        <v>363.49198000000001</v>
      </c>
      <c r="F22" s="505">
        <v>0</v>
      </c>
      <c r="G22" s="332" t="s">
        <v>272</v>
      </c>
      <c r="H22" s="502">
        <f t="shared" si="1"/>
        <v>0</v>
      </c>
    </row>
    <row r="23" spans="1:8" ht="15" x14ac:dyDescent="0.25">
      <c r="A23" s="474" t="s">
        <v>365</v>
      </c>
      <c r="B23" s="499">
        <f>+SUM(B24:B39)</f>
        <v>4060325.9187712399</v>
      </c>
      <c r="C23" s="498">
        <f>+SUM(C24:C39)</f>
        <v>7784218.3302152492</v>
      </c>
      <c r="D23" s="497">
        <f t="shared" ref="D23:D30" si="3">+C23/B23-1</f>
        <v>0.91714125563864979</v>
      </c>
      <c r="E23" s="499">
        <f>+SUM(E24:E39)</f>
        <v>36670111.57136023</v>
      </c>
      <c r="F23" s="498">
        <f>+SUM(F24:F39)</f>
        <v>38017397.110824451</v>
      </c>
      <c r="G23" s="497">
        <f t="shared" ref="G23:G50" si="4">+F23/E23-1</f>
        <v>3.6740699216101236E-2</v>
      </c>
      <c r="H23" s="496">
        <f>SUM(H24:H39)</f>
        <v>0.99999999999999989</v>
      </c>
    </row>
    <row r="24" spans="1:8" ht="15" x14ac:dyDescent="0.25">
      <c r="A24" s="494" t="s">
        <v>96</v>
      </c>
      <c r="B24" s="493">
        <v>1510135.1708630002</v>
      </c>
      <c r="C24" s="492">
        <v>2646815.13539861</v>
      </c>
      <c r="D24" s="332">
        <f t="shared" si="3"/>
        <v>0.75270080881966939</v>
      </c>
      <c r="E24" s="493">
        <v>10722346.809076341</v>
      </c>
      <c r="F24" s="492">
        <v>12792683.251172494</v>
      </c>
      <c r="G24" s="332">
        <f t="shared" si="4"/>
        <v>0.19308612927382995</v>
      </c>
      <c r="H24" s="502">
        <f t="shared" ref="H24:H39" si="5">(F24/$F$23)</f>
        <v>0.33649550530459948</v>
      </c>
    </row>
    <row r="25" spans="1:8" ht="15" x14ac:dyDescent="0.25">
      <c r="A25" s="494" t="s">
        <v>99</v>
      </c>
      <c r="B25" s="493">
        <v>1144810.8040680001</v>
      </c>
      <c r="C25" s="492">
        <v>1442152.9417290001</v>
      </c>
      <c r="D25" s="332">
        <f t="shared" si="3"/>
        <v>0.25973037344198424</v>
      </c>
      <c r="E25" s="493">
        <v>9861238.3254819997</v>
      </c>
      <c r="F25" s="492">
        <v>7505369.1751359999</v>
      </c>
      <c r="G25" s="332">
        <f t="shared" si="4"/>
        <v>-0.23890195861693153</v>
      </c>
      <c r="H25" s="502">
        <f t="shared" si="5"/>
        <v>0.19741933287166163</v>
      </c>
    </row>
    <row r="26" spans="1:8" ht="15" x14ac:dyDescent="0.25">
      <c r="A26" s="494" t="s">
        <v>93</v>
      </c>
      <c r="B26" s="493">
        <v>503042.05912604998</v>
      </c>
      <c r="C26" s="492">
        <v>1381772.9552321073</v>
      </c>
      <c r="D26" s="332">
        <f t="shared" si="3"/>
        <v>1.7468338485110029</v>
      </c>
      <c r="E26" s="493">
        <v>5209615.3042567233</v>
      </c>
      <c r="F26" s="504">
        <v>6754037.198244961</v>
      </c>
      <c r="G26" s="332">
        <f t="shared" si="4"/>
        <v>0.2964560344266316</v>
      </c>
      <c r="H26" s="503">
        <f t="shared" si="5"/>
        <v>0.17765648654368099</v>
      </c>
    </row>
    <row r="27" spans="1:8" ht="15" x14ac:dyDescent="0.25">
      <c r="A27" s="494" t="s">
        <v>105</v>
      </c>
      <c r="B27" s="493">
        <v>311828.29939200159</v>
      </c>
      <c r="C27" s="492">
        <v>845196.86559234303</v>
      </c>
      <c r="D27" s="332">
        <f t="shared" si="3"/>
        <v>1.7104559375794177</v>
      </c>
      <c r="E27" s="493">
        <v>3393251.6364792055</v>
      </c>
      <c r="F27" s="492">
        <v>4030410.5644757664</v>
      </c>
      <c r="G27" s="332">
        <f t="shared" si="4"/>
        <v>0.18777237772370725</v>
      </c>
      <c r="H27" s="502">
        <f t="shared" si="5"/>
        <v>0.10601490030279356</v>
      </c>
    </row>
    <row r="28" spans="1:8" ht="15" x14ac:dyDescent="0.25">
      <c r="A28" s="494" t="s">
        <v>102</v>
      </c>
      <c r="B28" s="493">
        <v>154240.19833000001</v>
      </c>
      <c r="C28" s="492">
        <v>379479.64086400002</v>
      </c>
      <c r="D28" s="332">
        <f t="shared" si="3"/>
        <v>1.4603160847348993</v>
      </c>
      <c r="E28" s="493">
        <v>1114024.65331</v>
      </c>
      <c r="F28" s="504">
        <v>1641984.5343819999</v>
      </c>
      <c r="G28" s="332">
        <f t="shared" si="4"/>
        <v>0.47392118253695803</v>
      </c>
      <c r="H28" s="503">
        <f t="shared" si="5"/>
        <v>4.3190345977539006E-2</v>
      </c>
    </row>
    <row r="29" spans="1:8" ht="15" x14ac:dyDescent="0.25">
      <c r="A29" s="494" t="s">
        <v>107</v>
      </c>
      <c r="B29" s="493">
        <v>132608.71186400001</v>
      </c>
      <c r="C29" s="492">
        <v>258443.20051002962</v>
      </c>
      <c r="D29" s="332">
        <f t="shared" si="3"/>
        <v>0.94891570001133974</v>
      </c>
      <c r="E29" s="493">
        <v>1787126.2598371273</v>
      </c>
      <c r="F29" s="492">
        <v>1373298.2366375169</v>
      </c>
      <c r="G29" s="332">
        <f t="shared" si="4"/>
        <v>-0.23156059675231078</v>
      </c>
      <c r="H29" s="502">
        <f t="shared" si="5"/>
        <v>3.6122889545389378E-2</v>
      </c>
    </row>
    <row r="30" spans="1:8" ht="15" x14ac:dyDescent="0.25">
      <c r="A30" s="494" t="s">
        <v>106</v>
      </c>
      <c r="B30" s="493">
        <v>18640.082999999999</v>
      </c>
      <c r="C30" s="492">
        <v>193892.31023999999</v>
      </c>
      <c r="D30" s="332">
        <f t="shared" si="3"/>
        <v>9.4019016567683735</v>
      </c>
      <c r="E30" s="493">
        <v>933479.62583000003</v>
      </c>
      <c r="F30" s="492">
        <v>869203.50496000005</v>
      </c>
      <c r="G30" s="332">
        <f t="shared" si="4"/>
        <v>-6.8856479661084324E-2</v>
      </c>
      <c r="H30" s="502">
        <f t="shared" si="5"/>
        <v>2.2863309195687079E-2</v>
      </c>
    </row>
    <row r="31" spans="1:8" ht="15" x14ac:dyDescent="0.25">
      <c r="A31" s="494" t="s">
        <v>98</v>
      </c>
      <c r="B31" s="493">
        <v>9873.8439999999991</v>
      </c>
      <c r="C31" s="492">
        <v>164347.46698999999</v>
      </c>
      <c r="D31" s="332" t="s">
        <v>132</v>
      </c>
      <c r="E31" s="493">
        <v>302342.09674299997</v>
      </c>
      <c r="F31" s="492">
        <v>631554.27508299996</v>
      </c>
      <c r="G31" s="332">
        <f t="shared" si="4"/>
        <v>1.0888731072730518</v>
      </c>
      <c r="H31" s="502">
        <f t="shared" si="5"/>
        <v>1.6612243948262873E-2</v>
      </c>
    </row>
    <row r="32" spans="1:8" ht="15" x14ac:dyDescent="0.25">
      <c r="A32" s="494" t="s">
        <v>110</v>
      </c>
      <c r="B32" s="493">
        <v>50220.53100000001</v>
      </c>
      <c r="C32" s="492">
        <v>104968.44500482565</v>
      </c>
      <c r="D32" s="332">
        <f>+C32/B32-1</f>
        <v>1.0901500425159907</v>
      </c>
      <c r="E32" s="493">
        <v>1367327.9733346889</v>
      </c>
      <c r="F32" s="492">
        <v>549193.57838245924</v>
      </c>
      <c r="G32" s="332">
        <f t="shared" si="4"/>
        <v>-0.59834539401467368</v>
      </c>
      <c r="H32" s="502">
        <f t="shared" si="5"/>
        <v>1.4445849009113011E-2</v>
      </c>
    </row>
    <row r="33" spans="1:8" ht="15" x14ac:dyDescent="0.25">
      <c r="A33" s="494" t="s">
        <v>97</v>
      </c>
      <c r="B33" s="493">
        <v>71069.821608500002</v>
      </c>
      <c r="C33" s="492">
        <v>101577.86148779999</v>
      </c>
      <c r="D33" s="332">
        <f>+C33/B33-1</f>
        <v>0.42926855856426127</v>
      </c>
      <c r="E33" s="493">
        <v>476392.53811049997</v>
      </c>
      <c r="F33" s="492">
        <v>497740.65284880006</v>
      </c>
      <c r="G33" s="332">
        <f t="shared" si="4"/>
        <v>4.4812025862059901E-2</v>
      </c>
      <c r="H33" s="502">
        <f t="shared" si="5"/>
        <v>1.30924442669717E-2</v>
      </c>
    </row>
    <row r="34" spans="1:8" ht="15" x14ac:dyDescent="0.25">
      <c r="A34" s="494" t="s">
        <v>104</v>
      </c>
      <c r="B34" s="493">
        <v>77510.578229087696</v>
      </c>
      <c r="C34" s="492">
        <v>82552.568076540003</v>
      </c>
      <c r="D34" s="332">
        <f>+C34/B34-1</f>
        <v>6.5049054756763258E-2</v>
      </c>
      <c r="E34" s="493">
        <v>692327.19535487914</v>
      </c>
      <c r="F34" s="492">
        <v>466001.81830314</v>
      </c>
      <c r="G34" s="332">
        <f t="shared" si="4"/>
        <v>-0.32690522424982493</v>
      </c>
      <c r="H34" s="502">
        <f t="shared" si="5"/>
        <v>1.22575939890019E-2</v>
      </c>
    </row>
    <row r="35" spans="1:8" ht="15" x14ac:dyDescent="0.25">
      <c r="A35" s="494" t="s">
        <v>92</v>
      </c>
      <c r="B35" s="493">
        <v>1361.2050400000001</v>
      </c>
      <c r="C35" s="492">
        <v>87675.79310000001</v>
      </c>
      <c r="D35" s="332" t="s">
        <v>132</v>
      </c>
      <c r="E35" s="493">
        <v>397432.89674999996</v>
      </c>
      <c r="F35" s="492">
        <v>458808.26006</v>
      </c>
      <c r="G35" s="332">
        <f t="shared" si="4"/>
        <v>0.15442949944983408</v>
      </c>
      <c r="H35" s="502">
        <f t="shared" si="5"/>
        <v>1.206837645203665E-2</v>
      </c>
    </row>
    <row r="36" spans="1:8" ht="15" x14ac:dyDescent="0.25">
      <c r="A36" s="494" t="s">
        <v>108</v>
      </c>
      <c r="B36" s="493">
        <v>23060.3603076</v>
      </c>
      <c r="C36" s="492">
        <v>44597.752035500002</v>
      </c>
      <c r="D36" s="332">
        <f>+C36/B36-1</f>
        <v>0.93395729470896116</v>
      </c>
      <c r="E36" s="493">
        <v>195552.13450282</v>
      </c>
      <c r="F36" s="492">
        <v>191262.15269051999</v>
      </c>
      <c r="G36" s="332">
        <f t="shared" si="4"/>
        <v>-2.1937790774859356E-2</v>
      </c>
      <c r="H36" s="502">
        <f t="shared" si="5"/>
        <v>5.0309112991868436E-3</v>
      </c>
    </row>
    <row r="37" spans="1:8" ht="15" x14ac:dyDescent="0.25">
      <c r="A37" s="494" t="s">
        <v>100</v>
      </c>
      <c r="B37" s="493">
        <v>36085.557643</v>
      </c>
      <c r="C37" s="492">
        <v>35451.244634499999</v>
      </c>
      <c r="D37" s="332">
        <f>+C37/B37-1</f>
        <v>-1.7578029824988683E-2</v>
      </c>
      <c r="E37" s="493">
        <v>90499.206783000001</v>
      </c>
      <c r="F37" s="492">
        <v>159852.36199449998</v>
      </c>
      <c r="G37" s="332">
        <f t="shared" si="4"/>
        <v>0.76633992359508452</v>
      </c>
      <c r="H37" s="502">
        <f t="shared" si="5"/>
        <v>4.2047161074314117E-3</v>
      </c>
    </row>
    <row r="38" spans="1:8" ht="15" x14ac:dyDescent="0.25">
      <c r="A38" s="494" t="s">
        <v>95</v>
      </c>
      <c r="B38" s="493">
        <v>15838.694299999999</v>
      </c>
      <c r="C38" s="492">
        <v>10295.14932</v>
      </c>
      <c r="D38" s="332">
        <f>+C38/B38-1</f>
        <v>-0.35000012469462205</v>
      </c>
      <c r="E38" s="493">
        <v>68424.915510000006</v>
      </c>
      <c r="F38" s="492">
        <v>59800.785533314396</v>
      </c>
      <c r="G38" s="332">
        <f t="shared" si="4"/>
        <v>-0.12603786080561885</v>
      </c>
      <c r="H38" s="502">
        <f t="shared" si="5"/>
        <v>1.5729847406172818E-3</v>
      </c>
    </row>
    <row r="39" spans="1:8" ht="15.75" thickBot="1" x14ac:dyDescent="0.3">
      <c r="A39" s="494" t="s">
        <v>109</v>
      </c>
      <c r="B39" s="493">
        <v>0</v>
      </c>
      <c r="C39" s="492">
        <v>4998.9999999949996</v>
      </c>
      <c r="D39" s="332" t="s">
        <v>132</v>
      </c>
      <c r="E39" s="493">
        <v>58729.999999941298</v>
      </c>
      <c r="F39" s="492">
        <v>36196.760919974105</v>
      </c>
      <c r="G39" s="332">
        <f t="shared" si="4"/>
        <v>-0.38367510778119729</v>
      </c>
      <c r="H39" s="502">
        <f t="shared" si="5"/>
        <v>9.5211044602703826E-4</v>
      </c>
    </row>
    <row r="40" spans="1:8" ht="15" x14ac:dyDescent="0.25">
      <c r="A40" s="474" t="s">
        <v>364</v>
      </c>
      <c r="B40" s="499">
        <f>+SUM(B41:B51)</f>
        <v>29325.284262169997</v>
      </c>
      <c r="C40" s="498">
        <f>+SUM(C41:C51)</f>
        <v>142496.30630704999</v>
      </c>
      <c r="D40" s="497">
        <f>+C40/B40-1</f>
        <v>3.859161978895874</v>
      </c>
      <c r="E40" s="499">
        <f>+SUM(E41:E51)</f>
        <v>397213.74924353603</v>
      </c>
      <c r="F40" s="498">
        <f>+SUM(F41:F51)</f>
        <v>661876.1830272699</v>
      </c>
      <c r="G40" s="497">
        <f t="shared" si="4"/>
        <v>0.66629726258913169</v>
      </c>
      <c r="H40" s="496">
        <f>SUM(H41:H51)</f>
        <v>1</v>
      </c>
    </row>
    <row r="41" spans="1:8" ht="15" x14ac:dyDescent="0.25">
      <c r="A41" s="494" t="s">
        <v>92</v>
      </c>
      <c r="B41" s="493">
        <v>505.13931239999999</v>
      </c>
      <c r="C41" s="492">
        <v>59388.754790899991</v>
      </c>
      <c r="D41" s="332" t="s">
        <v>132</v>
      </c>
      <c r="E41" s="493">
        <v>142715.95120648001</v>
      </c>
      <c r="F41" s="492">
        <v>253568.19958541996</v>
      </c>
      <c r="G41" s="332">
        <f t="shared" si="4"/>
        <v>0.77673341656504835</v>
      </c>
      <c r="H41" s="331">
        <f t="shared" ref="H41:H51" si="6">(F41/$F$40)</f>
        <v>0.38310518808163962</v>
      </c>
    </row>
    <row r="42" spans="1:8" ht="15" x14ac:dyDescent="0.25">
      <c r="A42" s="494" t="s">
        <v>94</v>
      </c>
      <c r="B42" s="493">
        <v>5441.5029461300001</v>
      </c>
      <c r="C42" s="492">
        <v>23001.346501309999</v>
      </c>
      <c r="D42" s="332">
        <f t="shared" ref="D42:D49" si="7">+C42/B42-1</f>
        <v>3.2270208670324383</v>
      </c>
      <c r="E42" s="493">
        <v>53168.258599610002</v>
      </c>
      <c r="F42" s="492">
        <v>105150.74086518001</v>
      </c>
      <c r="G42" s="332">
        <f t="shared" si="4"/>
        <v>0.97769766463540542</v>
      </c>
      <c r="H42" s="331">
        <f t="shared" si="6"/>
        <v>0.15886769090896219</v>
      </c>
    </row>
    <row r="43" spans="1:8" ht="15" x14ac:dyDescent="0.25">
      <c r="A43" s="494" t="s">
        <v>97</v>
      </c>
      <c r="B43" s="493">
        <v>8256.9595246999997</v>
      </c>
      <c r="C43" s="492">
        <v>21177.586538339998</v>
      </c>
      <c r="D43" s="332">
        <f t="shared" si="7"/>
        <v>1.5648165617124596</v>
      </c>
      <c r="E43" s="493">
        <v>63792.257985550008</v>
      </c>
      <c r="F43" s="492">
        <v>103589.67698339999</v>
      </c>
      <c r="G43" s="332">
        <f t="shared" si="4"/>
        <v>0.62385970107633981</v>
      </c>
      <c r="H43" s="331">
        <f t="shared" si="6"/>
        <v>0.1565091472389965</v>
      </c>
    </row>
    <row r="44" spans="1:8" ht="15" x14ac:dyDescent="0.25">
      <c r="A44" s="494" t="s">
        <v>98</v>
      </c>
      <c r="B44" s="493">
        <v>2640.9951602400001</v>
      </c>
      <c r="C44" s="492">
        <v>15485.660921160001</v>
      </c>
      <c r="D44" s="332">
        <f t="shared" si="7"/>
        <v>4.8635703519247429</v>
      </c>
      <c r="E44" s="493">
        <v>56303.851537560004</v>
      </c>
      <c r="F44" s="492">
        <v>80044.381449499997</v>
      </c>
      <c r="G44" s="332">
        <f t="shared" si="4"/>
        <v>0.42165019379007873</v>
      </c>
      <c r="H44" s="331">
        <f t="shared" si="6"/>
        <v>0.12093558206520644</v>
      </c>
    </row>
    <row r="45" spans="1:8" ht="15" x14ac:dyDescent="0.25">
      <c r="A45" s="494" t="s">
        <v>100</v>
      </c>
      <c r="B45" s="493">
        <v>5854.3304209999997</v>
      </c>
      <c r="C45" s="492">
        <v>13222.359379</v>
      </c>
      <c r="D45" s="332">
        <f t="shared" si="7"/>
        <v>1.2585604890988438</v>
      </c>
      <c r="E45" s="493">
        <v>36296.255375000001</v>
      </c>
      <c r="F45" s="492">
        <v>73098.144229800004</v>
      </c>
      <c r="G45" s="332">
        <f t="shared" si="4"/>
        <v>1.0139307340268569</v>
      </c>
      <c r="H45" s="331">
        <f t="shared" si="6"/>
        <v>0.11044081371150999</v>
      </c>
    </row>
    <row r="46" spans="1:8" ht="15" x14ac:dyDescent="0.25">
      <c r="A46" s="494" t="s">
        <v>105</v>
      </c>
      <c r="B46" s="493">
        <v>3202.9277145999999</v>
      </c>
      <c r="C46" s="492">
        <v>4841.9601139400002</v>
      </c>
      <c r="D46" s="332">
        <f t="shared" si="7"/>
        <v>0.5117294379978512</v>
      </c>
      <c r="E46" s="493">
        <v>16923.295970036001</v>
      </c>
      <c r="F46" s="492">
        <v>22871.808663469998</v>
      </c>
      <c r="G46" s="332">
        <f t="shared" si="4"/>
        <v>0.35149847310868387</v>
      </c>
      <c r="H46" s="331">
        <f t="shared" si="6"/>
        <v>3.4556023090088525E-2</v>
      </c>
    </row>
    <row r="47" spans="1:8" ht="15" x14ac:dyDescent="0.25">
      <c r="A47" s="494" t="s">
        <v>93</v>
      </c>
      <c r="B47" s="493">
        <v>2268.9185413</v>
      </c>
      <c r="C47" s="492">
        <v>3668.4647490999996</v>
      </c>
      <c r="D47" s="332">
        <f t="shared" si="7"/>
        <v>0.61683404773012041</v>
      </c>
      <c r="E47" s="493">
        <v>11599.630273999999</v>
      </c>
      <c r="F47" s="492">
        <v>14802.444710200001</v>
      </c>
      <c r="G47" s="332">
        <f t="shared" si="4"/>
        <v>0.2761134933221927</v>
      </c>
      <c r="H47" s="331">
        <f t="shared" si="6"/>
        <v>2.2364371297509171E-2</v>
      </c>
    </row>
    <row r="48" spans="1:8" ht="15" x14ac:dyDescent="0.25">
      <c r="A48" s="494" t="s">
        <v>108</v>
      </c>
      <c r="B48" s="493">
        <v>752.56259080000007</v>
      </c>
      <c r="C48" s="492">
        <v>1323.9211424</v>
      </c>
      <c r="D48" s="332">
        <f t="shared" si="7"/>
        <v>0.75921731771522949</v>
      </c>
      <c r="E48" s="493">
        <v>4338.1352384999991</v>
      </c>
      <c r="F48" s="492">
        <v>6780.6745005000012</v>
      </c>
      <c r="G48" s="332">
        <f t="shared" si="4"/>
        <v>0.5630389851203812</v>
      </c>
      <c r="H48" s="331">
        <f t="shared" si="6"/>
        <v>1.0244626826556517E-2</v>
      </c>
    </row>
    <row r="49" spans="1:8" ht="15" x14ac:dyDescent="0.25">
      <c r="A49" s="494" t="s">
        <v>102</v>
      </c>
      <c r="B49" s="493">
        <v>401.94805100000002</v>
      </c>
      <c r="C49" s="492">
        <v>386.25217090000001</v>
      </c>
      <c r="D49" s="332">
        <f t="shared" si="7"/>
        <v>-3.9049524088872856E-2</v>
      </c>
      <c r="E49" s="493">
        <v>2764.6533654</v>
      </c>
      <c r="F49" s="492">
        <v>1870.1844024999998</v>
      </c>
      <c r="G49" s="332">
        <f t="shared" si="4"/>
        <v>-0.32353747276038169</v>
      </c>
      <c r="H49" s="331">
        <f t="shared" si="6"/>
        <v>2.8255804491199624E-3</v>
      </c>
    </row>
    <row r="50" spans="1:8" ht="15" x14ac:dyDescent="0.25">
      <c r="A50" s="494" t="s">
        <v>107</v>
      </c>
      <c r="B50" s="501">
        <v>0</v>
      </c>
      <c r="C50" s="492">
        <v>0</v>
      </c>
      <c r="D50" s="332" t="s">
        <v>272</v>
      </c>
      <c r="E50" s="493">
        <v>63.81044</v>
      </c>
      <c r="F50" s="492">
        <v>99.927637300000001</v>
      </c>
      <c r="G50" s="332">
        <f t="shared" si="4"/>
        <v>0.5660076517259558</v>
      </c>
      <c r="H50" s="331">
        <f t="shared" si="6"/>
        <v>1.5097633041115621E-4</v>
      </c>
    </row>
    <row r="51" spans="1:8" ht="15.75" thickBot="1" x14ac:dyDescent="0.3">
      <c r="A51" s="494" t="s">
        <v>112</v>
      </c>
      <c r="B51" s="501">
        <v>0</v>
      </c>
      <c r="C51" s="492">
        <v>0</v>
      </c>
      <c r="D51" s="332" t="s">
        <v>272</v>
      </c>
      <c r="E51" s="493">
        <v>9247.6492514000001</v>
      </c>
      <c r="F51" s="492">
        <v>0</v>
      </c>
      <c r="G51" s="332" t="s">
        <v>272</v>
      </c>
      <c r="H51" s="331">
        <f t="shared" si="6"/>
        <v>0</v>
      </c>
    </row>
    <row r="52" spans="1:8" ht="15" x14ac:dyDescent="0.25">
      <c r="A52" s="474" t="s">
        <v>363</v>
      </c>
      <c r="B52" s="499">
        <f>+SUM(B53:B63)</f>
        <v>8772.4404382300017</v>
      </c>
      <c r="C52" s="498">
        <f>+SUM(C53:C63)</f>
        <v>22774.172783890004</v>
      </c>
      <c r="D52" s="497">
        <f t="shared" ref="D52:D61" si="8">+C52/B52-1</f>
        <v>1.596104578224427</v>
      </c>
      <c r="E52" s="499">
        <f>+SUM(E53:E63)</f>
        <v>83234.470495112007</v>
      </c>
      <c r="F52" s="498">
        <f>+SUM(F53:F63)</f>
        <v>108388.95654393002</v>
      </c>
      <c r="G52" s="497">
        <f t="shared" ref="G52:G62" si="9">+F52/E52-1</f>
        <v>0.30221236344977087</v>
      </c>
      <c r="H52" s="496">
        <f>SUM(H53:H63)</f>
        <v>1</v>
      </c>
    </row>
    <row r="53" spans="1:8" ht="15" x14ac:dyDescent="0.25">
      <c r="A53" s="494" t="s">
        <v>98</v>
      </c>
      <c r="B53" s="493">
        <v>686.52724865000005</v>
      </c>
      <c r="C53" s="492">
        <v>6303.1532848200004</v>
      </c>
      <c r="D53" s="332">
        <f t="shared" si="8"/>
        <v>8.1812135602987919</v>
      </c>
      <c r="E53" s="493">
        <v>26013.12097552</v>
      </c>
      <c r="F53" s="492">
        <v>31154.524516559999</v>
      </c>
      <c r="G53" s="332">
        <f t="shared" si="9"/>
        <v>0.19764654713590057</v>
      </c>
      <c r="H53" s="331">
        <f t="shared" ref="H53:H62" si="10">(F53/$F$52)</f>
        <v>0.28743264544606145</v>
      </c>
    </row>
    <row r="54" spans="1:8" ht="15" x14ac:dyDescent="0.25">
      <c r="A54" s="494" t="s">
        <v>97</v>
      </c>
      <c r="B54" s="493">
        <v>2288.4455948999998</v>
      </c>
      <c r="C54" s="492">
        <v>4292.6634054799997</v>
      </c>
      <c r="D54" s="332">
        <f t="shared" si="8"/>
        <v>0.87579875835657783</v>
      </c>
      <c r="E54" s="493">
        <v>15564.76125055</v>
      </c>
      <c r="F54" s="492">
        <v>21954.194325140001</v>
      </c>
      <c r="G54" s="332">
        <f t="shared" si="9"/>
        <v>0.41050633361717792</v>
      </c>
      <c r="H54" s="331">
        <f t="shared" si="10"/>
        <v>0.20255010312090208</v>
      </c>
    </row>
    <row r="55" spans="1:8" ht="15" x14ac:dyDescent="0.25">
      <c r="A55" s="494" t="s">
        <v>94</v>
      </c>
      <c r="B55" s="493">
        <v>536.04773134000004</v>
      </c>
      <c r="C55" s="492">
        <v>3628.8551369899997</v>
      </c>
      <c r="D55" s="332">
        <f t="shared" si="8"/>
        <v>5.7696492771616983</v>
      </c>
      <c r="E55" s="493">
        <v>8287.2323626500001</v>
      </c>
      <c r="F55" s="492">
        <v>16965.839553940001</v>
      </c>
      <c r="G55" s="332">
        <f t="shared" si="9"/>
        <v>1.0472262405002546</v>
      </c>
      <c r="H55" s="331">
        <f t="shared" si="10"/>
        <v>0.15652738152400009</v>
      </c>
    </row>
    <row r="56" spans="1:8" ht="15" x14ac:dyDescent="0.25">
      <c r="A56" s="494" t="s">
        <v>93</v>
      </c>
      <c r="B56" s="493">
        <v>1411.5152335000002</v>
      </c>
      <c r="C56" s="492">
        <v>2406.4478005000001</v>
      </c>
      <c r="D56" s="332">
        <f t="shared" si="8"/>
        <v>0.70486845865131764</v>
      </c>
      <c r="E56" s="493">
        <v>7542.1382025999992</v>
      </c>
      <c r="F56" s="492">
        <v>9948.9423508999989</v>
      </c>
      <c r="G56" s="332">
        <f t="shared" si="9"/>
        <v>0.31911429937339286</v>
      </c>
      <c r="H56" s="331">
        <f t="shared" si="10"/>
        <v>9.1789262191740856E-2</v>
      </c>
    </row>
    <row r="57" spans="1:8" ht="15" x14ac:dyDescent="0.25">
      <c r="A57" s="494" t="s">
        <v>92</v>
      </c>
      <c r="B57" s="493">
        <v>1979.1649520000001</v>
      </c>
      <c r="C57" s="492">
        <v>2048.8738562000003</v>
      </c>
      <c r="D57" s="332">
        <f t="shared" si="8"/>
        <v>3.5221371583787242E-2</v>
      </c>
      <c r="E57" s="493">
        <v>9634.8128895000009</v>
      </c>
      <c r="F57" s="492">
        <v>9804.6142107000014</v>
      </c>
      <c r="G57" s="332">
        <f t="shared" si="9"/>
        <v>1.7623727948578027E-2</v>
      </c>
      <c r="H57" s="331">
        <f t="shared" si="10"/>
        <v>9.0457686127148884E-2</v>
      </c>
    </row>
    <row r="58" spans="1:8" ht="15" x14ac:dyDescent="0.25">
      <c r="A58" s="494" t="s">
        <v>100</v>
      </c>
      <c r="B58" s="493">
        <v>527.80082500000003</v>
      </c>
      <c r="C58" s="492">
        <v>1904.807043</v>
      </c>
      <c r="D58" s="332">
        <f t="shared" si="8"/>
        <v>2.6089504843043771</v>
      </c>
      <c r="E58" s="493">
        <v>3306.997069</v>
      </c>
      <c r="F58" s="492">
        <v>8625.1438236000013</v>
      </c>
      <c r="G58" s="332">
        <f t="shared" si="9"/>
        <v>1.6081498240360252</v>
      </c>
      <c r="H58" s="331">
        <f t="shared" si="10"/>
        <v>7.9575854391625525E-2</v>
      </c>
    </row>
    <row r="59" spans="1:8" ht="15" x14ac:dyDescent="0.25">
      <c r="A59" s="494" t="s">
        <v>108</v>
      </c>
      <c r="B59" s="493">
        <v>818.84603584000001</v>
      </c>
      <c r="C59" s="492">
        <v>1470.1944507000001</v>
      </c>
      <c r="D59" s="332">
        <f t="shared" si="8"/>
        <v>0.79544674621502542</v>
      </c>
      <c r="E59" s="493">
        <v>5074.3049269499998</v>
      </c>
      <c r="F59" s="492">
        <v>6521.5026136099996</v>
      </c>
      <c r="G59" s="332">
        <f t="shared" si="9"/>
        <v>0.28520116695664632</v>
      </c>
      <c r="H59" s="331">
        <f t="shared" si="10"/>
        <v>6.016759291309199E-2</v>
      </c>
    </row>
    <row r="60" spans="1:8" ht="15" x14ac:dyDescent="0.25">
      <c r="A60" s="494" t="s">
        <v>105</v>
      </c>
      <c r="B60" s="493">
        <v>211.815912</v>
      </c>
      <c r="C60" s="492">
        <v>438.26906889999998</v>
      </c>
      <c r="D60" s="332">
        <f t="shared" si="8"/>
        <v>1.0691036134244722</v>
      </c>
      <c r="E60" s="493">
        <v>2180.7554394419999</v>
      </c>
      <c r="F60" s="492">
        <v>1954.3437804800001</v>
      </c>
      <c r="G60" s="332">
        <f t="shared" si="9"/>
        <v>-0.10382258132527356</v>
      </c>
      <c r="H60" s="331">
        <f t="shared" si="10"/>
        <v>1.8030838590902987E-2</v>
      </c>
    </row>
    <row r="61" spans="1:8" ht="15" x14ac:dyDescent="0.25">
      <c r="A61" s="494" t="s">
        <v>102</v>
      </c>
      <c r="B61" s="493">
        <v>312.276905</v>
      </c>
      <c r="C61" s="492">
        <v>280.90873729999998</v>
      </c>
      <c r="D61" s="332">
        <f t="shared" si="8"/>
        <v>-0.10044984818842118</v>
      </c>
      <c r="E61" s="493">
        <v>1929.8767887000001</v>
      </c>
      <c r="F61" s="492">
        <v>1341.0264653000002</v>
      </c>
      <c r="G61" s="332">
        <f t="shared" si="9"/>
        <v>-0.30512327359336766</v>
      </c>
      <c r="H61" s="331">
        <f t="shared" si="10"/>
        <v>1.2372353310334549E-2</v>
      </c>
    </row>
    <row r="62" spans="1:8" ht="15" x14ac:dyDescent="0.25">
      <c r="A62" s="494" t="s">
        <v>107</v>
      </c>
      <c r="B62" s="493">
        <v>0</v>
      </c>
      <c r="C62" s="492">
        <v>0</v>
      </c>
      <c r="D62" s="332" t="s">
        <v>272</v>
      </c>
      <c r="E62" s="493">
        <v>66.024451999999997</v>
      </c>
      <c r="F62" s="492">
        <v>118.82490369999999</v>
      </c>
      <c r="G62" s="332">
        <f t="shared" si="9"/>
        <v>0.79971056329252077</v>
      </c>
      <c r="H62" s="331">
        <f t="shared" si="10"/>
        <v>1.0962823841914216E-3</v>
      </c>
    </row>
    <row r="63" spans="1:8" ht="15.75" thickBot="1" x14ac:dyDescent="0.3">
      <c r="A63" s="494" t="s">
        <v>112</v>
      </c>
      <c r="B63" s="493">
        <v>0</v>
      </c>
      <c r="C63" s="492">
        <v>0</v>
      </c>
      <c r="D63" s="332" t="s">
        <v>272</v>
      </c>
      <c r="E63" s="493">
        <v>3634.4461382</v>
      </c>
      <c r="F63" s="492">
        <v>0</v>
      </c>
      <c r="G63" s="332" t="s">
        <v>272</v>
      </c>
      <c r="H63" s="331">
        <v>0</v>
      </c>
    </row>
    <row r="64" spans="1:8" ht="15" x14ac:dyDescent="0.25">
      <c r="A64" s="500" t="s">
        <v>362</v>
      </c>
      <c r="B64" s="499">
        <f>+SUM(B65:B81)</f>
        <v>105529.32398086508</v>
      </c>
      <c r="C64" s="498">
        <f>+SUM(C65:C81)</f>
        <v>283147.89274254255</v>
      </c>
      <c r="D64" s="497">
        <f>+C64/B64-1</f>
        <v>1.6831205020690159</v>
      </c>
      <c r="E64" s="499">
        <f>+SUM(E65:E81)</f>
        <v>942521.27251698636</v>
      </c>
      <c r="F64" s="498">
        <f>+SUM(F65:F81)</f>
        <v>1327784.9893980317</v>
      </c>
      <c r="G64" s="497">
        <f t="shared" ref="G64:G79" si="11">+F64/E64-1</f>
        <v>0.408758643560591</v>
      </c>
      <c r="H64" s="496">
        <f>SUM(H65:H81)</f>
        <v>0.99999999999999989</v>
      </c>
    </row>
    <row r="65" spans="1:8" ht="15" x14ac:dyDescent="0.25">
      <c r="A65" s="494" t="s">
        <v>98</v>
      </c>
      <c r="B65" s="493">
        <v>3748.8951537323001</v>
      </c>
      <c r="C65" s="492">
        <v>59602.784286951697</v>
      </c>
      <c r="D65" s="332" t="s">
        <v>132</v>
      </c>
      <c r="E65" s="493">
        <v>130851.14247473991</v>
      </c>
      <c r="F65" s="492">
        <v>266710.10551954492</v>
      </c>
      <c r="G65" s="332">
        <f t="shared" si="11"/>
        <v>1.0382711260700823</v>
      </c>
      <c r="H65" s="331">
        <f t="shared" ref="H65:H81" si="12">(F65/$F$64)</f>
        <v>0.20086844455175032</v>
      </c>
    </row>
    <row r="66" spans="1:8" ht="15" x14ac:dyDescent="0.25">
      <c r="A66" s="494" t="s">
        <v>92</v>
      </c>
      <c r="B66" s="493">
        <v>17353.6191026411</v>
      </c>
      <c r="C66" s="492">
        <v>51725.854347483306</v>
      </c>
      <c r="D66" s="332">
        <f t="shared" ref="D66:D71" si="13">+C66/B66-1</f>
        <v>1.9806954988202428</v>
      </c>
      <c r="E66" s="493">
        <v>196228.00860280709</v>
      </c>
      <c r="F66" s="492">
        <v>234768.33253079333</v>
      </c>
      <c r="G66" s="332">
        <f t="shared" si="11"/>
        <v>0.19640582505220872</v>
      </c>
      <c r="H66" s="331">
        <f t="shared" si="12"/>
        <v>0.17681200977970729</v>
      </c>
    </row>
    <row r="67" spans="1:8" ht="15" x14ac:dyDescent="0.25">
      <c r="A67" s="494" t="s">
        <v>94</v>
      </c>
      <c r="B67" s="493">
        <v>17071.380976123601</v>
      </c>
      <c r="C67" s="492">
        <v>47561.732369618905</v>
      </c>
      <c r="D67" s="332">
        <f t="shared" si="13"/>
        <v>1.7860506678481234</v>
      </c>
      <c r="E67" s="493">
        <v>143058.0220763525</v>
      </c>
      <c r="F67" s="492">
        <v>224806.63507603289</v>
      </c>
      <c r="G67" s="332">
        <f t="shared" si="11"/>
        <v>0.57143676260286735</v>
      </c>
      <c r="H67" s="331">
        <f t="shared" si="12"/>
        <v>0.16930951688040385</v>
      </c>
    </row>
    <row r="68" spans="1:8" ht="15" x14ac:dyDescent="0.25">
      <c r="A68" s="494" t="s">
        <v>97</v>
      </c>
      <c r="B68" s="493">
        <v>21811.894719923599</v>
      </c>
      <c r="C68" s="492">
        <v>34767.1867033729</v>
      </c>
      <c r="D68" s="332">
        <f t="shared" si="13"/>
        <v>0.59395536929744908</v>
      </c>
      <c r="E68" s="493">
        <v>141809.24452126701</v>
      </c>
      <c r="F68" s="492">
        <v>180919.64877838831</v>
      </c>
      <c r="G68" s="332">
        <f t="shared" si="11"/>
        <v>0.27579587204736811</v>
      </c>
      <c r="H68" s="331">
        <f t="shared" si="12"/>
        <v>0.13625673600995486</v>
      </c>
    </row>
    <row r="69" spans="1:8" ht="15" x14ac:dyDescent="0.25">
      <c r="A69" s="494" t="s">
        <v>105</v>
      </c>
      <c r="B69" s="493">
        <v>3842.1214173376002</v>
      </c>
      <c r="C69" s="492">
        <v>16689.742624222199</v>
      </c>
      <c r="D69" s="332">
        <f t="shared" si="13"/>
        <v>3.3438873505948088</v>
      </c>
      <c r="E69" s="493">
        <v>66204.097923101115</v>
      </c>
      <c r="F69" s="492">
        <v>84784.1221759318</v>
      </c>
      <c r="G69" s="332">
        <f t="shared" si="11"/>
        <v>0.28064764622897176</v>
      </c>
      <c r="H69" s="331">
        <f t="shared" si="12"/>
        <v>6.3853803780663132E-2</v>
      </c>
    </row>
    <row r="70" spans="1:8" ht="15" x14ac:dyDescent="0.25">
      <c r="A70" s="494" t="s">
        <v>108</v>
      </c>
      <c r="B70" s="493">
        <v>1824.2351849165</v>
      </c>
      <c r="C70" s="492">
        <v>12816.583788828899</v>
      </c>
      <c r="D70" s="332">
        <f t="shared" si="13"/>
        <v>6.0257299578483616</v>
      </c>
      <c r="E70" s="493">
        <v>30139.303168803999</v>
      </c>
      <c r="F70" s="492">
        <v>57805.432304964896</v>
      </c>
      <c r="G70" s="332">
        <f t="shared" si="11"/>
        <v>0.9179418973693132</v>
      </c>
      <c r="H70" s="331">
        <f t="shared" si="12"/>
        <v>4.3535235573925059E-2</v>
      </c>
    </row>
    <row r="71" spans="1:8" ht="15" x14ac:dyDescent="0.25">
      <c r="A71" s="494" t="s">
        <v>100</v>
      </c>
      <c r="B71" s="493">
        <v>4709.1985171439001</v>
      </c>
      <c r="C71" s="492">
        <v>13053.101706712599</v>
      </c>
      <c r="D71" s="332">
        <f t="shared" si="13"/>
        <v>1.771830845353537</v>
      </c>
      <c r="E71" s="493">
        <v>27767.6572959763</v>
      </c>
      <c r="F71" s="492">
        <v>55169.986596928</v>
      </c>
      <c r="G71" s="332">
        <f t="shared" si="11"/>
        <v>0.98684339873794324</v>
      </c>
      <c r="H71" s="331">
        <f t="shared" si="12"/>
        <v>4.1550391846152758E-2</v>
      </c>
    </row>
    <row r="72" spans="1:8" ht="15" x14ac:dyDescent="0.25">
      <c r="A72" s="494" t="s">
        <v>104</v>
      </c>
      <c r="B72" s="493">
        <v>65.169714308699994</v>
      </c>
      <c r="C72" s="492">
        <v>12639.002630991299</v>
      </c>
      <c r="D72" s="332" t="s">
        <v>132</v>
      </c>
      <c r="E72" s="493">
        <v>30903.052542402304</v>
      </c>
      <c r="F72" s="492">
        <v>50084.261513354104</v>
      </c>
      <c r="G72" s="332">
        <f t="shared" si="11"/>
        <v>0.62068978281783416</v>
      </c>
      <c r="H72" s="331">
        <f t="shared" si="12"/>
        <v>3.7720159448451397E-2</v>
      </c>
    </row>
    <row r="73" spans="1:8" ht="15" x14ac:dyDescent="0.25">
      <c r="A73" s="494" t="s">
        <v>106</v>
      </c>
      <c r="B73" s="493">
        <v>9724.3474030909001</v>
      </c>
      <c r="C73" s="492">
        <v>7763.0129554912</v>
      </c>
      <c r="D73" s="332">
        <f t="shared" ref="D73:D78" si="14">+C73/B73-1</f>
        <v>-0.20169316935101333</v>
      </c>
      <c r="E73" s="493">
        <v>41007.042175250397</v>
      </c>
      <c r="F73" s="492">
        <v>38505.605245885097</v>
      </c>
      <c r="G73" s="332">
        <f t="shared" si="11"/>
        <v>-6.1000179400284349E-2</v>
      </c>
      <c r="H73" s="331">
        <f t="shared" si="12"/>
        <v>2.8999879915303235E-2</v>
      </c>
    </row>
    <row r="74" spans="1:8" ht="15" x14ac:dyDescent="0.25">
      <c r="A74" s="494" t="s">
        <v>102</v>
      </c>
      <c r="B74" s="493">
        <v>6619.8620755012998</v>
      </c>
      <c r="C74" s="492">
        <v>6471.6616223342007</v>
      </c>
      <c r="D74" s="332">
        <f t="shared" si="14"/>
        <v>-2.2387241830242544E-2</v>
      </c>
      <c r="E74" s="493">
        <v>31506.233153916994</v>
      </c>
      <c r="F74" s="492">
        <v>37103.688112366894</v>
      </c>
      <c r="G74" s="332">
        <f t="shared" si="11"/>
        <v>0.17766182745822778</v>
      </c>
      <c r="H74" s="331">
        <f t="shared" si="12"/>
        <v>2.7944048478201523E-2</v>
      </c>
    </row>
    <row r="75" spans="1:8" ht="15" x14ac:dyDescent="0.25">
      <c r="A75" s="494" t="s">
        <v>93</v>
      </c>
      <c r="B75" s="493">
        <v>10439.0385544238</v>
      </c>
      <c r="C75" s="492">
        <v>7883.4682997407999</v>
      </c>
      <c r="D75" s="332">
        <f t="shared" si="14"/>
        <v>-0.24480896792933238</v>
      </c>
      <c r="E75" s="493">
        <v>39557.217865301602</v>
      </c>
      <c r="F75" s="492">
        <v>36558.185866025698</v>
      </c>
      <c r="G75" s="332">
        <f t="shared" si="11"/>
        <v>-7.5815038597710993E-2</v>
      </c>
      <c r="H75" s="331">
        <f t="shared" si="12"/>
        <v>2.7533212197706661E-2</v>
      </c>
    </row>
    <row r="76" spans="1:8" ht="15" x14ac:dyDescent="0.25">
      <c r="A76" s="494" t="s">
        <v>95</v>
      </c>
      <c r="B76" s="493">
        <v>6385.3523642382997</v>
      </c>
      <c r="C76" s="492">
        <v>7596.2099285243003</v>
      </c>
      <c r="D76" s="332">
        <f t="shared" si="14"/>
        <v>0.18963050043526342</v>
      </c>
      <c r="E76" s="493">
        <v>28251.268237870401</v>
      </c>
      <c r="F76" s="492">
        <v>34461.466029668496</v>
      </c>
      <c r="G76" s="332">
        <f t="shared" si="11"/>
        <v>0.21982014186086762</v>
      </c>
      <c r="H76" s="331">
        <f t="shared" si="12"/>
        <v>2.5954101232378023E-2</v>
      </c>
    </row>
    <row r="77" spans="1:8" ht="15" x14ac:dyDescent="0.25">
      <c r="A77" s="494" t="s">
        <v>99</v>
      </c>
      <c r="B77" s="493">
        <v>1209.9969858862</v>
      </c>
      <c r="C77" s="492">
        <v>2690.8385193354998</v>
      </c>
      <c r="D77" s="332">
        <f t="shared" si="14"/>
        <v>1.2238390266441312</v>
      </c>
      <c r="E77" s="493">
        <v>13442.6071749618</v>
      </c>
      <c r="F77" s="492">
        <v>16455.995674472302</v>
      </c>
      <c r="G77" s="332">
        <f t="shared" si="11"/>
        <v>0.22416696852700113</v>
      </c>
      <c r="H77" s="331">
        <f t="shared" si="12"/>
        <v>1.2393569595882266E-2</v>
      </c>
    </row>
    <row r="78" spans="1:8" ht="15" x14ac:dyDescent="0.25">
      <c r="A78" s="494" t="s">
        <v>96</v>
      </c>
      <c r="B78" s="493">
        <v>724.21181159729997</v>
      </c>
      <c r="C78" s="492">
        <v>1886.7129589348001</v>
      </c>
      <c r="D78" s="332">
        <f t="shared" si="14"/>
        <v>1.605194956394763</v>
      </c>
      <c r="E78" s="493">
        <v>6959.5575751275992</v>
      </c>
      <c r="F78" s="492">
        <v>8934.4565837776008</v>
      </c>
      <c r="G78" s="332">
        <f t="shared" si="11"/>
        <v>0.28376789577946604</v>
      </c>
      <c r="H78" s="331">
        <f t="shared" si="12"/>
        <v>6.7288428888084891E-3</v>
      </c>
    </row>
    <row r="79" spans="1:8" ht="15" x14ac:dyDescent="0.25">
      <c r="A79" s="494" t="s">
        <v>107</v>
      </c>
      <c r="B79" s="493">
        <v>0</v>
      </c>
      <c r="C79" s="492">
        <v>0</v>
      </c>
      <c r="D79" s="332" t="s">
        <v>272</v>
      </c>
      <c r="E79" s="493">
        <v>242.39518648149999</v>
      </c>
      <c r="F79" s="492">
        <v>711.47622890059995</v>
      </c>
      <c r="G79" s="332">
        <f t="shared" si="11"/>
        <v>1.9351912438034367</v>
      </c>
      <c r="H79" s="331">
        <f t="shared" si="12"/>
        <v>5.3583692735008001E-4</v>
      </c>
    </row>
    <row r="80" spans="1:8" ht="15" x14ac:dyDescent="0.25">
      <c r="A80" s="494" t="s">
        <v>109</v>
      </c>
      <c r="B80" s="493">
        <v>0</v>
      </c>
      <c r="C80" s="492">
        <v>0</v>
      </c>
      <c r="D80" s="332" t="s">
        <v>272</v>
      </c>
      <c r="E80" s="493">
        <v>0</v>
      </c>
      <c r="F80" s="492">
        <v>5.5911609968000002</v>
      </c>
      <c r="G80" s="332" t="s">
        <v>132</v>
      </c>
      <c r="H80" s="331">
        <f t="shared" si="12"/>
        <v>4.2108933610816198E-6</v>
      </c>
    </row>
    <row r="81" spans="1:11" ht="15.75" thickBot="1" x14ac:dyDescent="0.3">
      <c r="A81" s="494" t="s">
        <v>112</v>
      </c>
      <c r="B81" s="493">
        <v>0</v>
      </c>
      <c r="C81" s="492">
        <v>0</v>
      </c>
      <c r="D81" s="332" t="s">
        <v>272</v>
      </c>
      <c r="E81" s="493">
        <v>14594.4225426257</v>
      </c>
      <c r="F81" s="492">
        <v>0</v>
      </c>
      <c r="G81" s="332" t="s">
        <v>272</v>
      </c>
      <c r="H81" s="331">
        <f t="shared" si="12"/>
        <v>0</v>
      </c>
    </row>
    <row r="82" spans="1:11" ht="15" x14ac:dyDescent="0.25">
      <c r="A82" s="500" t="s">
        <v>361</v>
      </c>
      <c r="B82" s="499">
        <f>+B83</f>
        <v>0</v>
      </c>
      <c r="C82" s="498">
        <f>+C83</f>
        <v>1060568.497</v>
      </c>
      <c r="D82" s="497" t="s">
        <v>132</v>
      </c>
      <c r="E82" s="499">
        <f>+E83</f>
        <v>2438057.8757500001</v>
      </c>
      <c r="F82" s="498">
        <f>+F83</f>
        <v>4921306.8305580001</v>
      </c>
      <c r="G82" s="497">
        <f>+F82/E82-1</f>
        <v>1.0185356875681624</v>
      </c>
      <c r="H82" s="496">
        <f>SUM(H83)</f>
        <v>1</v>
      </c>
    </row>
    <row r="83" spans="1:11" ht="15.75" thickBot="1" x14ac:dyDescent="0.3">
      <c r="A83" s="494" t="s">
        <v>100</v>
      </c>
      <c r="B83" s="493">
        <v>0</v>
      </c>
      <c r="C83" s="492">
        <v>1060568.497</v>
      </c>
      <c r="D83" s="332" t="s">
        <v>132</v>
      </c>
      <c r="E83" s="493">
        <v>2438057.8757500001</v>
      </c>
      <c r="F83" s="492">
        <v>4921306.8305580001</v>
      </c>
      <c r="G83" s="332">
        <f>+F83/E83-1</f>
        <v>1.0185356875681624</v>
      </c>
      <c r="H83" s="331">
        <f>(F83/$F$82)</f>
        <v>1</v>
      </c>
    </row>
    <row r="84" spans="1:11" ht="15" x14ac:dyDescent="0.25">
      <c r="A84" s="500" t="s">
        <v>360</v>
      </c>
      <c r="B84" s="499">
        <f>+B85</f>
        <v>1217.5114000000001</v>
      </c>
      <c r="C84" s="498">
        <f>+C85</f>
        <v>2269.7582000000002</v>
      </c>
      <c r="D84" s="497">
        <f>(C84-B84)/B84</f>
        <v>0.86426032643308315</v>
      </c>
      <c r="E84" s="499">
        <f>+E85</f>
        <v>6195.9315150000002</v>
      </c>
      <c r="F84" s="498">
        <f>+F85</f>
        <v>11042.419095000001</v>
      </c>
      <c r="G84" s="497">
        <f>+F84/E84-1</f>
        <v>0.78220483365042504</v>
      </c>
      <c r="H84" s="496">
        <f>SUM(H85)</f>
        <v>1</v>
      </c>
    </row>
    <row r="85" spans="1:11" ht="15.75" thickBot="1" x14ac:dyDescent="0.3">
      <c r="A85" s="494" t="s">
        <v>107</v>
      </c>
      <c r="B85" s="493">
        <v>1217.5114000000001</v>
      </c>
      <c r="C85" s="492">
        <v>2269.7582000000002</v>
      </c>
      <c r="D85" s="332">
        <f>+C85/B85-1</f>
        <v>0.86426032643308304</v>
      </c>
      <c r="E85" s="493">
        <v>6195.9315150000002</v>
      </c>
      <c r="F85" s="492">
        <v>11042.419095000001</v>
      </c>
      <c r="G85" s="332">
        <f>+F85/E85-1</f>
        <v>0.78220483365042504</v>
      </c>
      <c r="H85" s="331">
        <f>(F85/$F$84)</f>
        <v>1</v>
      </c>
    </row>
    <row r="86" spans="1:11" ht="15" x14ac:dyDescent="0.25">
      <c r="A86" s="500" t="s">
        <v>359</v>
      </c>
      <c r="B86" s="499">
        <f>SUM(B87:B93)</f>
        <v>2389.9119046599999</v>
      </c>
      <c r="C86" s="498">
        <f>SUM(C87:C93)</f>
        <v>2529.9048350599996</v>
      </c>
      <c r="D86" s="497">
        <f t="shared" ref="D86:D91" si="15">(C86-B86)/B86</f>
        <v>5.8576606998372104E-2</v>
      </c>
      <c r="E86" s="499">
        <f>SUM(E87:E93)</f>
        <v>11624.5380480898</v>
      </c>
      <c r="F86" s="498">
        <f>SUM(F87:F93)</f>
        <v>13134.815020000002</v>
      </c>
      <c r="G86" s="497">
        <f>+F86/E86-1</f>
        <v>0.12992146145182759</v>
      </c>
      <c r="H86" s="496">
        <f>SUM(H87:H93)</f>
        <v>0.99999999999999989</v>
      </c>
    </row>
    <row r="87" spans="1:11" ht="15" x14ac:dyDescent="0.25">
      <c r="A87" s="494" t="s">
        <v>106</v>
      </c>
      <c r="B87" s="463">
        <v>959.96878909999998</v>
      </c>
      <c r="C87" s="462">
        <v>797.5628064</v>
      </c>
      <c r="D87" s="332">
        <f t="shared" si="15"/>
        <v>-0.16917839886467614</v>
      </c>
      <c r="E87" s="463">
        <v>4037.5692531</v>
      </c>
      <c r="F87" s="462">
        <v>3944.2965121999996</v>
      </c>
      <c r="G87" s="332">
        <f t="shared" ref="G87:G93" si="16">(F87-E87)/E87</f>
        <v>-2.3101211410401598E-2</v>
      </c>
      <c r="H87" s="331">
        <f t="shared" ref="H87:H93" si="17">(F87/$F$86)</f>
        <v>0.30029326687845498</v>
      </c>
    </row>
    <row r="88" spans="1:11" ht="15" x14ac:dyDescent="0.25">
      <c r="A88" s="494" t="s">
        <v>93</v>
      </c>
      <c r="B88" s="493">
        <v>714.36830355999996</v>
      </c>
      <c r="C88" s="492">
        <v>516.44304399999999</v>
      </c>
      <c r="D88" s="332">
        <f t="shared" si="15"/>
        <v>-0.2770633279411398</v>
      </c>
      <c r="E88" s="493">
        <v>3059.6633691200004</v>
      </c>
      <c r="F88" s="492">
        <v>3331.34875048</v>
      </c>
      <c r="G88" s="332">
        <f t="shared" si="16"/>
        <v>8.8795840778438287E-2</v>
      </c>
      <c r="H88" s="331">
        <f t="shared" si="17"/>
        <v>0.25362738229715848</v>
      </c>
      <c r="K88" t="s">
        <v>358</v>
      </c>
    </row>
    <row r="89" spans="1:11" ht="15" x14ac:dyDescent="0.25">
      <c r="A89" s="494" t="s">
        <v>104</v>
      </c>
      <c r="B89" s="493">
        <v>174.37783999999999</v>
      </c>
      <c r="C89" s="495">
        <v>569.79512</v>
      </c>
      <c r="D89" s="332">
        <f t="shared" si="15"/>
        <v>2.2675890468651292</v>
      </c>
      <c r="E89" s="493">
        <v>346.56516399999998</v>
      </c>
      <c r="F89" s="495">
        <v>2166.5107360000002</v>
      </c>
      <c r="G89" s="332">
        <f t="shared" si="16"/>
        <v>5.2513805801901086</v>
      </c>
      <c r="H89" s="331">
        <f t="shared" si="17"/>
        <v>0.16494413759928231</v>
      </c>
    </row>
    <row r="90" spans="1:11" ht="15" x14ac:dyDescent="0.25">
      <c r="A90" s="494" t="s">
        <v>95</v>
      </c>
      <c r="B90" s="493">
        <v>315.42557399999998</v>
      </c>
      <c r="C90" s="492">
        <v>358.48963980000002</v>
      </c>
      <c r="D90" s="332">
        <f t="shared" si="15"/>
        <v>0.13652686830015895</v>
      </c>
      <c r="E90" s="493">
        <v>1590.6336080000001</v>
      </c>
      <c r="F90" s="492">
        <v>1760.7182327000003</v>
      </c>
      <c r="G90" s="332">
        <f t="shared" si="16"/>
        <v>0.10692885139894527</v>
      </c>
      <c r="H90" s="331">
        <f t="shared" si="17"/>
        <v>0.1340497167275676</v>
      </c>
    </row>
    <row r="91" spans="1:11" ht="15" x14ac:dyDescent="0.25">
      <c r="A91" s="494" t="s">
        <v>92</v>
      </c>
      <c r="B91" s="493">
        <v>113.321558</v>
      </c>
      <c r="C91" s="492">
        <v>115.197028</v>
      </c>
      <c r="D91" s="332">
        <f t="shared" si="15"/>
        <v>1.6549984249245912E-2</v>
      </c>
      <c r="E91" s="493">
        <v>1893.1905458000001</v>
      </c>
      <c r="F91" s="492">
        <v>1045.3305719</v>
      </c>
      <c r="G91" s="332">
        <f t="shared" si="16"/>
        <v>-0.44784714131441128</v>
      </c>
      <c r="H91" s="331">
        <f t="shared" si="17"/>
        <v>7.9584719716897831E-2</v>
      </c>
    </row>
    <row r="92" spans="1:11" ht="15" customHeight="1" x14ac:dyDescent="0.25">
      <c r="A92" s="494" t="s">
        <v>102</v>
      </c>
      <c r="B92" s="493">
        <v>0</v>
      </c>
      <c r="C92" s="492">
        <v>108.84949686</v>
      </c>
      <c r="D92" s="332" t="s">
        <v>132</v>
      </c>
      <c r="E92" s="493">
        <v>353.67299806980003</v>
      </c>
      <c r="F92" s="492">
        <v>497.74214172000001</v>
      </c>
      <c r="G92" s="332">
        <f t="shared" si="16"/>
        <v>0.40735126638581226</v>
      </c>
      <c r="H92" s="331">
        <f t="shared" si="17"/>
        <v>3.7894872593340866E-2</v>
      </c>
    </row>
    <row r="93" spans="1:11" ht="15" customHeight="1" thickBot="1" x14ac:dyDescent="0.3">
      <c r="A93" s="491" t="s">
        <v>94</v>
      </c>
      <c r="B93" s="490">
        <v>112.44983999999999</v>
      </c>
      <c r="C93" s="489">
        <v>63.567700000000002</v>
      </c>
      <c r="D93" s="332">
        <f>(C93-B93)/B93</f>
        <v>-0.43470173012251501</v>
      </c>
      <c r="E93" s="490">
        <v>343.24311</v>
      </c>
      <c r="F93" s="489">
        <v>388.86807500000003</v>
      </c>
      <c r="G93" s="332">
        <f t="shared" si="16"/>
        <v>0.13292317797726524</v>
      </c>
      <c r="H93" s="488">
        <f t="shared" si="17"/>
        <v>2.9605904187297794E-2</v>
      </c>
    </row>
    <row r="94" spans="1:11" ht="43.5" customHeight="1" thickBot="1" x14ac:dyDescent="0.3">
      <c r="A94" s="735" t="s">
        <v>322</v>
      </c>
      <c r="B94" s="736"/>
      <c r="C94" s="736"/>
      <c r="D94" s="736"/>
      <c r="E94" s="736"/>
      <c r="F94" s="736"/>
      <c r="G94" s="736"/>
      <c r="H94" s="737"/>
    </row>
  </sheetData>
  <mergeCells count="3">
    <mergeCell ref="B4:D4"/>
    <mergeCell ref="E4:H4"/>
    <mergeCell ref="A94:H94"/>
  </mergeCells>
  <printOptions horizontalCentered="1"/>
  <pageMargins left="0" right="0" top="0" bottom="0" header="0.31496062992125984" footer="0.31496062992125984"/>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O45"/>
  <sheetViews>
    <sheetView showGridLines="0" zoomScaleNormal="100" workbookViewId="0">
      <selection activeCell="A3" sqref="A3"/>
    </sheetView>
  </sheetViews>
  <sheetFormatPr baseColWidth="10" defaultColWidth="11.42578125" defaultRowHeight="12.75" x14ac:dyDescent="0.2"/>
  <cols>
    <col min="1" max="1" width="55.42578125" style="559" bestFit="1" customWidth="1"/>
    <col min="2" max="2" width="10.5703125" style="559" bestFit="1" customWidth="1"/>
    <col min="3" max="3" width="10.5703125" style="560" bestFit="1" customWidth="1"/>
    <col min="4" max="4" width="10.28515625" style="559" customWidth="1"/>
    <col min="5" max="5" width="4.28515625" style="559" customWidth="1"/>
    <col min="6" max="7" width="11.5703125" style="559" bestFit="1" customWidth="1"/>
    <col min="8" max="8" width="10.140625" style="559" customWidth="1"/>
    <col min="9" max="9" width="10.7109375" style="559" bestFit="1" customWidth="1"/>
    <col min="10" max="10" width="11.42578125" style="559"/>
    <col min="11" max="11" width="20.5703125" style="559" bestFit="1" customWidth="1"/>
    <col min="12" max="12" width="14.28515625" style="559" bestFit="1" customWidth="1"/>
    <col min="13" max="13" width="16.28515625" style="559" bestFit="1" customWidth="1"/>
    <col min="14" max="16384" width="11.42578125" style="559"/>
  </cols>
  <sheetData>
    <row r="1" spans="1:15" x14ac:dyDescent="0.2">
      <c r="A1" s="638" t="s">
        <v>451</v>
      </c>
      <c r="B1" s="636"/>
      <c r="C1" s="635"/>
      <c r="D1" s="634"/>
      <c r="E1" s="633"/>
      <c r="F1" s="562"/>
      <c r="G1" s="562"/>
      <c r="H1" s="562"/>
      <c r="I1" s="561"/>
    </row>
    <row r="2" spans="1:15" x14ac:dyDescent="0.2">
      <c r="A2" s="637" t="s">
        <v>450</v>
      </c>
      <c r="B2" s="636"/>
      <c r="C2" s="635"/>
      <c r="D2" s="634"/>
      <c r="E2" s="633"/>
      <c r="F2" s="562"/>
      <c r="G2" s="562"/>
      <c r="H2" s="562"/>
      <c r="I2" s="561"/>
      <c r="K2" s="589"/>
      <c r="L2" s="589"/>
      <c r="M2" s="589"/>
      <c r="N2" s="589"/>
      <c r="O2" s="589"/>
    </row>
    <row r="3" spans="1:15" x14ac:dyDescent="0.2">
      <c r="A3" s="516"/>
      <c r="B3" s="632"/>
      <c r="C3" s="518"/>
      <c r="D3" s="631"/>
      <c r="E3" s="564"/>
      <c r="F3" s="562"/>
      <c r="G3" s="562"/>
      <c r="H3" s="562"/>
      <c r="I3" s="561"/>
      <c r="K3" s="589"/>
      <c r="L3" s="589"/>
      <c r="M3" s="589"/>
      <c r="N3" s="589"/>
      <c r="O3" s="589"/>
    </row>
    <row r="4" spans="1:15" x14ac:dyDescent="0.2">
      <c r="A4" s="512"/>
      <c r="B4" s="741" t="s">
        <v>355</v>
      </c>
      <c r="C4" s="741"/>
      <c r="D4" s="741"/>
      <c r="E4" s="630"/>
      <c r="F4" s="741" t="s">
        <v>368</v>
      </c>
      <c r="G4" s="741"/>
      <c r="H4" s="741"/>
      <c r="I4" s="741"/>
      <c r="K4" s="589"/>
      <c r="L4" s="589"/>
      <c r="M4" s="589"/>
      <c r="N4" s="589"/>
      <c r="O4" s="589"/>
    </row>
    <row r="5" spans="1:15" x14ac:dyDescent="0.2">
      <c r="A5" s="629" t="s">
        <v>449</v>
      </c>
      <c r="B5" s="626">
        <v>2020</v>
      </c>
      <c r="C5" s="628">
        <v>2021</v>
      </c>
      <c r="D5" s="623" t="s">
        <v>448</v>
      </c>
      <c r="E5" s="627"/>
      <c r="F5" s="626">
        <v>2020</v>
      </c>
      <c r="G5" s="625">
        <v>2021</v>
      </c>
      <c r="H5" s="624" t="s">
        <v>448</v>
      </c>
      <c r="I5" s="623" t="s">
        <v>447</v>
      </c>
      <c r="K5" s="589"/>
      <c r="L5" s="589"/>
      <c r="M5" s="589"/>
      <c r="N5" s="589"/>
      <c r="O5" s="589"/>
    </row>
    <row r="6" spans="1:15" x14ac:dyDescent="0.2">
      <c r="A6" s="598" t="s">
        <v>446</v>
      </c>
      <c r="B6" s="621">
        <f>SUM(B7:B38)</f>
        <v>737875.82000000007</v>
      </c>
      <c r="C6" s="597">
        <f>SUM(C7:C38)</f>
        <v>5787711.510222001</v>
      </c>
      <c r="D6" s="592">
        <f>(C6-B6)/B6</f>
        <v>6.8437473533446322</v>
      </c>
      <c r="E6" s="622"/>
      <c r="F6" s="621">
        <f>SUM(F7:F38)</f>
        <v>12636220.244599998</v>
      </c>
      <c r="G6" s="620">
        <f>SUM(G7:G38)</f>
        <v>26040603.065278001</v>
      </c>
      <c r="H6" s="593">
        <f t="shared" ref="H6:H16" si="0">(G6-F6)/F6</f>
        <v>1.0607905339736599</v>
      </c>
      <c r="I6" s="619">
        <f>SUM(I7:I38)</f>
        <v>0.99999999999999978</v>
      </c>
      <c r="K6" s="589"/>
      <c r="L6" s="589"/>
      <c r="M6" s="589"/>
      <c r="N6" s="589"/>
      <c r="O6" s="589"/>
    </row>
    <row r="7" spans="1:15" x14ac:dyDescent="0.2">
      <c r="A7" s="605" t="s">
        <v>445</v>
      </c>
      <c r="B7" s="612">
        <v>30122.829999999994</v>
      </c>
      <c r="C7" s="613">
        <v>3334180.8109999998</v>
      </c>
      <c r="D7" s="584" t="s">
        <v>132</v>
      </c>
      <c r="E7" s="603"/>
      <c r="F7" s="612">
        <v>6446155.2190000005</v>
      </c>
      <c r="G7" s="611">
        <v>14778909.450002</v>
      </c>
      <c r="H7" s="600">
        <f t="shared" si="0"/>
        <v>1.2926704287916091</v>
      </c>
      <c r="I7" s="584">
        <f t="shared" ref="I7:I38" si="1">G7/$G$6</f>
        <v>0.56753330224167853</v>
      </c>
      <c r="J7" s="590"/>
      <c r="K7" s="590"/>
      <c r="L7" s="576"/>
      <c r="M7" s="576"/>
      <c r="N7" s="589"/>
      <c r="O7" s="589"/>
    </row>
    <row r="8" spans="1:15" x14ac:dyDescent="0.2">
      <c r="A8" s="605" t="s">
        <v>444</v>
      </c>
      <c r="B8" s="612">
        <v>494989</v>
      </c>
      <c r="C8" s="613">
        <v>916091.45</v>
      </c>
      <c r="D8" s="584">
        <f>(C8-B8)/B8</f>
        <v>0.85073092533369421</v>
      </c>
      <c r="E8" s="603"/>
      <c r="F8" s="612">
        <v>2649946.85</v>
      </c>
      <c r="G8" s="611">
        <v>4701411.0599999996</v>
      </c>
      <c r="H8" s="600">
        <f t="shared" si="0"/>
        <v>0.77415296461512029</v>
      </c>
      <c r="I8" s="584">
        <f t="shared" si="1"/>
        <v>0.18054155843528691</v>
      </c>
      <c r="J8" s="590"/>
      <c r="K8" s="590"/>
      <c r="L8" s="576"/>
      <c r="M8" s="576"/>
      <c r="N8" s="589"/>
      <c r="O8" s="589"/>
    </row>
    <row r="9" spans="1:15" x14ac:dyDescent="0.2">
      <c r="A9" s="605" t="s">
        <v>443</v>
      </c>
      <c r="B9" s="612">
        <v>1077</v>
      </c>
      <c r="C9" s="613">
        <v>391390.85999999993</v>
      </c>
      <c r="D9" s="584" t="s">
        <v>132</v>
      </c>
      <c r="E9" s="603"/>
      <c r="F9" s="612">
        <v>1154873.1299999999</v>
      </c>
      <c r="G9" s="611">
        <v>1797631.9</v>
      </c>
      <c r="H9" s="600">
        <f t="shared" si="0"/>
        <v>0.55656223467594235</v>
      </c>
      <c r="I9" s="584">
        <f t="shared" si="1"/>
        <v>6.9031884380470629E-2</v>
      </c>
      <c r="J9" s="590"/>
      <c r="K9" s="590"/>
      <c r="L9" s="576"/>
      <c r="M9" s="576"/>
      <c r="N9" s="589"/>
      <c r="O9" s="589"/>
    </row>
    <row r="10" spans="1:15" x14ac:dyDescent="0.2">
      <c r="A10" s="605" t="s">
        <v>442</v>
      </c>
      <c r="B10" s="612">
        <v>14359</v>
      </c>
      <c r="C10" s="613">
        <v>175369.13</v>
      </c>
      <c r="D10" s="584" t="s">
        <v>132</v>
      </c>
      <c r="E10" s="603"/>
      <c r="F10" s="612">
        <v>263731.83999999997</v>
      </c>
      <c r="G10" s="611">
        <v>745305.09</v>
      </c>
      <c r="H10" s="600">
        <f t="shared" si="0"/>
        <v>1.8259958676206864</v>
      </c>
      <c r="I10" s="584">
        <f t="shared" si="1"/>
        <v>2.862088439855582E-2</v>
      </c>
      <c r="J10" s="590"/>
      <c r="K10" s="590"/>
      <c r="L10" s="576"/>
      <c r="M10" s="576"/>
      <c r="N10" s="589"/>
      <c r="O10" s="589"/>
    </row>
    <row r="11" spans="1:15" x14ac:dyDescent="0.2">
      <c r="A11" s="605" t="s">
        <v>441</v>
      </c>
      <c r="B11" s="612">
        <v>3546</v>
      </c>
      <c r="C11" s="613">
        <v>93500.234221999999</v>
      </c>
      <c r="D11" s="584" t="s">
        <v>132</v>
      </c>
      <c r="E11" s="603"/>
      <c r="F11" s="618">
        <v>163310.9626</v>
      </c>
      <c r="G11" s="611">
        <v>625458.86727599998</v>
      </c>
      <c r="H11" s="600">
        <f t="shared" si="0"/>
        <v>2.8298645560490989</v>
      </c>
      <c r="I11" s="584">
        <f t="shared" si="1"/>
        <v>2.401860147816522E-2</v>
      </c>
      <c r="J11" s="590"/>
      <c r="K11" s="590"/>
      <c r="L11" s="576"/>
      <c r="M11" s="576"/>
      <c r="N11" s="589"/>
      <c r="O11" s="589"/>
    </row>
    <row r="12" spans="1:15" x14ac:dyDescent="0.2">
      <c r="A12" s="605" t="s">
        <v>440</v>
      </c>
      <c r="B12" s="612">
        <v>1541</v>
      </c>
      <c r="C12" s="613">
        <v>125107.93</v>
      </c>
      <c r="D12" s="584" t="s">
        <v>132</v>
      </c>
      <c r="E12" s="603"/>
      <c r="F12" s="612">
        <v>306694.48000000004</v>
      </c>
      <c r="G12" s="611">
        <v>539220.21</v>
      </c>
      <c r="H12" s="600">
        <f t="shared" si="0"/>
        <v>0.7581673136079915</v>
      </c>
      <c r="I12" s="584">
        <f t="shared" si="1"/>
        <v>2.07069017813564E-2</v>
      </c>
      <c r="J12" s="590"/>
      <c r="K12" s="590"/>
      <c r="L12" s="576"/>
      <c r="M12" s="576"/>
      <c r="N12" s="589"/>
      <c r="O12" s="589"/>
    </row>
    <row r="13" spans="1:15" x14ac:dyDescent="0.2">
      <c r="A13" s="605" t="s">
        <v>439</v>
      </c>
      <c r="B13" s="612">
        <v>1851</v>
      </c>
      <c r="C13" s="613">
        <v>133697.96</v>
      </c>
      <c r="D13" s="584" t="s">
        <v>132</v>
      </c>
      <c r="E13" s="603"/>
      <c r="F13" s="612">
        <v>339846</v>
      </c>
      <c r="G13" s="611">
        <v>513790.06999999995</v>
      </c>
      <c r="H13" s="600">
        <f t="shared" si="0"/>
        <v>0.51183203568675206</v>
      </c>
      <c r="I13" s="584">
        <f t="shared" si="1"/>
        <v>1.9730344520518302E-2</v>
      </c>
      <c r="J13" s="590"/>
      <c r="K13" s="590"/>
      <c r="L13" s="576"/>
      <c r="M13" s="576"/>
      <c r="N13" s="589"/>
      <c r="O13" s="589"/>
    </row>
    <row r="14" spans="1:15" x14ac:dyDescent="0.2">
      <c r="A14" s="605" t="s">
        <v>438</v>
      </c>
      <c r="B14" s="612">
        <v>68402</v>
      </c>
      <c r="C14" s="613">
        <v>116332.2</v>
      </c>
      <c r="D14" s="584">
        <f>(C14-B14)/B14</f>
        <v>0.70071342943188797</v>
      </c>
      <c r="E14" s="603"/>
      <c r="F14" s="612">
        <v>479299</v>
      </c>
      <c r="G14" s="611">
        <v>486021.22000000003</v>
      </c>
      <c r="H14" s="600">
        <f t="shared" si="0"/>
        <v>1.4025107500745945E-2</v>
      </c>
      <c r="I14" s="584">
        <f t="shared" si="1"/>
        <v>1.8663977127628455E-2</v>
      </c>
      <c r="J14" s="590"/>
      <c r="K14" s="590"/>
      <c r="L14" s="576"/>
      <c r="M14" s="576"/>
      <c r="N14" s="589"/>
      <c r="O14" s="589"/>
    </row>
    <row r="15" spans="1:15" x14ac:dyDescent="0.2">
      <c r="A15" s="605" t="s">
        <v>437</v>
      </c>
      <c r="B15" s="612">
        <v>23977</v>
      </c>
      <c r="C15" s="613">
        <v>99261.939999999988</v>
      </c>
      <c r="D15" s="584">
        <f>(C15-B15)/B15</f>
        <v>3.1398815531551065</v>
      </c>
      <c r="E15" s="603"/>
      <c r="F15" s="612">
        <v>318799.35999999999</v>
      </c>
      <c r="G15" s="611">
        <v>435078.35000000003</v>
      </c>
      <c r="H15" s="600">
        <f t="shared" si="0"/>
        <v>0.36474034954147982</v>
      </c>
      <c r="I15" s="584">
        <f t="shared" si="1"/>
        <v>1.6707691020417435E-2</v>
      </c>
      <c r="J15" s="590"/>
      <c r="K15" s="590"/>
      <c r="L15" s="576"/>
      <c r="M15" s="576"/>
      <c r="N15" s="589"/>
      <c r="O15" s="589"/>
    </row>
    <row r="16" spans="1:15" x14ac:dyDescent="0.2">
      <c r="A16" s="605" t="s">
        <v>436</v>
      </c>
      <c r="B16" s="612">
        <v>40946.550000000003</v>
      </c>
      <c r="C16" s="613">
        <v>83338.709999999992</v>
      </c>
      <c r="D16" s="584">
        <f>(C16-B16)/B16</f>
        <v>1.0353048058993979</v>
      </c>
      <c r="E16" s="603"/>
      <c r="F16" s="612">
        <v>165502.01</v>
      </c>
      <c r="G16" s="611">
        <v>409122.76</v>
      </c>
      <c r="H16" s="600">
        <f t="shared" si="0"/>
        <v>1.4720108233126594</v>
      </c>
      <c r="I16" s="584">
        <f t="shared" si="1"/>
        <v>1.5710955655459293E-2</v>
      </c>
      <c r="J16" s="590"/>
      <c r="K16" s="590"/>
      <c r="L16" s="576"/>
      <c r="M16" s="576"/>
      <c r="N16" s="589"/>
      <c r="O16" s="589"/>
    </row>
    <row r="17" spans="1:15" x14ac:dyDescent="0.2">
      <c r="A17" s="605" t="s">
        <v>435</v>
      </c>
      <c r="B17" s="612">
        <v>52.69</v>
      </c>
      <c r="C17" s="613">
        <v>171551.42499999999</v>
      </c>
      <c r="D17" s="584" t="s">
        <v>132</v>
      </c>
      <c r="E17" s="603"/>
      <c r="F17" s="612">
        <v>3557.7150000000001</v>
      </c>
      <c r="G17" s="611">
        <v>390376.11499999999</v>
      </c>
      <c r="H17" s="600" t="s">
        <v>132</v>
      </c>
      <c r="I17" s="584">
        <f t="shared" si="1"/>
        <v>1.4991055085069031E-2</v>
      </c>
      <c r="J17" s="590"/>
      <c r="K17" s="590"/>
      <c r="L17" s="576"/>
      <c r="M17" s="576"/>
      <c r="N17" s="589"/>
      <c r="O17" s="589"/>
    </row>
    <row r="18" spans="1:15" x14ac:dyDescent="0.2">
      <c r="A18" s="605" t="s">
        <v>434</v>
      </c>
      <c r="B18" s="612">
        <v>29062.520000000004</v>
      </c>
      <c r="C18" s="613">
        <v>48046.82</v>
      </c>
      <c r="D18" s="584">
        <f>(C18-B18)/B18</f>
        <v>0.65322277627679892</v>
      </c>
      <c r="E18" s="603"/>
      <c r="F18" s="612">
        <v>151366.46400000001</v>
      </c>
      <c r="G18" s="611">
        <v>235591.02000000002</v>
      </c>
      <c r="H18" s="600">
        <f>(G18-F18)/F18</f>
        <v>0.55642811342940535</v>
      </c>
      <c r="I18" s="584">
        <f t="shared" si="1"/>
        <v>9.0470646708690171E-3</v>
      </c>
      <c r="J18" s="590"/>
      <c r="K18" s="590"/>
      <c r="L18" s="576"/>
      <c r="M18" s="576"/>
      <c r="N18" s="589"/>
      <c r="O18" s="589"/>
    </row>
    <row r="19" spans="1:15" x14ac:dyDescent="0.2">
      <c r="A19" s="605" t="s">
        <v>433</v>
      </c>
      <c r="B19" s="612">
        <v>16974.140000000003</v>
      </c>
      <c r="C19" s="613">
        <v>46336.77</v>
      </c>
      <c r="D19" s="584">
        <f>(C19-B19)/B19</f>
        <v>1.7298449288152442</v>
      </c>
      <c r="E19" s="603"/>
      <c r="F19" s="612">
        <v>88376.849999999991</v>
      </c>
      <c r="G19" s="611">
        <v>154543.10999999999</v>
      </c>
      <c r="H19" s="600">
        <f>(G19-F19)/F19</f>
        <v>0.74868316759422859</v>
      </c>
      <c r="I19" s="584">
        <f t="shared" si="1"/>
        <v>5.934697810668777E-3</v>
      </c>
      <c r="J19" s="590"/>
      <c r="K19" s="590"/>
      <c r="L19" s="576"/>
      <c r="M19" s="576"/>
      <c r="N19" s="589"/>
      <c r="O19" s="589"/>
    </row>
    <row r="20" spans="1:15" x14ac:dyDescent="0.2">
      <c r="A20" s="583" t="s">
        <v>432</v>
      </c>
      <c r="B20" s="612">
        <v>989.5</v>
      </c>
      <c r="C20" s="613">
        <v>39057.01</v>
      </c>
      <c r="D20" s="584" t="s">
        <v>132</v>
      </c>
      <c r="E20" s="603"/>
      <c r="F20" s="612">
        <v>54655.059000000001</v>
      </c>
      <c r="G20" s="611">
        <v>130965.82</v>
      </c>
      <c r="H20" s="600">
        <f>(G20-F20)/F20</f>
        <v>1.3962250228290851</v>
      </c>
      <c r="I20" s="617">
        <f t="shared" si="1"/>
        <v>5.0292928958556686E-3</v>
      </c>
      <c r="J20" s="590"/>
      <c r="K20" s="590"/>
      <c r="L20" s="576"/>
      <c r="M20" s="576"/>
      <c r="N20" s="589"/>
      <c r="O20" s="589"/>
    </row>
    <row r="21" spans="1:15" x14ac:dyDescent="0.2">
      <c r="A21" s="605" t="s">
        <v>431</v>
      </c>
      <c r="B21" s="612">
        <v>0</v>
      </c>
      <c r="C21" s="613">
        <v>0</v>
      </c>
      <c r="D21" s="584" t="s">
        <v>272</v>
      </c>
      <c r="E21" s="603"/>
      <c r="F21" s="612">
        <v>37</v>
      </c>
      <c r="G21" s="611">
        <v>23460</v>
      </c>
      <c r="H21" s="600" t="s">
        <v>132</v>
      </c>
      <c r="I21" s="617">
        <f t="shared" si="1"/>
        <v>9.0090079485451993E-4</v>
      </c>
      <c r="J21" s="590"/>
      <c r="K21" s="590"/>
      <c r="L21" s="576"/>
      <c r="M21" s="576"/>
      <c r="N21" s="589"/>
      <c r="O21" s="589"/>
    </row>
    <row r="22" spans="1:15" x14ac:dyDescent="0.2">
      <c r="A22" s="605" t="s">
        <v>430</v>
      </c>
      <c r="B22" s="612">
        <v>0</v>
      </c>
      <c r="C22" s="613">
        <v>2936</v>
      </c>
      <c r="D22" s="584" t="s">
        <v>132</v>
      </c>
      <c r="E22" s="603"/>
      <c r="F22" s="612">
        <v>7114</v>
      </c>
      <c r="G22" s="611">
        <v>15004</v>
      </c>
      <c r="H22" s="600">
        <f>(G22-F22)/F22</f>
        <v>1.1090806859713243</v>
      </c>
      <c r="I22" s="617">
        <f t="shared" si="1"/>
        <v>5.7617713239544832E-4</v>
      </c>
      <c r="J22" s="590"/>
      <c r="K22" s="590"/>
      <c r="L22" s="576"/>
      <c r="M22" s="576"/>
      <c r="N22" s="589"/>
      <c r="O22" s="589"/>
    </row>
    <row r="23" spans="1:15" x14ac:dyDescent="0.2">
      <c r="A23" s="605" t="s">
        <v>429</v>
      </c>
      <c r="B23" s="612">
        <v>4836.55</v>
      </c>
      <c r="C23" s="613">
        <v>2815.94</v>
      </c>
      <c r="D23" s="584">
        <f>(C23-B23)/B23</f>
        <v>-0.41777920211721165</v>
      </c>
      <c r="E23" s="603"/>
      <c r="F23" s="612">
        <v>15871.7</v>
      </c>
      <c r="G23" s="611">
        <v>12802.960000000001</v>
      </c>
      <c r="H23" s="600">
        <f>(G23-F23)/F23</f>
        <v>-0.19334664843715541</v>
      </c>
      <c r="I23" s="617">
        <f t="shared" si="1"/>
        <v>4.9165374426643753E-4</v>
      </c>
      <c r="J23" s="590"/>
      <c r="K23" s="590"/>
      <c r="L23" s="576"/>
      <c r="M23" s="576"/>
      <c r="N23" s="589"/>
      <c r="O23" s="589"/>
    </row>
    <row r="24" spans="1:15" x14ac:dyDescent="0.2">
      <c r="A24" s="605" t="s">
        <v>428</v>
      </c>
      <c r="B24" s="612">
        <v>4203.8249999999998</v>
      </c>
      <c r="C24" s="613">
        <v>2370.67</v>
      </c>
      <c r="D24" s="584">
        <f>(C24-B24)/B24</f>
        <v>-0.43606834252139415</v>
      </c>
      <c r="E24" s="603"/>
      <c r="F24" s="612">
        <v>9819.7919999999995</v>
      </c>
      <c r="G24" s="611">
        <v>12011.403</v>
      </c>
      <c r="H24" s="600">
        <f>(G24-F24)/F24</f>
        <v>0.22318303687084215</v>
      </c>
      <c r="I24" s="617">
        <f t="shared" si="1"/>
        <v>4.6125671398201045E-4</v>
      </c>
      <c r="J24" s="590"/>
      <c r="K24" s="590"/>
      <c r="L24" s="576"/>
      <c r="M24" s="576"/>
      <c r="N24" s="589"/>
      <c r="O24" s="589"/>
    </row>
    <row r="25" spans="1:15" x14ac:dyDescent="0.2">
      <c r="A25" s="605" t="s">
        <v>427</v>
      </c>
      <c r="B25" s="612">
        <v>0</v>
      </c>
      <c r="C25" s="613">
        <v>1248</v>
      </c>
      <c r="D25" s="584" t="s">
        <v>132</v>
      </c>
      <c r="E25" s="603"/>
      <c r="F25" s="612">
        <v>0</v>
      </c>
      <c r="G25" s="611">
        <v>8398</v>
      </c>
      <c r="H25" s="600" t="s">
        <v>132</v>
      </c>
      <c r="I25" s="617">
        <f t="shared" si="1"/>
        <v>3.224963714914006E-4</v>
      </c>
      <c r="J25" s="590"/>
      <c r="K25" s="590"/>
      <c r="L25" s="576"/>
      <c r="M25" s="576"/>
      <c r="N25" s="589"/>
      <c r="O25" s="589"/>
    </row>
    <row r="26" spans="1:15" x14ac:dyDescent="0.2">
      <c r="A26" s="605" t="s">
        <v>426</v>
      </c>
      <c r="B26" s="612">
        <v>0</v>
      </c>
      <c r="C26" s="613">
        <v>1000.34</v>
      </c>
      <c r="D26" s="584" t="s">
        <v>132</v>
      </c>
      <c r="E26" s="603"/>
      <c r="F26" s="612">
        <v>4699.76</v>
      </c>
      <c r="G26" s="611">
        <v>8291.4449999999997</v>
      </c>
      <c r="H26" s="600">
        <f>(G26-F26)/F26</f>
        <v>0.76422732224624224</v>
      </c>
      <c r="I26" s="617">
        <f t="shared" si="1"/>
        <v>3.1840449236967329E-4</v>
      </c>
      <c r="J26" s="590"/>
      <c r="K26" s="590"/>
      <c r="L26" s="576"/>
      <c r="M26" s="576"/>
      <c r="N26" s="589"/>
      <c r="O26" s="589"/>
    </row>
    <row r="27" spans="1:15" x14ac:dyDescent="0.2">
      <c r="A27" s="605" t="s">
        <v>425</v>
      </c>
      <c r="B27" s="612">
        <v>158.935</v>
      </c>
      <c r="C27" s="613">
        <v>1043.53</v>
      </c>
      <c r="D27" s="584">
        <f>(C27-B27)/B27</f>
        <v>5.5657658791329787</v>
      </c>
      <c r="E27" s="603"/>
      <c r="F27" s="612">
        <v>3299.25</v>
      </c>
      <c r="G27" s="611">
        <v>6348.9119999999994</v>
      </c>
      <c r="H27" s="600">
        <f>(G27-F27)/F27</f>
        <v>0.92435007956353699</v>
      </c>
      <c r="I27" s="617">
        <f t="shared" si="1"/>
        <v>2.4380817848514063E-4</v>
      </c>
      <c r="J27" s="590"/>
      <c r="K27" s="590"/>
      <c r="L27" s="576"/>
      <c r="M27" s="576"/>
      <c r="N27" s="589"/>
      <c r="O27" s="589"/>
    </row>
    <row r="28" spans="1:15" x14ac:dyDescent="0.2">
      <c r="A28" s="605" t="s">
        <v>424</v>
      </c>
      <c r="B28" s="612">
        <v>2</v>
      </c>
      <c r="C28" s="613">
        <v>1369.33</v>
      </c>
      <c r="D28" s="584" t="s">
        <v>132</v>
      </c>
      <c r="E28" s="603"/>
      <c r="F28" s="612">
        <v>2962.7529999999997</v>
      </c>
      <c r="G28" s="611">
        <v>3472.549</v>
      </c>
      <c r="H28" s="600">
        <f>(G28-F28)/F28</f>
        <v>0.17206834319296962</v>
      </c>
      <c r="I28" s="617">
        <f t="shared" si="1"/>
        <v>1.3335132797405235E-4</v>
      </c>
      <c r="J28" s="590"/>
      <c r="K28" s="590"/>
      <c r="L28" s="576"/>
      <c r="M28" s="576"/>
      <c r="N28" s="589"/>
      <c r="O28" s="589"/>
    </row>
    <row r="29" spans="1:15" x14ac:dyDescent="0.2">
      <c r="A29" s="605" t="s">
        <v>423</v>
      </c>
      <c r="B29" s="612">
        <v>284.27999999999997</v>
      </c>
      <c r="C29" s="613">
        <v>486.95</v>
      </c>
      <c r="D29" s="584">
        <f>(C29-B29)/B29</f>
        <v>0.71292387786689193</v>
      </c>
      <c r="E29" s="603"/>
      <c r="F29" s="612">
        <v>2158.9650000000001</v>
      </c>
      <c r="G29" s="611">
        <v>2230.2149999999997</v>
      </c>
      <c r="H29" s="600">
        <f>(G29-F29)/F29</f>
        <v>3.3001924533283093E-2</v>
      </c>
      <c r="I29" s="617">
        <f t="shared" si="1"/>
        <v>8.5643753887317692E-5</v>
      </c>
      <c r="J29" s="590"/>
      <c r="K29" s="590"/>
      <c r="L29" s="576"/>
      <c r="M29" s="576"/>
      <c r="N29" s="589"/>
      <c r="O29" s="589"/>
    </row>
    <row r="30" spans="1:15" x14ac:dyDescent="0.2">
      <c r="A30" s="605" t="s">
        <v>422</v>
      </c>
      <c r="B30" s="612">
        <v>0</v>
      </c>
      <c r="C30" s="613">
        <v>375</v>
      </c>
      <c r="D30" s="584" t="s">
        <v>132</v>
      </c>
      <c r="E30" s="603"/>
      <c r="F30" s="612">
        <v>60.1</v>
      </c>
      <c r="G30" s="611">
        <v>1521.558</v>
      </c>
      <c r="H30" s="600" t="s">
        <v>132</v>
      </c>
      <c r="I30" s="617">
        <f t="shared" si="1"/>
        <v>5.8430213623923856E-5</v>
      </c>
      <c r="J30" s="590"/>
      <c r="K30" s="590"/>
      <c r="L30" s="576"/>
      <c r="M30" s="576"/>
      <c r="N30" s="589"/>
      <c r="O30" s="589"/>
    </row>
    <row r="31" spans="1:15" x14ac:dyDescent="0.2">
      <c r="A31" s="583" t="s">
        <v>421</v>
      </c>
      <c r="B31" s="612">
        <v>500</v>
      </c>
      <c r="C31" s="613">
        <v>300</v>
      </c>
      <c r="D31" s="584">
        <f>(C31-B31)/B31</f>
        <v>-0.4</v>
      </c>
      <c r="E31" s="603"/>
      <c r="F31" s="612">
        <v>2630</v>
      </c>
      <c r="G31" s="611">
        <v>1470</v>
      </c>
      <c r="H31" s="600">
        <f t="shared" ref="H31:H37" si="2">(G31-F31)/F31</f>
        <v>-0.44106463878326996</v>
      </c>
      <c r="I31" s="614">
        <f t="shared" si="1"/>
        <v>5.6450305559937951E-5</v>
      </c>
      <c r="J31" s="590"/>
      <c r="K31" s="590"/>
      <c r="L31" s="576"/>
      <c r="M31" s="576"/>
      <c r="N31" s="589"/>
      <c r="O31" s="589"/>
    </row>
    <row r="32" spans="1:15" x14ac:dyDescent="0.2">
      <c r="A32" s="605" t="s">
        <v>420</v>
      </c>
      <c r="B32" s="612">
        <v>0</v>
      </c>
      <c r="C32" s="613">
        <v>396.5</v>
      </c>
      <c r="D32" s="584" t="s">
        <v>132</v>
      </c>
      <c r="E32" s="603"/>
      <c r="F32" s="612">
        <v>656.745</v>
      </c>
      <c r="G32" s="611">
        <v>1466.826</v>
      </c>
      <c r="H32" s="600">
        <f t="shared" si="2"/>
        <v>1.2334787474590594</v>
      </c>
      <c r="I32" s="614">
        <f t="shared" si="1"/>
        <v>5.6328418981810577E-5</v>
      </c>
      <c r="J32" s="590"/>
      <c r="K32" s="590"/>
      <c r="L32" s="576"/>
      <c r="M32" s="576"/>
      <c r="N32" s="589"/>
      <c r="O32" s="589"/>
    </row>
    <row r="33" spans="1:15" x14ac:dyDescent="0.2">
      <c r="A33" s="616" t="s">
        <v>419</v>
      </c>
      <c r="B33" s="615">
        <v>0</v>
      </c>
      <c r="C33" s="613">
        <v>81</v>
      </c>
      <c r="D33" s="584" t="s">
        <v>132</v>
      </c>
      <c r="E33" s="603"/>
      <c r="F33" s="612">
        <v>615</v>
      </c>
      <c r="G33" s="611">
        <v>296</v>
      </c>
      <c r="H33" s="600">
        <f t="shared" si="2"/>
        <v>-0.5186991869918699</v>
      </c>
      <c r="I33" s="614">
        <f t="shared" si="1"/>
        <v>1.1366864248803832E-5</v>
      </c>
      <c r="J33" s="590"/>
      <c r="K33" s="590"/>
      <c r="L33" s="576"/>
      <c r="M33" s="576"/>
      <c r="N33" s="589"/>
      <c r="O33" s="589"/>
    </row>
    <row r="34" spans="1:15" x14ac:dyDescent="0.2">
      <c r="A34" s="605" t="s">
        <v>418</v>
      </c>
      <c r="B34" s="612">
        <v>0</v>
      </c>
      <c r="C34" s="613">
        <v>20</v>
      </c>
      <c r="D34" s="584" t="s">
        <v>132</v>
      </c>
      <c r="E34" s="603"/>
      <c r="F34" s="612">
        <v>46</v>
      </c>
      <c r="G34" s="611">
        <v>253</v>
      </c>
      <c r="H34" s="600">
        <f t="shared" si="2"/>
        <v>4.5</v>
      </c>
      <c r="I34" s="610">
        <f t="shared" si="1"/>
        <v>9.7155968072546263E-6</v>
      </c>
      <c r="J34" s="590"/>
      <c r="K34" s="590"/>
      <c r="L34" s="576"/>
      <c r="M34" s="576"/>
      <c r="N34" s="589"/>
      <c r="O34" s="589"/>
    </row>
    <row r="35" spans="1:15" x14ac:dyDescent="0.2">
      <c r="A35" s="575" t="s">
        <v>417</v>
      </c>
      <c r="B35" s="602">
        <v>0</v>
      </c>
      <c r="C35" s="604">
        <v>0</v>
      </c>
      <c r="D35" s="584" t="s">
        <v>272</v>
      </c>
      <c r="E35" s="603"/>
      <c r="F35" s="607">
        <v>13.24</v>
      </c>
      <c r="G35" s="601">
        <v>109.155</v>
      </c>
      <c r="H35" s="600">
        <f t="shared" si="2"/>
        <v>7.2443353474320249</v>
      </c>
      <c r="I35" s="608">
        <f t="shared" si="1"/>
        <v>4.1917231995884541E-6</v>
      </c>
      <c r="J35" s="590"/>
      <c r="K35" s="590"/>
      <c r="L35" s="576"/>
      <c r="M35" s="576"/>
      <c r="N35" s="589"/>
      <c r="O35" s="589"/>
    </row>
    <row r="36" spans="1:15" x14ac:dyDescent="0.2">
      <c r="A36" s="609" t="s">
        <v>416</v>
      </c>
      <c r="B36" s="607">
        <v>0</v>
      </c>
      <c r="C36" s="604">
        <v>3</v>
      </c>
      <c r="D36" s="584" t="s">
        <v>132</v>
      </c>
      <c r="E36" s="603"/>
      <c r="F36" s="607">
        <v>39</v>
      </c>
      <c r="G36" s="601">
        <v>32</v>
      </c>
      <c r="H36" s="600">
        <f t="shared" si="2"/>
        <v>-0.17948717948717949</v>
      </c>
      <c r="I36" s="608">
        <f t="shared" si="1"/>
        <v>1.2288501890598738E-6</v>
      </c>
      <c r="J36" s="590"/>
      <c r="K36" s="590"/>
      <c r="L36" s="576"/>
      <c r="M36" s="576"/>
      <c r="N36" s="589"/>
      <c r="O36" s="589"/>
    </row>
    <row r="37" spans="1:15" x14ac:dyDescent="0.2">
      <c r="A37" s="575" t="s">
        <v>415</v>
      </c>
      <c r="B37" s="602">
        <v>0</v>
      </c>
      <c r="C37" s="604">
        <v>2</v>
      </c>
      <c r="D37" s="584" t="s">
        <v>132</v>
      </c>
      <c r="E37" s="603"/>
      <c r="F37" s="607">
        <v>78</v>
      </c>
      <c r="G37" s="601">
        <v>10</v>
      </c>
      <c r="H37" s="600">
        <f t="shared" si="2"/>
        <v>-0.87179487179487181</v>
      </c>
      <c r="I37" s="606">
        <f t="shared" si="1"/>
        <v>3.8401568408121054E-7</v>
      </c>
      <c r="J37" s="590"/>
      <c r="K37" s="590"/>
      <c r="L37" s="576"/>
      <c r="M37" s="576"/>
      <c r="N37" s="589"/>
      <c r="O37" s="589"/>
    </row>
    <row r="38" spans="1:15" x14ac:dyDescent="0.2">
      <c r="A38" s="605" t="s">
        <v>414</v>
      </c>
      <c r="B38" s="602">
        <v>0</v>
      </c>
      <c r="C38" s="604">
        <v>0</v>
      </c>
      <c r="D38" s="584" t="s">
        <v>272</v>
      </c>
      <c r="E38" s="603"/>
      <c r="F38" s="602">
        <v>4</v>
      </c>
      <c r="G38" s="601">
        <v>0</v>
      </c>
      <c r="H38" s="600" t="s">
        <v>272</v>
      </c>
      <c r="I38" s="599">
        <f t="shared" si="1"/>
        <v>0</v>
      </c>
      <c r="J38" s="590"/>
      <c r="K38" s="590"/>
      <c r="L38" s="576"/>
      <c r="M38" s="576"/>
      <c r="N38" s="589"/>
      <c r="O38" s="589"/>
    </row>
    <row r="39" spans="1:15" x14ac:dyDescent="0.2">
      <c r="A39" s="598" t="s">
        <v>413</v>
      </c>
      <c r="B39" s="595">
        <f>SUM(B40:B42)</f>
        <v>868.16</v>
      </c>
      <c r="C39" s="597">
        <f>SUM(C40:C42)</f>
        <v>10709.83</v>
      </c>
      <c r="D39" s="592" t="s">
        <v>132</v>
      </c>
      <c r="E39" s="596"/>
      <c r="F39" s="595">
        <f>SUM(F40:F42)</f>
        <v>30194.317999999999</v>
      </c>
      <c r="G39" s="594">
        <f>SUM(G40:G42)</f>
        <v>39629.4</v>
      </c>
      <c r="H39" s="593">
        <f>(G39-F39)/F39</f>
        <v>0.31247872530189297</v>
      </c>
      <c r="I39" s="592">
        <f>SUM(I40:I42)</f>
        <v>1</v>
      </c>
      <c r="J39" s="590"/>
      <c r="K39" s="590"/>
      <c r="L39" s="576"/>
      <c r="M39" s="576"/>
      <c r="N39" s="589"/>
      <c r="O39" s="589"/>
    </row>
    <row r="40" spans="1:15" x14ac:dyDescent="0.2">
      <c r="A40" s="583" t="s">
        <v>412</v>
      </c>
      <c r="B40" s="587">
        <v>813</v>
      </c>
      <c r="C40" s="591">
        <v>5243.86</v>
      </c>
      <c r="D40" s="584">
        <f>(C40-B40)/B40</f>
        <v>5.4500123001230012</v>
      </c>
      <c r="E40" s="572"/>
      <c r="F40" s="587">
        <v>20789.277999999998</v>
      </c>
      <c r="G40" s="586">
        <v>25809.57</v>
      </c>
      <c r="H40" s="585">
        <f>(G40-F40)/F40</f>
        <v>0.24148467301269441</v>
      </c>
      <c r="I40" s="584">
        <f>G40/$G$39</f>
        <v>0.65127329709760928</v>
      </c>
      <c r="J40" s="590"/>
      <c r="K40" s="590"/>
      <c r="L40" s="576"/>
      <c r="M40" s="576"/>
      <c r="N40" s="589"/>
      <c r="O40" s="589"/>
    </row>
    <row r="41" spans="1:15" x14ac:dyDescent="0.2">
      <c r="A41" s="583" t="s">
        <v>411</v>
      </c>
      <c r="B41" s="587">
        <v>55.16</v>
      </c>
      <c r="C41" s="588">
        <v>5465.87</v>
      </c>
      <c r="D41" s="584" t="s">
        <v>132</v>
      </c>
      <c r="E41" s="572"/>
      <c r="F41" s="587">
        <v>9405.0399999999991</v>
      </c>
      <c r="G41" s="586">
        <v>13819.73</v>
      </c>
      <c r="H41" s="585">
        <f>(G41-F41)/F41</f>
        <v>0.46939619608210076</v>
      </c>
      <c r="I41" s="584">
        <f>G41/$G$39</f>
        <v>0.34872417952328322</v>
      </c>
      <c r="J41" s="577"/>
      <c r="L41" s="576"/>
      <c r="M41" s="576"/>
    </row>
    <row r="42" spans="1:15" x14ac:dyDescent="0.2">
      <c r="A42" s="583" t="s">
        <v>410</v>
      </c>
      <c r="B42" s="581">
        <v>0</v>
      </c>
      <c r="C42" s="582">
        <v>0.1</v>
      </c>
      <c r="D42" s="578" t="s">
        <v>132</v>
      </c>
      <c r="E42" s="572"/>
      <c r="F42" s="581">
        <v>0</v>
      </c>
      <c r="G42" s="580">
        <v>0.1</v>
      </c>
      <c r="H42" s="579" t="s">
        <v>132</v>
      </c>
      <c r="I42" s="578">
        <f>G42/$G$39</f>
        <v>2.5233791074303423E-6</v>
      </c>
      <c r="J42" s="577"/>
      <c r="L42" s="576"/>
      <c r="M42" s="576"/>
    </row>
    <row r="43" spans="1:15" x14ac:dyDescent="0.2">
      <c r="A43" s="575"/>
      <c r="B43" s="574"/>
      <c r="C43" s="573"/>
      <c r="D43" s="570"/>
      <c r="E43" s="572"/>
      <c r="F43" s="571"/>
      <c r="G43" s="571"/>
      <c r="H43" s="570"/>
      <c r="I43" s="570"/>
    </row>
    <row r="44" spans="1:15" ht="57" customHeight="1" x14ac:dyDescent="0.2">
      <c r="A44" s="742" t="s">
        <v>409</v>
      </c>
      <c r="B44" s="743"/>
      <c r="C44" s="743"/>
      <c r="D44" s="743"/>
      <c r="E44" s="743"/>
      <c r="F44" s="743"/>
      <c r="G44" s="569"/>
      <c r="H44" s="569"/>
      <c r="I44" s="568"/>
    </row>
    <row r="45" spans="1:15" x14ac:dyDescent="0.2">
      <c r="A45" s="567"/>
      <c r="B45" s="564"/>
      <c r="C45" s="566"/>
      <c r="D45" s="565"/>
      <c r="E45" s="564"/>
      <c r="F45" s="563"/>
      <c r="G45" s="562"/>
      <c r="H45" s="562"/>
      <c r="I45" s="561"/>
    </row>
  </sheetData>
  <mergeCells count="3">
    <mergeCell ref="B4:D4"/>
    <mergeCell ref="F4:I4"/>
    <mergeCell ref="A44:F44"/>
  </mergeCells>
  <conditionalFormatting sqref="I43 I6:I40">
    <cfRule type="cellIs" dxfId="1" priority="1" operator="greaterThan">
      <formula>1</formula>
    </cfRule>
  </conditionalFormatting>
  <conditionalFormatting sqref="I41:I42">
    <cfRule type="cellIs" dxfId="0" priority="2" operator="greaterThan">
      <formula>1</formula>
    </cfRule>
  </conditionalFormatting>
  <pageMargins left="0.7" right="0.7"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141"/>
  <sheetViews>
    <sheetView showGridLines="0" zoomScaleNormal="100" workbookViewId="0">
      <selection activeCell="A3" sqref="A3"/>
    </sheetView>
  </sheetViews>
  <sheetFormatPr baseColWidth="10" defaultColWidth="11.42578125" defaultRowHeight="12.75" x14ac:dyDescent="0.2"/>
  <cols>
    <col min="1" max="1" width="28.28515625" style="639" customWidth="1"/>
    <col min="2" max="2" width="10" style="639" bestFit="1" customWidth="1"/>
    <col min="3" max="3" width="10.5703125" style="639" bestFit="1" customWidth="1"/>
    <col min="4" max="4" width="9.42578125" style="639" customWidth="1"/>
    <col min="5" max="6" width="11" style="639" bestFit="1" customWidth="1"/>
    <col min="7" max="7" width="10.7109375" style="639" bestFit="1" customWidth="1"/>
    <col min="8" max="8" width="9.85546875" style="639" bestFit="1" customWidth="1"/>
    <col min="9" max="16384" width="11.42578125" style="639"/>
  </cols>
  <sheetData>
    <row r="1" spans="1:14" x14ac:dyDescent="0.2">
      <c r="A1" s="684" t="s">
        <v>461</v>
      </c>
    </row>
    <row r="2" spans="1:14" ht="15" x14ac:dyDescent="0.25">
      <c r="A2" s="683" t="s">
        <v>460</v>
      </c>
      <c r="J2"/>
      <c r="K2"/>
      <c r="L2"/>
      <c r="M2"/>
      <c r="N2"/>
    </row>
    <row r="3" spans="1:14" ht="15" x14ac:dyDescent="0.25">
      <c r="J3"/>
      <c r="K3"/>
      <c r="L3"/>
      <c r="M3"/>
      <c r="N3"/>
    </row>
    <row r="4" spans="1:14" ht="15" x14ac:dyDescent="0.25">
      <c r="A4" s="682"/>
      <c r="B4" s="741" t="s">
        <v>355</v>
      </c>
      <c r="C4" s="741"/>
      <c r="D4" s="741"/>
      <c r="E4" s="741" t="s">
        <v>368</v>
      </c>
      <c r="F4" s="741"/>
      <c r="G4" s="741"/>
      <c r="H4" s="741"/>
      <c r="J4"/>
      <c r="K4"/>
      <c r="L4"/>
      <c r="M4"/>
      <c r="N4"/>
    </row>
    <row r="5" spans="1:14" ht="15" x14ac:dyDescent="0.25">
      <c r="A5" s="681" t="s">
        <v>459</v>
      </c>
      <c r="B5" s="680">
        <v>2020</v>
      </c>
      <c r="C5" s="679">
        <v>2021</v>
      </c>
      <c r="D5" s="678" t="s">
        <v>458</v>
      </c>
      <c r="E5" s="680">
        <v>2020</v>
      </c>
      <c r="F5" s="679">
        <v>2021</v>
      </c>
      <c r="G5" s="679" t="s">
        <v>458</v>
      </c>
      <c r="H5" s="678" t="s">
        <v>447</v>
      </c>
      <c r="J5"/>
      <c r="K5"/>
      <c r="L5"/>
      <c r="M5"/>
      <c r="N5"/>
    </row>
    <row r="6" spans="1:14" ht="15" x14ac:dyDescent="0.25">
      <c r="A6" s="653" t="s">
        <v>445</v>
      </c>
      <c r="B6" s="677">
        <f>SUM(B7:B11)</f>
        <v>30122.83</v>
      </c>
      <c r="C6" s="675">
        <f>SUM(C7:C11)</f>
        <v>3334180.8109999998</v>
      </c>
      <c r="D6" s="676" t="s">
        <v>132</v>
      </c>
      <c r="E6" s="675">
        <f>SUM(E7:E11)</f>
        <v>6446155.2190000005</v>
      </c>
      <c r="F6" s="675">
        <f>SUM(F7:F11)</f>
        <v>14778909.450002</v>
      </c>
      <c r="G6" s="674">
        <f t="shared" ref="G6:G28" si="0">(F6-E6)/E6</f>
        <v>1.2926704287916091</v>
      </c>
      <c r="H6" s="673">
        <f>SUM(H7:H11)</f>
        <v>1</v>
      </c>
      <c r="J6" s="672">
        <f>SUM(B6+B12+B14+B20+B27+B34+B42+B45+B50+B55+B57+B62+B66+B70+B77+B80+B86+B91+B96+B94+B98+B102+B105+B110+B107+B115+B122+B117+B125+B127+B129+B132)</f>
        <v>737875.82000000007</v>
      </c>
      <c r="K6" s="672">
        <f>SUM(C6+C12+C14+C20+C27+C34+C42+C45+C50+C55+C57+C62+C66+C70+C77+C80+C86+C91+C96+C94+C98+C102+C105+C110+C107+C115+C122+C117+C125+C127+C129+C132)</f>
        <v>5787711.5102220001</v>
      </c>
      <c r="L6" s="672"/>
      <c r="M6" s="672">
        <f>SUM(E6+E12+E14+E20+E27+E34+E42+E45+E50+E55+E57+E62+E66+E70+E77+E80+E86+E91+E96+E94+E98+E102+E105+E110+E107+E115+E122+E117+E125+E127+E129+E132)</f>
        <v>12636220.244599998</v>
      </c>
      <c r="N6" s="672">
        <f>SUM(F6+F12+F14+F20+F27+F34+F42+F45+F50+F55+F57+F62+F66+F70+F77+F80+F86+F91+F96+F94+F98+F102+F105+F110+F107+F115+F122+F117+F125+F127+F129+F132)</f>
        <v>26040603.065278001</v>
      </c>
    </row>
    <row r="7" spans="1:14" ht="15" x14ac:dyDescent="0.25">
      <c r="A7" s="639" t="s">
        <v>94</v>
      </c>
      <c r="B7" s="670">
        <v>9703.5400000000009</v>
      </c>
      <c r="C7" s="656">
        <v>2425873.051</v>
      </c>
      <c r="D7" s="657" t="s">
        <v>132</v>
      </c>
      <c r="E7" s="576">
        <v>4507171.648</v>
      </c>
      <c r="F7" s="656">
        <v>10227395.566</v>
      </c>
      <c r="G7" s="655">
        <f t="shared" si="0"/>
        <v>1.2691382456087015</v>
      </c>
      <c r="H7" s="654">
        <f>F7/$F$6</f>
        <v>0.69202640428916196</v>
      </c>
      <c r="J7"/>
      <c r="K7"/>
      <c r="L7"/>
      <c r="M7"/>
      <c r="N7"/>
    </row>
    <row r="8" spans="1:14" ht="15" x14ac:dyDescent="0.25">
      <c r="A8" s="639" t="s">
        <v>97</v>
      </c>
      <c r="B8" s="670">
        <v>0</v>
      </c>
      <c r="C8" s="656">
        <v>532258.25</v>
      </c>
      <c r="D8" s="657" t="s">
        <v>132</v>
      </c>
      <c r="E8" s="576">
        <v>1040730.92</v>
      </c>
      <c r="F8" s="656">
        <v>2461090.25</v>
      </c>
      <c r="G8" s="655">
        <f t="shared" si="0"/>
        <v>1.3647709534756591</v>
      </c>
      <c r="H8" s="654">
        <f>F8/$F$6</f>
        <v>0.16652718918984019</v>
      </c>
      <c r="I8" s="671"/>
      <c r="J8"/>
      <c r="K8"/>
      <c r="L8"/>
      <c r="M8"/>
      <c r="N8"/>
    </row>
    <row r="9" spans="1:14" ht="15" x14ac:dyDescent="0.25">
      <c r="A9" s="639" t="s">
        <v>93</v>
      </c>
      <c r="B9" s="670">
        <v>0</v>
      </c>
      <c r="C9" s="656">
        <v>203445.8</v>
      </c>
      <c r="D9" s="657" t="s">
        <v>132</v>
      </c>
      <c r="E9" s="576">
        <v>342703</v>
      </c>
      <c r="F9" s="656">
        <v>1195924.6399999999</v>
      </c>
      <c r="G9" s="655">
        <f t="shared" si="0"/>
        <v>2.4896824363953622</v>
      </c>
      <c r="H9" s="654">
        <f>F9/$F$6</f>
        <v>8.0921034400128766E-2</v>
      </c>
      <c r="J9"/>
      <c r="K9"/>
      <c r="L9"/>
      <c r="M9"/>
      <c r="N9"/>
    </row>
    <row r="10" spans="1:14" ht="15" x14ac:dyDescent="0.25">
      <c r="A10" s="639" t="s">
        <v>99</v>
      </c>
      <c r="B10" s="670">
        <v>17829.690000000002</v>
      </c>
      <c r="C10" s="656">
        <v>134878.45000000001</v>
      </c>
      <c r="D10" s="657">
        <f>(C10-B10)/B10</f>
        <v>6.5648230563739469</v>
      </c>
      <c r="E10" s="576">
        <v>478062.61600000004</v>
      </c>
      <c r="F10" s="656">
        <v>683704.47000199999</v>
      </c>
      <c r="G10" s="655">
        <f t="shared" si="0"/>
        <v>0.43015673495373236</v>
      </c>
      <c r="H10" s="654">
        <f>F10/$F$6</f>
        <v>4.6262173289241412E-2</v>
      </c>
      <c r="J10"/>
      <c r="K10"/>
      <c r="L10"/>
      <c r="M10"/>
      <c r="N10"/>
    </row>
    <row r="11" spans="1:14" ht="15" x14ac:dyDescent="0.25">
      <c r="A11" s="639" t="s">
        <v>31</v>
      </c>
      <c r="B11" s="669">
        <v>2589.6</v>
      </c>
      <c r="C11" s="668">
        <v>37725.26</v>
      </c>
      <c r="D11" s="657" t="s">
        <v>132</v>
      </c>
      <c r="E11" s="668">
        <v>77487.035000000003</v>
      </c>
      <c r="F11" s="668">
        <v>210794.52399999998</v>
      </c>
      <c r="G11" s="655">
        <f t="shared" si="0"/>
        <v>1.7203844359253126</v>
      </c>
      <c r="H11" s="654">
        <f>F11/$F$6</f>
        <v>1.4263198831627692E-2</v>
      </c>
      <c r="J11"/>
      <c r="K11"/>
      <c r="L11"/>
      <c r="M11"/>
      <c r="N11"/>
    </row>
    <row r="12" spans="1:14" ht="15" x14ac:dyDescent="0.25">
      <c r="A12" s="653" t="s">
        <v>444</v>
      </c>
      <c r="B12" s="667">
        <f>SUM(B13)</f>
        <v>494989</v>
      </c>
      <c r="C12" s="666">
        <f>SUM(C13)</f>
        <v>916091.45</v>
      </c>
      <c r="D12" s="651">
        <f>(C12-B12)/B12</f>
        <v>0.85073092533369421</v>
      </c>
      <c r="E12" s="666">
        <f>SUM(E13)</f>
        <v>2649946.85</v>
      </c>
      <c r="F12" s="666">
        <f>SUM(F13)</f>
        <v>4701411.0599999996</v>
      </c>
      <c r="G12" s="649">
        <f t="shared" si="0"/>
        <v>0.77415296461512029</v>
      </c>
      <c r="H12" s="648">
        <f>SUM(H13)</f>
        <v>1</v>
      </c>
      <c r="J12"/>
      <c r="K12"/>
      <c r="L12"/>
      <c r="M12"/>
      <c r="N12"/>
    </row>
    <row r="13" spans="1:14" ht="15" x14ac:dyDescent="0.25">
      <c r="A13" s="639" t="s">
        <v>109</v>
      </c>
      <c r="B13" s="665">
        <v>494989</v>
      </c>
      <c r="C13" s="663">
        <v>916091.45</v>
      </c>
      <c r="D13" s="664">
        <f>(C13-B13)/B13</f>
        <v>0.85073092533369421</v>
      </c>
      <c r="E13" s="663">
        <v>2649946.85</v>
      </c>
      <c r="F13" s="663">
        <v>4701411.0599999996</v>
      </c>
      <c r="G13" s="191">
        <f t="shared" si="0"/>
        <v>0.77415296461512029</v>
      </c>
      <c r="H13" s="654">
        <f>F12/$F$13</f>
        <v>1</v>
      </c>
      <c r="J13"/>
      <c r="K13"/>
      <c r="L13"/>
      <c r="M13"/>
      <c r="N13"/>
    </row>
    <row r="14" spans="1:14" ht="15" x14ac:dyDescent="0.25">
      <c r="A14" s="653" t="s">
        <v>457</v>
      </c>
      <c r="B14" s="652">
        <f>SUM(B15:B19)</f>
        <v>1077</v>
      </c>
      <c r="C14" s="650">
        <f>SUM(C15:C19)</f>
        <v>391390.85999999993</v>
      </c>
      <c r="D14" s="651" t="s">
        <v>132</v>
      </c>
      <c r="E14" s="650">
        <f>SUM(E15:E19)</f>
        <v>1154873.1299999999</v>
      </c>
      <c r="F14" s="650">
        <f>SUM(F15:F19)</f>
        <v>1797631.9000000001</v>
      </c>
      <c r="G14" s="649">
        <f t="shared" si="0"/>
        <v>0.55656223467594257</v>
      </c>
      <c r="H14" s="648">
        <f>SUM(H15:H19)</f>
        <v>0.99999999999999989</v>
      </c>
      <c r="J14"/>
      <c r="K14"/>
      <c r="L14"/>
      <c r="M14"/>
      <c r="N14"/>
    </row>
    <row r="15" spans="1:14" x14ac:dyDescent="0.2">
      <c r="A15" s="639" t="s">
        <v>97</v>
      </c>
      <c r="B15" s="658">
        <v>0</v>
      </c>
      <c r="C15" s="656">
        <v>298586.85999999993</v>
      </c>
      <c r="D15" s="657" t="s">
        <v>132</v>
      </c>
      <c r="E15" s="656">
        <v>817941.12999999989</v>
      </c>
      <c r="F15" s="656">
        <v>1291489.5900000001</v>
      </c>
      <c r="G15" s="655">
        <f t="shared" si="0"/>
        <v>0.57895176392462411</v>
      </c>
      <c r="H15" s="654">
        <f>F15/$F$14</f>
        <v>0.71843940352860891</v>
      </c>
    </row>
    <row r="16" spans="1:14" x14ac:dyDescent="0.2">
      <c r="A16" s="639" t="s">
        <v>93</v>
      </c>
      <c r="B16" s="658">
        <v>0</v>
      </c>
      <c r="C16" s="656">
        <v>38829</v>
      </c>
      <c r="D16" s="657" t="s">
        <v>132</v>
      </c>
      <c r="E16" s="656">
        <v>110878</v>
      </c>
      <c r="F16" s="656">
        <v>223338</v>
      </c>
      <c r="G16" s="655">
        <f t="shared" si="0"/>
        <v>1.0142679341257959</v>
      </c>
      <c r="H16" s="654">
        <f>F16/$F$14</f>
        <v>0.12424011834680948</v>
      </c>
    </row>
    <row r="17" spans="1:8" x14ac:dyDescent="0.2">
      <c r="A17" s="639" t="s">
        <v>95</v>
      </c>
      <c r="B17" s="658">
        <v>1076</v>
      </c>
      <c r="C17" s="656">
        <v>35810</v>
      </c>
      <c r="D17" s="657" t="s">
        <v>132</v>
      </c>
      <c r="E17" s="656">
        <v>137375.19</v>
      </c>
      <c r="F17" s="656">
        <v>174989.84</v>
      </c>
      <c r="G17" s="655">
        <f t="shared" si="0"/>
        <v>0.27380963039978318</v>
      </c>
      <c r="H17" s="654">
        <f>F17/$F$14</f>
        <v>9.7344645474971819E-2</v>
      </c>
    </row>
    <row r="18" spans="1:8" x14ac:dyDescent="0.2">
      <c r="A18" s="639" t="s">
        <v>111</v>
      </c>
      <c r="B18" s="658">
        <v>0</v>
      </c>
      <c r="C18" s="656">
        <v>10166</v>
      </c>
      <c r="D18" s="657" t="s">
        <v>132</v>
      </c>
      <c r="E18" s="656">
        <v>57979</v>
      </c>
      <c r="F18" s="656">
        <v>42126</v>
      </c>
      <c r="G18" s="655">
        <f t="shared" si="0"/>
        <v>-0.27342658548784904</v>
      </c>
      <c r="H18" s="654">
        <f>F18/$F$14</f>
        <v>2.3434163579317876E-2</v>
      </c>
    </row>
    <row r="19" spans="1:8" x14ac:dyDescent="0.2">
      <c r="A19" s="639" t="s">
        <v>31</v>
      </c>
      <c r="B19" s="658">
        <v>1</v>
      </c>
      <c r="C19" s="656">
        <v>7999</v>
      </c>
      <c r="D19" s="657" t="s">
        <v>132</v>
      </c>
      <c r="E19" s="656">
        <v>30699.81</v>
      </c>
      <c r="F19" s="656">
        <v>65688.47</v>
      </c>
      <c r="G19" s="655">
        <f t="shared" si="0"/>
        <v>1.1397028190076748</v>
      </c>
      <c r="H19" s="654">
        <f>F19/$F$14</f>
        <v>3.6541669070291861E-2</v>
      </c>
    </row>
    <row r="20" spans="1:8" x14ac:dyDescent="0.2">
      <c r="A20" s="653" t="s">
        <v>442</v>
      </c>
      <c r="B20" s="662">
        <f>SUM(B21:B26)</f>
        <v>14359</v>
      </c>
      <c r="C20" s="661">
        <f>SUM(C21:C26)</f>
        <v>175369.13</v>
      </c>
      <c r="D20" s="651" t="s">
        <v>132</v>
      </c>
      <c r="E20" s="661">
        <f>SUM(E21:E26)</f>
        <v>263731.83999999997</v>
      </c>
      <c r="F20" s="661">
        <f>SUM(F21:F26)</f>
        <v>745305.09</v>
      </c>
      <c r="G20" s="649">
        <f t="shared" si="0"/>
        <v>1.8259958676206864</v>
      </c>
      <c r="H20" s="648">
        <f>SUM(H21:H26)</f>
        <v>1</v>
      </c>
    </row>
    <row r="21" spans="1:8" x14ac:dyDescent="0.2">
      <c r="A21" s="639" t="s">
        <v>97</v>
      </c>
      <c r="B21" s="658">
        <v>0</v>
      </c>
      <c r="C21" s="656">
        <v>68337.53</v>
      </c>
      <c r="D21" s="657" t="s">
        <v>132</v>
      </c>
      <c r="E21" s="656">
        <v>60647.899999999994</v>
      </c>
      <c r="F21" s="656">
        <v>284625.25</v>
      </c>
      <c r="G21" s="655">
        <f t="shared" si="0"/>
        <v>3.6930767594591081</v>
      </c>
      <c r="H21" s="654">
        <f t="shared" ref="H21:H26" si="1">F21/$F$20</f>
        <v>0.38189092469501318</v>
      </c>
    </row>
    <row r="22" spans="1:8" x14ac:dyDescent="0.2">
      <c r="A22" s="639" t="s">
        <v>111</v>
      </c>
      <c r="B22" s="658">
        <v>2</v>
      </c>
      <c r="C22" s="656">
        <v>52024</v>
      </c>
      <c r="D22" s="657" t="s">
        <v>132</v>
      </c>
      <c r="E22" s="656">
        <v>68117</v>
      </c>
      <c r="F22" s="656">
        <v>201319</v>
      </c>
      <c r="G22" s="655">
        <f t="shared" si="0"/>
        <v>1.9554883509256134</v>
      </c>
      <c r="H22" s="654">
        <f t="shared" si="1"/>
        <v>0.27011622850985761</v>
      </c>
    </row>
    <row r="23" spans="1:8" x14ac:dyDescent="0.2">
      <c r="A23" s="639" t="s">
        <v>100</v>
      </c>
      <c r="B23" s="658">
        <v>6456</v>
      </c>
      <c r="C23" s="656">
        <v>20414</v>
      </c>
      <c r="D23" s="657">
        <f>(C23-B23)/B23</f>
        <v>2.1620198265179678</v>
      </c>
      <c r="E23" s="656">
        <v>63465.46</v>
      </c>
      <c r="F23" s="656">
        <v>68098</v>
      </c>
      <c r="G23" s="655">
        <f t="shared" si="0"/>
        <v>7.2993089469453168E-2</v>
      </c>
      <c r="H23" s="654">
        <f t="shared" si="1"/>
        <v>9.1369294150399544E-2</v>
      </c>
    </row>
    <row r="24" spans="1:8" x14ac:dyDescent="0.2">
      <c r="A24" s="639" t="s">
        <v>92</v>
      </c>
      <c r="B24" s="658">
        <v>6469</v>
      </c>
      <c r="C24" s="656">
        <v>6079</v>
      </c>
      <c r="D24" s="657">
        <f>(C24-B24)/B24</f>
        <v>-6.0287525119802135E-2</v>
      </c>
      <c r="E24" s="656">
        <v>21505</v>
      </c>
      <c r="F24" s="656">
        <v>56797</v>
      </c>
      <c r="G24" s="655">
        <f t="shared" si="0"/>
        <v>1.641106719367589</v>
      </c>
      <c r="H24" s="654">
        <f t="shared" si="1"/>
        <v>7.6206376102972817E-2</v>
      </c>
    </row>
    <row r="25" spans="1:8" x14ac:dyDescent="0.2">
      <c r="A25" s="639" t="s">
        <v>113</v>
      </c>
      <c r="B25" s="658">
        <v>0</v>
      </c>
      <c r="C25" s="656">
        <v>9207</v>
      </c>
      <c r="D25" s="657" t="s">
        <v>132</v>
      </c>
      <c r="E25" s="660">
        <v>23417.380000000005</v>
      </c>
      <c r="F25" s="656">
        <v>51651.240000000005</v>
      </c>
      <c r="G25" s="655">
        <f t="shared" si="0"/>
        <v>1.2056797131019779</v>
      </c>
      <c r="H25" s="654">
        <f t="shared" si="1"/>
        <v>6.9302143099545993E-2</v>
      </c>
    </row>
    <row r="26" spans="1:8" x14ac:dyDescent="0.2">
      <c r="A26" s="639" t="s">
        <v>31</v>
      </c>
      <c r="B26" s="658">
        <v>1432</v>
      </c>
      <c r="C26" s="656">
        <v>19307.600000000002</v>
      </c>
      <c r="D26" s="657" t="s">
        <v>132</v>
      </c>
      <c r="E26" s="656">
        <v>26579.1</v>
      </c>
      <c r="F26" s="656">
        <v>82814.599999999991</v>
      </c>
      <c r="G26" s="655">
        <f t="shared" si="0"/>
        <v>2.1157789390912405</v>
      </c>
      <c r="H26" s="654">
        <f t="shared" si="1"/>
        <v>0.11111503344221088</v>
      </c>
    </row>
    <row r="27" spans="1:8" x14ac:dyDescent="0.2">
      <c r="A27" s="653" t="s">
        <v>441</v>
      </c>
      <c r="B27" s="652">
        <f>SUM(B28:B33)</f>
        <v>3546</v>
      </c>
      <c r="C27" s="650">
        <f>SUM(C28:C33)</f>
        <v>93500.234221999985</v>
      </c>
      <c r="D27" s="651" t="s">
        <v>132</v>
      </c>
      <c r="E27" s="650">
        <f>SUM(E28:E33)</f>
        <v>163310.9626</v>
      </c>
      <c r="F27" s="650">
        <f>SUM(F28:F33)</f>
        <v>625458.86727599998</v>
      </c>
      <c r="G27" s="649">
        <f t="shared" si="0"/>
        <v>2.8298645560490989</v>
      </c>
      <c r="H27" s="648">
        <f>SUM(H28:H33)</f>
        <v>0.99999999999999989</v>
      </c>
    </row>
    <row r="28" spans="1:8" x14ac:dyDescent="0.2">
      <c r="A28" s="639" t="s">
        <v>97</v>
      </c>
      <c r="B28" s="658">
        <v>2500</v>
      </c>
      <c r="C28" s="656">
        <v>53330.91</v>
      </c>
      <c r="D28" s="657" t="s">
        <v>132</v>
      </c>
      <c r="E28" s="656">
        <v>102845.04</v>
      </c>
      <c r="F28" s="656">
        <v>278978.34500000003</v>
      </c>
      <c r="G28" s="655">
        <f t="shared" si="0"/>
        <v>1.712608648895465</v>
      </c>
      <c r="H28" s="654">
        <f t="shared" ref="H28:H33" si="2">F28/$F$27</f>
        <v>0.44603787650338578</v>
      </c>
    </row>
    <row r="29" spans="1:8" x14ac:dyDescent="0.2">
      <c r="A29" s="639" t="s">
        <v>115</v>
      </c>
      <c r="B29" s="658">
        <v>1045</v>
      </c>
      <c r="C29" s="656">
        <v>17012.68</v>
      </c>
      <c r="D29" s="657" t="s">
        <v>132</v>
      </c>
      <c r="E29" s="656">
        <v>20190.650000000001</v>
      </c>
      <c r="F29" s="656">
        <v>236336.66999999998</v>
      </c>
      <c r="G29" s="655" t="s">
        <v>132</v>
      </c>
      <c r="H29" s="654">
        <f t="shared" si="2"/>
        <v>0.37786125093932083</v>
      </c>
    </row>
    <row r="30" spans="1:8" x14ac:dyDescent="0.2">
      <c r="A30" s="639" t="s">
        <v>453</v>
      </c>
      <c r="B30" s="658">
        <v>1</v>
      </c>
      <c r="C30" s="656">
        <v>12478.83</v>
      </c>
      <c r="D30" s="657" t="s">
        <v>132</v>
      </c>
      <c r="E30" s="656">
        <v>13383.75</v>
      </c>
      <c r="F30" s="656">
        <v>54822.61</v>
      </c>
      <c r="G30" s="655">
        <f t="shared" ref="G30:G52" si="3">(F30-E30)/E30</f>
        <v>3.0962069674045019</v>
      </c>
      <c r="H30" s="654">
        <f t="shared" si="2"/>
        <v>8.7651823114705485E-2</v>
      </c>
    </row>
    <row r="31" spans="1:8" x14ac:dyDescent="0.2">
      <c r="A31" s="639" t="s">
        <v>106</v>
      </c>
      <c r="B31" s="658">
        <v>0</v>
      </c>
      <c r="C31" s="656">
        <v>4042.42</v>
      </c>
      <c r="D31" s="657" t="s">
        <v>132</v>
      </c>
      <c r="E31" s="656">
        <v>12017.89</v>
      </c>
      <c r="F31" s="656">
        <v>31862.36</v>
      </c>
      <c r="G31" s="655">
        <f t="shared" si="3"/>
        <v>1.6512441035822429</v>
      </c>
      <c r="H31" s="654">
        <f t="shared" si="2"/>
        <v>5.0942374738033584E-2</v>
      </c>
    </row>
    <row r="32" spans="1:8" x14ac:dyDescent="0.2">
      <c r="A32" s="639" t="s">
        <v>108</v>
      </c>
      <c r="B32" s="658">
        <v>0</v>
      </c>
      <c r="C32" s="656">
        <v>2183.9</v>
      </c>
      <c r="D32" s="657" t="s">
        <v>132</v>
      </c>
      <c r="E32" s="656">
        <v>11433.15</v>
      </c>
      <c r="F32" s="656">
        <v>14188.64</v>
      </c>
      <c r="G32" s="655">
        <f t="shared" si="3"/>
        <v>0.2410088208411505</v>
      </c>
      <c r="H32" s="654">
        <f t="shared" si="2"/>
        <v>2.2685168829397848E-2</v>
      </c>
    </row>
    <row r="33" spans="1:8" x14ac:dyDescent="0.2">
      <c r="A33" s="639" t="s">
        <v>31</v>
      </c>
      <c r="B33" s="658">
        <v>0</v>
      </c>
      <c r="C33" s="656">
        <v>4451.4942220000003</v>
      </c>
      <c r="D33" s="657" t="s">
        <v>132</v>
      </c>
      <c r="E33" s="656">
        <v>3440.4826000000003</v>
      </c>
      <c r="F33" s="656">
        <v>9270.242275999999</v>
      </c>
      <c r="G33" s="655">
        <f t="shared" si="3"/>
        <v>1.6944598632761574</v>
      </c>
      <c r="H33" s="654">
        <f t="shared" si="2"/>
        <v>1.4821505875156557E-2</v>
      </c>
    </row>
    <row r="34" spans="1:8" x14ac:dyDescent="0.2">
      <c r="A34" s="653" t="s">
        <v>440</v>
      </c>
      <c r="B34" s="652">
        <f>SUM(B35:B41)</f>
        <v>1541</v>
      </c>
      <c r="C34" s="650">
        <f>SUM(C35:C41)</f>
        <v>125107.93</v>
      </c>
      <c r="D34" s="651" t="s">
        <v>132</v>
      </c>
      <c r="E34" s="650">
        <f>SUM(E35:E41)</f>
        <v>306694.48</v>
      </c>
      <c r="F34" s="650">
        <f>SUM(F35:F41)</f>
        <v>539220.21</v>
      </c>
      <c r="G34" s="649">
        <f t="shared" si="3"/>
        <v>0.75816731360799183</v>
      </c>
      <c r="H34" s="648">
        <f>SUM(H35:H41)</f>
        <v>0.99999999999999989</v>
      </c>
    </row>
    <row r="35" spans="1:8" x14ac:dyDescent="0.2">
      <c r="A35" s="639" t="s">
        <v>97</v>
      </c>
      <c r="B35" s="658">
        <v>1</v>
      </c>
      <c r="C35" s="656">
        <v>100024.15</v>
      </c>
      <c r="D35" s="657" t="s">
        <v>132</v>
      </c>
      <c r="E35" s="656">
        <v>217975.36</v>
      </c>
      <c r="F35" s="656">
        <v>418644.30999999994</v>
      </c>
      <c r="G35" s="655">
        <f t="shared" si="3"/>
        <v>0.92060382421205755</v>
      </c>
      <c r="H35" s="654">
        <f t="shared" ref="H35:H41" si="4">F35/$F$34</f>
        <v>0.77638838870672144</v>
      </c>
    </row>
    <row r="36" spans="1:8" x14ac:dyDescent="0.2">
      <c r="A36" s="639" t="s">
        <v>100</v>
      </c>
      <c r="B36" s="658">
        <v>1000</v>
      </c>
      <c r="C36" s="656">
        <v>12637</v>
      </c>
      <c r="D36" s="657" t="s">
        <v>132</v>
      </c>
      <c r="E36" s="656">
        <v>17931.919999999998</v>
      </c>
      <c r="F36" s="656">
        <v>41188</v>
      </c>
      <c r="G36" s="655">
        <f t="shared" si="3"/>
        <v>1.2969096449236894</v>
      </c>
      <c r="H36" s="654">
        <f t="shared" si="4"/>
        <v>7.6384377358556355E-2</v>
      </c>
    </row>
    <row r="37" spans="1:8" x14ac:dyDescent="0.2">
      <c r="A37" s="639" t="s">
        <v>93</v>
      </c>
      <c r="B37" s="658">
        <v>540</v>
      </c>
      <c r="C37" s="656">
        <v>5158</v>
      </c>
      <c r="D37" s="657">
        <f>(C37-B37)/B37</f>
        <v>8.5518518518518523</v>
      </c>
      <c r="E37" s="656">
        <v>5154</v>
      </c>
      <c r="F37" s="656">
        <v>29480</v>
      </c>
      <c r="G37" s="655">
        <f t="shared" si="3"/>
        <v>4.7198292588280948</v>
      </c>
      <c r="H37" s="654">
        <f t="shared" si="4"/>
        <v>5.467154133558904E-2</v>
      </c>
    </row>
    <row r="38" spans="1:8" x14ac:dyDescent="0.2">
      <c r="A38" s="639" t="s">
        <v>113</v>
      </c>
      <c r="B38" s="658">
        <v>0</v>
      </c>
      <c r="C38" s="656">
        <v>3422.78</v>
      </c>
      <c r="D38" s="657" t="s">
        <v>132</v>
      </c>
      <c r="E38" s="656">
        <v>8142</v>
      </c>
      <c r="F38" s="656">
        <v>20146.119999999995</v>
      </c>
      <c r="G38" s="655">
        <f t="shared" si="3"/>
        <v>1.4743453696880369</v>
      </c>
      <c r="H38" s="654">
        <f t="shared" si="4"/>
        <v>3.7361581829434762E-2</v>
      </c>
    </row>
    <row r="39" spans="1:8" x14ac:dyDescent="0.2">
      <c r="A39" s="639" t="s">
        <v>95</v>
      </c>
      <c r="B39" s="658">
        <v>0</v>
      </c>
      <c r="C39" s="656">
        <v>1254</v>
      </c>
      <c r="D39" s="657" t="s">
        <v>132</v>
      </c>
      <c r="E39" s="656">
        <v>3512</v>
      </c>
      <c r="F39" s="656">
        <v>13556</v>
      </c>
      <c r="G39" s="655">
        <f t="shared" si="3"/>
        <v>2.8599088838268791</v>
      </c>
      <c r="H39" s="654">
        <f t="shared" si="4"/>
        <v>2.5140007270869912E-2</v>
      </c>
    </row>
    <row r="40" spans="1:8" x14ac:dyDescent="0.2">
      <c r="A40" s="639" t="s">
        <v>115</v>
      </c>
      <c r="B40" s="658">
        <v>0</v>
      </c>
      <c r="C40" s="656">
        <v>1060.5999999999999</v>
      </c>
      <c r="D40" s="657" t="s">
        <v>132</v>
      </c>
      <c r="E40" s="656">
        <v>5206.2</v>
      </c>
      <c r="F40" s="656">
        <v>5759.48</v>
      </c>
      <c r="G40" s="655">
        <f t="shared" si="3"/>
        <v>0.10627328953939529</v>
      </c>
      <c r="H40" s="654">
        <f t="shared" si="4"/>
        <v>1.0681127845708899E-2</v>
      </c>
    </row>
    <row r="41" spans="1:8" x14ac:dyDescent="0.2">
      <c r="A41" s="639" t="s">
        <v>31</v>
      </c>
      <c r="B41" s="658">
        <v>0</v>
      </c>
      <c r="C41" s="656">
        <v>1551.4</v>
      </c>
      <c r="D41" s="657" t="s">
        <v>132</v>
      </c>
      <c r="E41" s="656">
        <v>48773</v>
      </c>
      <c r="F41" s="656">
        <v>10446.299999999999</v>
      </c>
      <c r="G41" s="655">
        <f t="shared" si="3"/>
        <v>-0.78581797305886447</v>
      </c>
      <c r="H41" s="654">
        <f t="shared" si="4"/>
        <v>1.9372975653119531E-2</v>
      </c>
    </row>
    <row r="42" spans="1:8" x14ac:dyDescent="0.2">
      <c r="A42" s="653" t="s">
        <v>439</v>
      </c>
      <c r="B42" s="652">
        <f>SUM(B43:B44)</f>
        <v>1851</v>
      </c>
      <c r="C42" s="650">
        <f>SUM(C43:C44)</f>
        <v>133697.96</v>
      </c>
      <c r="D42" s="651" t="s">
        <v>132</v>
      </c>
      <c r="E42" s="650">
        <f>SUM(E43:E44)</f>
        <v>339846</v>
      </c>
      <c r="F42" s="650">
        <f>SUM(F43:F44)</f>
        <v>513790.06999999995</v>
      </c>
      <c r="G42" s="649">
        <f t="shared" si="3"/>
        <v>0.51183203568675206</v>
      </c>
      <c r="H42" s="648">
        <f>SUM(H43:H44)</f>
        <v>1</v>
      </c>
    </row>
    <row r="43" spans="1:8" x14ac:dyDescent="0.2">
      <c r="A43" s="639" t="s">
        <v>109</v>
      </c>
      <c r="B43" s="658">
        <v>0</v>
      </c>
      <c r="C43" s="656">
        <v>133037.96</v>
      </c>
      <c r="D43" s="657" t="s">
        <v>132</v>
      </c>
      <c r="E43" s="656">
        <v>330130</v>
      </c>
      <c r="F43" s="656">
        <v>512430.06999999995</v>
      </c>
      <c r="G43" s="655">
        <f t="shared" si="3"/>
        <v>0.55220691848665659</v>
      </c>
      <c r="H43" s="654">
        <f>F43/$F$42</f>
        <v>0.99735300450629572</v>
      </c>
    </row>
    <row r="44" spans="1:8" x14ac:dyDescent="0.2">
      <c r="A44" s="639" t="s">
        <v>93</v>
      </c>
      <c r="B44" s="658">
        <v>1851</v>
      </c>
      <c r="C44" s="656">
        <v>660</v>
      </c>
      <c r="D44" s="657">
        <f t="shared" ref="D44:D51" si="5">(C44-B44)/B44</f>
        <v>-0.64343598055105344</v>
      </c>
      <c r="E44" s="656">
        <v>9716</v>
      </c>
      <c r="F44" s="656">
        <v>1360</v>
      </c>
      <c r="G44" s="655">
        <f t="shared" si="3"/>
        <v>-0.8600247015232606</v>
      </c>
      <c r="H44" s="654">
        <f>F44/$F$42</f>
        <v>2.6469954937042676E-3</v>
      </c>
    </row>
    <row r="45" spans="1:8" x14ac:dyDescent="0.2">
      <c r="A45" s="653" t="s">
        <v>438</v>
      </c>
      <c r="B45" s="652">
        <f>SUM(B46:B49)</f>
        <v>68402</v>
      </c>
      <c r="C45" s="650">
        <f>SUM(C46:C49)</f>
        <v>116332.2</v>
      </c>
      <c r="D45" s="651">
        <f t="shared" si="5"/>
        <v>0.70071342943188797</v>
      </c>
      <c r="E45" s="650">
        <f>SUM(E46:E49)</f>
        <v>479299</v>
      </c>
      <c r="F45" s="650">
        <f>SUM(F46:F49)</f>
        <v>486021.22000000003</v>
      </c>
      <c r="G45" s="649">
        <f t="shared" si="3"/>
        <v>1.4025107500745945E-2</v>
      </c>
      <c r="H45" s="648">
        <f>SUM(H46:H49)</f>
        <v>1</v>
      </c>
    </row>
    <row r="46" spans="1:8" x14ac:dyDescent="0.2">
      <c r="A46" s="639" t="s">
        <v>97</v>
      </c>
      <c r="B46" s="658">
        <v>33504</v>
      </c>
      <c r="C46" s="656">
        <v>51313</v>
      </c>
      <c r="D46" s="657">
        <f t="shared" si="5"/>
        <v>0.53154847182425979</v>
      </c>
      <c r="E46" s="656">
        <v>212955</v>
      </c>
      <c r="F46" s="656">
        <v>233888</v>
      </c>
      <c r="G46" s="655">
        <f t="shared" si="3"/>
        <v>9.8297762438073769E-2</v>
      </c>
      <c r="H46" s="654">
        <f>F46/$F$45</f>
        <v>0.4812300170762091</v>
      </c>
    </row>
    <row r="47" spans="1:8" x14ac:dyDescent="0.2">
      <c r="A47" s="639" t="s">
        <v>100</v>
      </c>
      <c r="B47" s="658">
        <v>31718</v>
      </c>
      <c r="C47" s="656">
        <v>60659.199999999997</v>
      </c>
      <c r="D47" s="657">
        <f t="shared" si="5"/>
        <v>0.91245349643735407</v>
      </c>
      <c r="E47" s="656">
        <v>247839</v>
      </c>
      <c r="F47" s="656">
        <v>231533.22000000003</v>
      </c>
      <c r="G47" s="655">
        <f t="shared" si="3"/>
        <v>-6.5791824531247989E-2</v>
      </c>
      <c r="H47" s="654">
        <f>F47/$F$45</f>
        <v>0.47638500228446817</v>
      </c>
    </row>
    <row r="48" spans="1:8" x14ac:dyDescent="0.2">
      <c r="A48" s="639" t="s">
        <v>96</v>
      </c>
      <c r="B48" s="658">
        <v>2320</v>
      </c>
      <c r="C48" s="656">
        <v>3500</v>
      </c>
      <c r="D48" s="657">
        <f t="shared" si="5"/>
        <v>0.50862068965517238</v>
      </c>
      <c r="E48" s="656">
        <v>14205</v>
      </c>
      <c r="F48" s="656">
        <v>16300</v>
      </c>
      <c r="G48" s="655">
        <f t="shared" si="3"/>
        <v>0.14748328053502288</v>
      </c>
      <c r="H48" s="654">
        <f>F48/$F$45</f>
        <v>3.3537630311697091E-2</v>
      </c>
    </row>
    <row r="49" spans="1:8" x14ac:dyDescent="0.2">
      <c r="A49" s="639" t="s">
        <v>115</v>
      </c>
      <c r="B49" s="658">
        <v>860</v>
      </c>
      <c r="C49" s="656">
        <v>860</v>
      </c>
      <c r="D49" s="657">
        <f t="shared" si="5"/>
        <v>0</v>
      </c>
      <c r="E49" s="656">
        <v>4300</v>
      </c>
      <c r="F49" s="656">
        <v>4300</v>
      </c>
      <c r="G49" s="655">
        <f t="shared" si="3"/>
        <v>0</v>
      </c>
      <c r="H49" s="654">
        <f>F49/$F$45</f>
        <v>8.8473503276256128E-3</v>
      </c>
    </row>
    <row r="50" spans="1:8" x14ac:dyDescent="0.2">
      <c r="A50" s="653" t="s">
        <v>437</v>
      </c>
      <c r="B50" s="652">
        <f>SUM(B51:B54)</f>
        <v>23977</v>
      </c>
      <c r="C50" s="650">
        <f>SUM(C51:C54)</f>
        <v>99261.94</v>
      </c>
      <c r="D50" s="651">
        <f t="shared" si="5"/>
        <v>3.139881553155107</v>
      </c>
      <c r="E50" s="650">
        <f>SUM(E51:E54)</f>
        <v>318799.35999999999</v>
      </c>
      <c r="F50" s="650">
        <f>SUM(F51:F54)</f>
        <v>435078.35000000003</v>
      </c>
      <c r="G50" s="649">
        <f t="shared" si="3"/>
        <v>0.36474034954147982</v>
      </c>
      <c r="H50" s="648">
        <f>SUM(H51:H54)</f>
        <v>0.99999999999999989</v>
      </c>
    </row>
    <row r="51" spans="1:8" x14ac:dyDescent="0.2">
      <c r="A51" s="639" t="s">
        <v>93</v>
      </c>
      <c r="B51" s="658">
        <v>23977</v>
      </c>
      <c r="C51" s="656">
        <v>77700</v>
      </c>
      <c r="D51" s="657">
        <f t="shared" si="5"/>
        <v>2.2406055803478333</v>
      </c>
      <c r="E51" s="656">
        <v>241796.69</v>
      </c>
      <c r="F51" s="656">
        <v>356242.19</v>
      </c>
      <c r="G51" s="655">
        <f t="shared" si="3"/>
        <v>0.47331293079322134</v>
      </c>
      <c r="H51" s="654">
        <f>F51/$F$50</f>
        <v>0.81880008508812252</v>
      </c>
    </row>
    <row r="52" spans="1:8" x14ac:dyDescent="0.2">
      <c r="A52" s="639" t="s">
        <v>99</v>
      </c>
      <c r="B52" s="658">
        <v>0</v>
      </c>
      <c r="C52" s="656">
        <v>9827.57</v>
      </c>
      <c r="D52" s="657" t="s">
        <v>132</v>
      </c>
      <c r="E52" s="656">
        <v>58568.67</v>
      </c>
      <c r="F52" s="656">
        <v>47063.26</v>
      </c>
      <c r="G52" s="655">
        <f t="shared" si="3"/>
        <v>-0.19644308125829044</v>
      </c>
      <c r="H52" s="654">
        <f>F52/$F$50</f>
        <v>0.10817191891989109</v>
      </c>
    </row>
    <row r="53" spans="1:8" x14ac:dyDescent="0.2">
      <c r="A53" s="639" t="s">
        <v>105</v>
      </c>
      <c r="B53" s="658">
        <v>0</v>
      </c>
      <c r="C53" s="656">
        <v>6734.37</v>
      </c>
      <c r="D53" s="657" t="s">
        <v>132</v>
      </c>
      <c r="E53" s="656">
        <v>125</v>
      </c>
      <c r="F53" s="656">
        <v>20772.900000000001</v>
      </c>
      <c r="G53" s="655" t="s">
        <v>132</v>
      </c>
      <c r="H53" s="654">
        <f>F53/$F$50</f>
        <v>4.7745193480668482E-2</v>
      </c>
    </row>
    <row r="54" spans="1:8" x14ac:dyDescent="0.2">
      <c r="A54" s="639" t="s">
        <v>97</v>
      </c>
      <c r="B54" s="658">
        <v>0</v>
      </c>
      <c r="C54" s="656">
        <v>5000</v>
      </c>
      <c r="D54" s="657" t="s">
        <v>132</v>
      </c>
      <c r="E54" s="656">
        <v>18309</v>
      </c>
      <c r="F54" s="656">
        <v>11000</v>
      </c>
      <c r="G54" s="655">
        <f>(F54-E54)/E54</f>
        <v>-0.39920257796712</v>
      </c>
      <c r="H54" s="654">
        <f>F54/$F$50</f>
        <v>2.5282802511317787E-2</v>
      </c>
    </row>
    <row r="55" spans="1:8" x14ac:dyDescent="0.2">
      <c r="A55" s="653" t="s">
        <v>436</v>
      </c>
      <c r="B55" s="652">
        <f>SUM(B56)</f>
        <v>40946.550000000003</v>
      </c>
      <c r="C55" s="650">
        <f>SUM(C56)</f>
        <v>83338.709999999992</v>
      </c>
      <c r="D55" s="651">
        <f>(C55-B55)/B55</f>
        <v>1.0353048058993979</v>
      </c>
      <c r="E55" s="650">
        <f>SUM(E56)</f>
        <v>165502.01</v>
      </c>
      <c r="F55" s="650">
        <f>SUM(F56)</f>
        <v>409122.76</v>
      </c>
      <c r="G55" s="649">
        <f>(F55-E55)/E55</f>
        <v>1.4720108233126594</v>
      </c>
      <c r="H55" s="648">
        <f>SUM(H56)</f>
        <v>1</v>
      </c>
    </row>
    <row r="56" spans="1:8" x14ac:dyDescent="0.2">
      <c r="A56" s="639" t="s">
        <v>109</v>
      </c>
      <c r="B56" s="658">
        <v>40946.550000000003</v>
      </c>
      <c r="C56" s="656">
        <v>83338.709999999992</v>
      </c>
      <c r="D56" s="657">
        <f>(C56-B56)/B56</f>
        <v>1.0353048058993979</v>
      </c>
      <c r="E56" s="656">
        <v>165502.01</v>
      </c>
      <c r="F56" s="656">
        <v>409122.76</v>
      </c>
      <c r="G56" s="655">
        <f>(F56-E56)/E56</f>
        <v>1.4720108233126594</v>
      </c>
      <c r="H56" s="654">
        <f>F56/$F$55</f>
        <v>1</v>
      </c>
    </row>
    <row r="57" spans="1:8" x14ac:dyDescent="0.2">
      <c r="A57" s="653" t="s">
        <v>435</v>
      </c>
      <c r="B57" s="652">
        <f>SUM(B58:B61)</f>
        <v>52.69</v>
      </c>
      <c r="C57" s="650">
        <f>SUM(C58:C61)</f>
        <v>171551.42499999999</v>
      </c>
      <c r="D57" s="651" t="s">
        <v>132</v>
      </c>
      <c r="E57" s="650">
        <f>SUM(E58:E61)</f>
        <v>3557.7150000000001</v>
      </c>
      <c r="F57" s="650">
        <f>SUM(F58:F61)</f>
        <v>390376.11499999999</v>
      </c>
      <c r="G57" s="649" t="s">
        <v>132</v>
      </c>
      <c r="H57" s="648">
        <f>SUM(H58:H61)</f>
        <v>1</v>
      </c>
    </row>
    <row r="58" spans="1:8" x14ac:dyDescent="0.2">
      <c r="A58" s="639" t="s">
        <v>107</v>
      </c>
      <c r="B58" s="658">
        <v>0</v>
      </c>
      <c r="C58" s="656">
        <v>170036</v>
      </c>
      <c r="D58" s="657" t="s">
        <v>132</v>
      </c>
      <c r="E58" s="656">
        <v>0</v>
      </c>
      <c r="F58" s="656">
        <v>382346.5</v>
      </c>
      <c r="G58" s="655" t="s">
        <v>132</v>
      </c>
      <c r="H58" s="654">
        <f>F58/$F$57</f>
        <v>0.97943108020325476</v>
      </c>
    </row>
    <row r="59" spans="1:8" x14ac:dyDescent="0.2">
      <c r="A59" s="639" t="s">
        <v>92</v>
      </c>
      <c r="B59" s="658">
        <v>0</v>
      </c>
      <c r="C59" s="656">
        <v>810</v>
      </c>
      <c r="D59" s="657" t="s">
        <v>132</v>
      </c>
      <c r="E59" s="656">
        <v>1720</v>
      </c>
      <c r="F59" s="656">
        <v>4320</v>
      </c>
      <c r="G59" s="655">
        <f t="shared" ref="G59:G76" si="6">(F59-E59)/E59</f>
        <v>1.5116279069767442</v>
      </c>
      <c r="H59" s="654">
        <f>F59/$F$57</f>
        <v>1.1066250813014008E-2</v>
      </c>
    </row>
    <row r="60" spans="1:8" x14ac:dyDescent="0.2">
      <c r="A60" s="639" t="s">
        <v>453</v>
      </c>
      <c r="B60" s="658">
        <v>0</v>
      </c>
      <c r="C60" s="656">
        <v>705.42499999999995</v>
      </c>
      <c r="D60" s="657" t="s">
        <v>132</v>
      </c>
      <c r="E60" s="656">
        <v>1573.4349999999999</v>
      </c>
      <c r="F60" s="656">
        <v>3374.7449999999999</v>
      </c>
      <c r="G60" s="655">
        <f t="shared" si="6"/>
        <v>1.1448264465961415</v>
      </c>
      <c r="H60" s="654">
        <f>F60/$F$57</f>
        <v>8.6448552314733699E-3</v>
      </c>
    </row>
    <row r="61" spans="1:8" x14ac:dyDescent="0.2">
      <c r="A61" s="639" t="s">
        <v>96</v>
      </c>
      <c r="B61" s="658">
        <v>52.69</v>
      </c>
      <c r="C61" s="656">
        <v>0</v>
      </c>
      <c r="D61" s="657" t="s">
        <v>272</v>
      </c>
      <c r="E61" s="656">
        <v>264.27999999999997</v>
      </c>
      <c r="F61" s="656">
        <v>334.87</v>
      </c>
      <c r="G61" s="655">
        <f t="shared" si="6"/>
        <v>0.267103072498865</v>
      </c>
      <c r="H61" s="654">
        <f>F61/$F$57</f>
        <v>8.578137522578706E-4</v>
      </c>
    </row>
    <row r="62" spans="1:8" x14ac:dyDescent="0.2">
      <c r="A62" s="653" t="s">
        <v>456</v>
      </c>
      <c r="B62" s="652">
        <f>SUM(B63:B65)</f>
        <v>29062.52</v>
      </c>
      <c r="C62" s="650">
        <f>SUM(C63:C65)</f>
        <v>48046.82</v>
      </c>
      <c r="D62" s="651">
        <f t="shared" ref="D62:D69" si="7">(C62-B62)/B62</f>
        <v>0.65322277627679903</v>
      </c>
      <c r="E62" s="650">
        <f>SUM(E63:E65)</f>
        <v>151366.46399999998</v>
      </c>
      <c r="F62" s="650">
        <f>SUM(F63:F65)</f>
        <v>235591.02000000002</v>
      </c>
      <c r="G62" s="649">
        <f t="shared" si="6"/>
        <v>0.55642811342940568</v>
      </c>
      <c r="H62" s="648">
        <f>SUM(H63:H65)</f>
        <v>1</v>
      </c>
    </row>
    <row r="63" spans="1:8" x14ac:dyDescent="0.2">
      <c r="A63" s="639" t="s">
        <v>94</v>
      </c>
      <c r="B63" s="658">
        <v>15396.76</v>
      </c>
      <c r="C63" s="656">
        <v>40497.94</v>
      </c>
      <c r="D63" s="657">
        <f t="shared" si="7"/>
        <v>1.6302897492719248</v>
      </c>
      <c r="E63" s="656">
        <v>99575.443999999989</v>
      </c>
      <c r="F63" s="656">
        <v>178503.77000000002</v>
      </c>
      <c r="G63" s="655">
        <f t="shared" si="6"/>
        <v>0.79264849675187021</v>
      </c>
      <c r="H63" s="654">
        <f>F63/$F$62</f>
        <v>0.75768494911223694</v>
      </c>
    </row>
    <row r="64" spans="1:8" x14ac:dyDescent="0.2">
      <c r="A64" s="639" t="s">
        <v>93</v>
      </c>
      <c r="B64" s="658">
        <v>8903.76</v>
      </c>
      <c r="C64" s="656">
        <v>4707.88</v>
      </c>
      <c r="D64" s="657">
        <f t="shared" si="7"/>
        <v>-0.47124810192547867</v>
      </c>
      <c r="E64" s="656">
        <v>38820.019999999997</v>
      </c>
      <c r="F64" s="656">
        <v>39869.25</v>
      </c>
      <c r="G64" s="655">
        <f t="shared" si="6"/>
        <v>2.7028064385335282E-2</v>
      </c>
      <c r="H64" s="654">
        <f>F64/$F$62</f>
        <v>0.16923077118983565</v>
      </c>
    </row>
    <row r="65" spans="1:8" x14ac:dyDescent="0.2">
      <c r="A65" s="639" t="s">
        <v>106</v>
      </c>
      <c r="B65" s="658">
        <v>4762</v>
      </c>
      <c r="C65" s="656">
        <v>2841</v>
      </c>
      <c r="D65" s="657">
        <f t="shared" si="7"/>
        <v>-0.40340193196136076</v>
      </c>
      <c r="E65" s="656">
        <v>12971</v>
      </c>
      <c r="F65" s="656">
        <v>17218</v>
      </c>
      <c r="G65" s="655">
        <f t="shared" si="6"/>
        <v>0.3274227122041477</v>
      </c>
      <c r="H65" s="654">
        <f>F65/$F$62</f>
        <v>7.3084279697927357E-2</v>
      </c>
    </row>
    <row r="66" spans="1:8" x14ac:dyDescent="0.2">
      <c r="A66" s="653" t="s">
        <v>433</v>
      </c>
      <c r="B66" s="652">
        <f>SUM(B67:B69)</f>
        <v>16974.14</v>
      </c>
      <c r="C66" s="650">
        <f>SUM(C67:C69)</f>
        <v>46336.77</v>
      </c>
      <c r="D66" s="651">
        <f t="shared" si="7"/>
        <v>1.7298449288152447</v>
      </c>
      <c r="E66" s="650">
        <f>SUM(E67:E69)</f>
        <v>88376.85</v>
      </c>
      <c r="F66" s="650">
        <f>SUM(F67:F69)</f>
        <v>154543.11000000002</v>
      </c>
      <c r="G66" s="649">
        <f t="shared" si="6"/>
        <v>0.74868316759422859</v>
      </c>
      <c r="H66" s="648">
        <f>SUM(H67:H69)</f>
        <v>0.99999999999999989</v>
      </c>
    </row>
    <row r="67" spans="1:8" x14ac:dyDescent="0.2">
      <c r="A67" s="639" t="s">
        <v>94</v>
      </c>
      <c r="B67" s="658">
        <v>3078.4</v>
      </c>
      <c r="C67" s="656">
        <v>25335.489999999998</v>
      </c>
      <c r="D67" s="657">
        <f t="shared" si="7"/>
        <v>7.2300838097713083</v>
      </c>
      <c r="E67" s="656">
        <v>20624.97</v>
      </c>
      <c r="F67" s="656">
        <v>76332.320000000007</v>
      </c>
      <c r="G67" s="655">
        <f t="shared" si="6"/>
        <v>2.7009663529207559</v>
      </c>
      <c r="H67" s="654">
        <f>F67/$F$66</f>
        <v>0.49392250485964723</v>
      </c>
    </row>
    <row r="68" spans="1:8" x14ac:dyDescent="0.2">
      <c r="A68" s="639" t="s">
        <v>97</v>
      </c>
      <c r="B68" s="658">
        <v>13299.5</v>
      </c>
      <c r="C68" s="656">
        <v>20379.91</v>
      </c>
      <c r="D68" s="657">
        <f t="shared" si="7"/>
        <v>0.53238166848377755</v>
      </c>
      <c r="E68" s="656">
        <v>64733.919999999998</v>
      </c>
      <c r="F68" s="656">
        <v>75564.39</v>
      </c>
      <c r="G68" s="655">
        <f t="shared" si="6"/>
        <v>0.16730749505050832</v>
      </c>
      <c r="H68" s="654">
        <f>F68/$F$66</f>
        <v>0.48895347065294592</v>
      </c>
    </row>
    <row r="69" spans="1:8" x14ac:dyDescent="0.2">
      <c r="A69" s="639" t="s">
        <v>93</v>
      </c>
      <c r="B69" s="658">
        <v>596.24</v>
      </c>
      <c r="C69" s="656">
        <v>621.37</v>
      </c>
      <c r="D69" s="657">
        <f t="shared" si="7"/>
        <v>4.214745739970481E-2</v>
      </c>
      <c r="E69" s="656">
        <v>3017.96</v>
      </c>
      <c r="F69" s="656">
        <v>2646.4</v>
      </c>
      <c r="G69" s="655">
        <f t="shared" si="6"/>
        <v>-0.12311627722037401</v>
      </c>
      <c r="H69" s="654">
        <f>F69/$F$66</f>
        <v>1.712402448740678E-2</v>
      </c>
    </row>
    <row r="70" spans="1:8" x14ac:dyDescent="0.2">
      <c r="A70" s="653" t="s">
        <v>432</v>
      </c>
      <c r="B70" s="652">
        <f>SUM(B71:B76)</f>
        <v>989.5</v>
      </c>
      <c r="C70" s="650">
        <f>SUM(C71:C76)</f>
        <v>39057.010000000009</v>
      </c>
      <c r="D70" s="651" t="s">
        <v>132</v>
      </c>
      <c r="E70" s="650">
        <f>SUM(E71:E76)</f>
        <v>54655.059000000001</v>
      </c>
      <c r="F70" s="650">
        <f>SUM(F71:F76)</f>
        <v>130965.82</v>
      </c>
      <c r="G70" s="649">
        <f t="shared" si="6"/>
        <v>1.3962250228290851</v>
      </c>
      <c r="H70" s="648">
        <f>SUM(H71:H76)</f>
        <v>1</v>
      </c>
    </row>
    <row r="71" spans="1:8" x14ac:dyDescent="0.2">
      <c r="A71" s="639" t="s">
        <v>93</v>
      </c>
      <c r="B71" s="658">
        <v>0</v>
      </c>
      <c r="C71" s="656">
        <v>22938.400000000001</v>
      </c>
      <c r="D71" s="657" t="s">
        <v>132</v>
      </c>
      <c r="E71" s="656">
        <v>19624.5</v>
      </c>
      <c r="F71" s="656">
        <v>74906.700000000012</v>
      </c>
      <c r="G71" s="655">
        <f t="shared" si="6"/>
        <v>2.816999159214248</v>
      </c>
      <c r="H71" s="654">
        <f t="shared" ref="H71:H76" si="8">F71/$F$70</f>
        <v>0.57195610274497577</v>
      </c>
    </row>
    <row r="72" spans="1:8" x14ac:dyDescent="0.2">
      <c r="A72" s="639" t="s">
        <v>94</v>
      </c>
      <c r="B72" s="658">
        <v>1</v>
      </c>
      <c r="C72" s="656">
        <v>13266.310000000001</v>
      </c>
      <c r="D72" s="657" t="s">
        <v>132</v>
      </c>
      <c r="E72" s="656">
        <v>9323.6290000000008</v>
      </c>
      <c r="F72" s="656">
        <v>41579.11</v>
      </c>
      <c r="G72" s="655">
        <f t="shared" si="6"/>
        <v>3.4595414510809039</v>
      </c>
      <c r="H72" s="654">
        <f t="shared" si="8"/>
        <v>0.31748062204321709</v>
      </c>
    </row>
    <row r="73" spans="1:8" x14ac:dyDescent="0.2">
      <c r="A73" s="639" t="s">
        <v>455</v>
      </c>
      <c r="B73" s="658">
        <v>0</v>
      </c>
      <c r="C73" s="656">
        <v>1612</v>
      </c>
      <c r="D73" s="657" t="s">
        <v>132</v>
      </c>
      <c r="E73" s="656">
        <v>2562</v>
      </c>
      <c r="F73" s="656">
        <v>7640</v>
      </c>
      <c r="G73" s="655">
        <f t="shared" si="6"/>
        <v>1.9820452771272443</v>
      </c>
      <c r="H73" s="654">
        <f t="shared" si="8"/>
        <v>5.8335831440600297E-2</v>
      </c>
    </row>
    <row r="74" spans="1:8" x14ac:dyDescent="0.2">
      <c r="A74" s="639" t="s">
        <v>92</v>
      </c>
      <c r="B74" s="658">
        <v>0</v>
      </c>
      <c r="C74" s="656">
        <v>750</v>
      </c>
      <c r="D74" s="657" t="s">
        <v>132</v>
      </c>
      <c r="E74" s="656">
        <v>900</v>
      </c>
      <c r="F74" s="656">
        <v>3272</v>
      </c>
      <c r="G74" s="655">
        <f t="shared" si="6"/>
        <v>2.6355555555555554</v>
      </c>
      <c r="H74" s="654">
        <f t="shared" si="8"/>
        <v>2.4983617863042432E-2</v>
      </c>
    </row>
    <row r="75" spans="1:8" x14ac:dyDescent="0.2">
      <c r="A75" s="639" t="s">
        <v>107</v>
      </c>
      <c r="B75" s="658">
        <v>0</v>
      </c>
      <c r="C75" s="656">
        <v>300</v>
      </c>
      <c r="D75" s="657" t="s">
        <v>132</v>
      </c>
      <c r="E75" s="656">
        <v>688</v>
      </c>
      <c r="F75" s="656">
        <v>1668</v>
      </c>
      <c r="G75" s="655">
        <f t="shared" si="6"/>
        <v>1.4244186046511629</v>
      </c>
      <c r="H75" s="654">
        <f t="shared" si="8"/>
        <v>1.2736147492528965E-2</v>
      </c>
    </row>
    <row r="76" spans="1:8" x14ac:dyDescent="0.2">
      <c r="A76" s="639" t="s">
        <v>31</v>
      </c>
      <c r="B76" s="658">
        <v>988.5</v>
      </c>
      <c r="C76" s="656">
        <v>190.3</v>
      </c>
      <c r="D76" s="657">
        <f>(C76-B76)/B76</f>
        <v>-0.80748609003540728</v>
      </c>
      <c r="E76" s="656">
        <v>21556.93</v>
      </c>
      <c r="F76" s="656">
        <v>1900.01</v>
      </c>
      <c r="G76" s="655">
        <f t="shared" si="6"/>
        <v>-0.91186082619371134</v>
      </c>
      <c r="H76" s="654">
        <f t="shared" si="8"/>
        <v>1.4507678415635468E-2</v>
      </c>
    </row>
    <row r="77" spans="1:8" x14ac:dyDescent="0.2">
      <c r="A77" s="653" t="s">
        <v>431</v>
      </c>
      <c r="B77" s="652">
        <f>SUM(B78:B79)</f>
        <v>0</v>
      </c>
      <c r="C77" s="650">
        <f>SUM(C78:C79)</f>
        <v>0</v>
      </c>
      <c r="D77" s="651" t="s">
        <v>272</v>
      </c>
      <c r="E77" s="650">
        <f>SUM(E78:E79)</f>
        <v>37</v>
      </c>
      <c r="F77" s="650">
        <f>SUM(F78:F79)</f>
        <v>23460</v>
      </c>
      <c r="G77" s="649" t="s">
        <v>132</v>
      </c>
      <c r="H77" s="648">
        <f>SUM(H78:H79)</f>
        <v>1</v>
      </c>
    </row>
    <row r="78" spans="1:8" x14ac:dyDescent="0.2">
      <c r="A78" s="639" t="s">
        <v>93</v>
      </c>
      <c r="B78" s="658">
        <v>0</v>
      </c>
      <c r="C78" s="656">
        <v>0</v>
      </c>
      <c r="D78" s="657" t="s">
        <v>272</v>
      </c>
      <c r="E78" s="656">
        <v>37</v>
      </c>
      <c r="F78" s="656">
        <v>23430</v>
      </c>
      <c r="G78" s="655" t="s">
        <v>132</v>
      </c>
      <c r="H78" s="654">
        <f>F78/$F$77</f>
        <v>0.99872122762148341</v>
      </c>
    </row>
    <row r="79" spans="1:8" x14ac:dyDescent="0.2">
      <c r="A79" s="639" t="s">
        <v>92</v>
      </c>
      <c r="B79" s="658">
        <v>0</v>
      </c>
      <c r="C79" s="656">
        <v>0</v>
      </c>
      <c r="D79" s="657" t="s">
        <v>272</v>
      </c>
      <c r="E79" s="656">
        <v>0</v>
      </c>
      <c r="F79" s="656">
        <v>30</v>
      </c>
      <c r="G79" s="655" t="s">
        <v>132</v>
      </c>
      <c r="H79" s="654">
        <f>F79/$F$77</f>
        <v>1.2787723785166241E-3</v>
      </c>
    </row>
    <row r="80" spans="1:8" x14ac:dyDescent="0.2">
      <c r="A80" s="653" t="s">
        <v>430</v>
      </c>
      <c r="B80" s="652">
        <f>SUM(B81:B85)</f>
        <v>0</v>
      </c>
      <c r="C80" s="650">
        <f>SUM(C81:C85)</f>
        <v>2936</v>
      </c>
      <c r="D80" s="651" t="s">
        <v>132</v>
      </c>
      <c r="E80" s="650">
        <f>SUM(E81:E85)</f>
        <v>7114</v>
      </c>
      <c r="F80" s="650">
        <f>SUM(F81:F85)</f>
        <v>15004</v>
      </c>
      <c r="G80" s="649">
        <f>(F80-E80)/E80</f>
        <v>1.1090806859713243</v>
      </c>
      <c r="H80" s="648">
        <f>SUM(H81:H85)</f>
        <v>1</v>
      </c>
    </row>
    <row r="81" spans="1:8" x14ac:dyDescent="0.2">
      <c r="A81" s="639" t="s">
        <v>111</v>
      </c>
      <c r="B81" s="658">
        <v>0</v>
      </c>
      <c r="C81" s="656">
        <v>1500</v>
      </c>
      <c r="D81" s="657" t="s">
        <v>132</v>
      </c>
      <c r="E81" s="656">
        <v>3000</v>
      </c>
      <c r="F81" s="656">
        <v>8000</v>
      </c>
      <c r="G81" s="655">
        <f>(F81-E81)/E81</f>
        <v>1.6666666666666667</v>
      </c>
      <c r="H81" s="654">
        <f>F81/$F$80</f>
        <v>0.5331911490269261</v>
      </c>
    </row>
    <row r="82" spans="1:8" x14ac:dyDescent="0.2">
      <c r="A82" s="639" t="s">
        <v>102</v>
      </c>
      <c r="B82" s="658">
        <v>0</v>
      </c>
      <c r="C82" s="656">
        <v>1327</v>
      </c>
      <c r="D82" s="657" t="s">
        <v>132</v>
      </c>
      <c r="E82" s="656">
        <v>3824</v>
      </c>
      <c r="F82" s="656">
        <v>6579</v>
      </c>
      <c r="G82" s="655">
        <f>(F82-E82)/E82</f>
        <v>0.72044979079497906</v>
      </c>
      <c r="H82" s="654">
        <f>F82/$F$80</f>
        <v>0.43848307118101837</v>
      </c>
    </row>
    <row r="83" spans="1:8" x14ac:dyDescent="0.2">
      <c r="A83" s="639" t="s">
        <v>95</v>
      </c>
      <c r="B83" s="658">
        <v>0</v>
      </c>
      <c r="C83" s="656">
        <v>109</v>
      </c>
      <c r="D83" s="657" t="s">
        <v>132</v>
      </c>
      <c r="E83" s="656">
        <v>251</v>
      </c>
      <c r="F83" s="656">
        <v>327</v>
      </c>
      <c r="G83" s="655">
        <f>(F83-E83)/E83</f>
        <v>0.30278884462151395</v>
      </c>
      <c r="H83" s="654">
        <f>F83/$F$80</f>
        <v>2.1794188216475607E-2</v>
      </c>
    </row>
    <row r="84" spans="1:8" x14ac:dyDescent="0.2">
      <c r="A84" s="639" t="s">
        <v>92</v>
      </c>
      <c r="B84" s="658">
        <v>0</v>
      </c>
      <c r="C84" s="656">
        <v>0</v>
      </c>
      <c r="D84" s="657" t="s">
        <v>272</v>
      </c>
      <c r="E84" s="656">
        <v>0</v>
      </c>
      <c r="F84" s="656">
        <v>90</v>
      </c>
      <c r="G84" s="655" t="s">
        <v>132</v>
      </c>
      <c r="H84" s="654">
        <f>F84/$F$80</f>
        <v>5.9984004265529189E-3</v>
      </c>
    </row>
    <row r="85" spans="1:8" x14ac:dyDescent="0.2">
      <c r="A85" s="639" t="s">
        <v>93</v>
      </c>
      <c r="B85" s="658">
        <v>0</v>
      </c>
      <c r="C85" s="656">
        <v>0</v>
      </c>
      <c r="D85" s="657" t="s">
        <v>272</v>
      </c>
      <c r="E85" s="656">
        <v>39</v>
      </c>
      <c r="F85" s="656">
        <v>8</v>
      </c>
      <c r="G85" s="655">
        <f>(F85-E85)/E85</f>
        <v>-0.79487179487179482</v>
      </c>
      <c r="H85" s="654">
        <f>F85/$F$80</f>
        <v>5.3319114902692613E-4</v>
      </c>
    </row>
    <row r="86" spans="1:8" x14ac:dyDescent="0.2">
      <c r="A86" s="653" t="s">
        <v>429</v>
      </c>
      <c r="B86" s="652">
        <f>SUM(B87:B90)</f>
        <v>4836.55</v>
      </c>
      <c r="C86" s="650">
        <f>SUM(C87:C90)</f>
        <v>2815.94</v>
      </c>
      <c r="D86" s="651">
        <f>(C86-B86)/B86</f>
        <v>-0.41777920211721165</v>
      </c>
      <c r="E86" s="650">
        <f>SUM(E87:E90)</f>
        <v>15871.7</v>
      </c>
      <c r="F86" s="650">
        <f>SUM(F87:F90)</f>
        <v>12802.960000000001</v>
      </c>
      <c r="G86" s="649">
        <f>(F86-E86)/E86</f>
        <v>-0.19334664843715541</v>
      </c>
      <c r="H86" s="648">
        <f>SUM(H87:H90)</f>
        <v>1</v>
      </c>
    </row>
    <row r="87" spans="1:8" x14ac:dyDescent="0.2">
      <c r="A87" s="639" t="s">
        <v>106</v>
      </c>
      <c r="B87" s="658">
        <v>4836.55</v>
      </c>
      <c r="C87" s="656">
        <v>2776.94</v>
      </c>
      <c r="D87" s="657">
        <f>(C87-B87)/B87</f>
        <v>-0.42584280117025569</v>
      </c>
      <c r="E87" s="656">
        <v>15473.7</v>
      </c>
      <c r="F87" s="656">
        <v>12220.960000000001</v>
      </c>
      <c r="G87" s="655">
        <f>(F87-E87)/E87</f>
        <v>-0.21021087393448235</v>
      </c>
      <c r="H87" s="654">
        <f>(F87/$F$86)</f>
        <v>0.95454176221748721</v>
      </c>
    </row>
    <row r="88" spans="1:8" x14ac:dyDescent="0.2">
      <c r="A88" s="639" t="s">
        <v>114</v>
      </c>
      <c r="B88" s="658">
        <v>0</v>
      </c>
      <c r="C88" s="656">
        <v>0</v>
      </c>
      <c r="D88" s="657" t="s">
        <v>272</v>
      </c>
      <c r="E88" s="656">
        <v>45</v>
      </c>
      <c r="F88" s="656">
        <v>405</v>
      </c>
      <c r="G88" s="655">
        <f>(F88-E88)/E88</f>
        <v>8</v>
      </c>
      <c r="H88" s="654">
        <f>(F88/$F$86)</f>
        <v>3.1633309797109418E-2</v>
      </c>
    </row>
    <row r="89" spans="1:8" x14ac:dyDescent="0.2">
      <c r="A89" s="639" t="s">
        <v>93</v>
      </c>
      <c r="B89" s="658">
        <v>0</v>
      </c>
      <c r="C89" s="656">
        <v>39</v>
      </c>
      <c r="D89" s="657" t="s">
        <v>132</v>
      </c>
      <c r="E89" s="656">
        <v>133</v>
      </c>
      <c r="F89" s="656">
        <v>177</v>
      </c>
      <c r="G89" s="655">
        <f>(F89-E89)/E89</f>
        <v>0.33082706766917291</v>
      </c>
      <c r="H89" s="654">
        <f>(F89/$F$86)</f>
        <v>1.3824927985403374E-2</v>
      </c>
    </row>
    <row r="90" spans="1:8" x14ac:dyDescent="0.2">
      <c r="A90" s="639" t="s">
        <v>102</v>
      </c>
      <c r="B90" s="658">
        <v>0</v>
      </c>
      <c r="C90" s="656">
        <v>0</v>
      </c>
      <c r="D90" s="657" t="s">
        <v>272</v>
      </c>
      <c r="E90" s="656">
        <v>220</v>
      </c>
      <c r="F90" s="656">
        <v>0</v>
      </c>
      <c r="G90" s="655" t="s">
        <v>272</v>
      </c>
      <c r="H90" s="654">
        <f>(F90/$F$86)</f>
        <v>0</v>
      </c>
    </row>
    <row r="91" spans="1:8" x14ac:dyDescent="0.2">
      <c r="A91" s="653" t="s">
        <v>428</v>
      </c>
      <c r="B91" s="652">
        <f>SUM(B92)</f>
        <v>4203.8249999999998</v>
      </c>
      <c r="C91" s="650">
        <f>SUM(C92)</f>
        <v>2370.67</v>
      </c>
      <c r="D91" s="651">
        <f>(C91-B91)/B91</f>
        <v>-0.43606834252139415</v>
      </c>
      <c r="E91" s="650">
        <f>SUM(E92)</f>
        <v>9819.7919999999995</v>
      </c>
      <c r="F91" s="650">
        <f>SUM(F92)</f>
        <v>12011.403</v>
      </c>
      <c r="G91" s="649">
        <f>(F91-E91)/E91</f>
        <v>0.22318303687084215</v>
      </c>
      <c r="H91" s="648">
        <f>SUM(H92:H93)</f>
        <v>1</v>
      </c>
    </row>
    <row r="92" spans="1:8" x14ac:dyDescent="0.2">
      <c r="A92" s="639" t="s">
        <v>94</v>
      </c>
      <c r="B92" s="658">
        <v>4203.8249999999998</v>
      </c>
      <c r="C92" s="656">
        <v>2370.67</v>
      </c>
      <c r="D92" s="657">
        <f>(C92-B92)/B92</f>
        <v>-0.43606834252139415</v>
      </c>
      <c r="E92" s="656">
        <v>9819.7919999999995</v>
      </c>
      <c r="F92" s="656">
        <v>12011.403</v>
      </c>
      <c r="G92" s="655">
        <f>(F92-E92)/E92</f>
        <v>0.22318303687084215</v>
      </c>
      <c r="H92" s="654">
        <f>F92/$F$91</f>
        <v>1</v>
      </c>
    </row>
    <row r="93" spans="1:8" ht="15" hidden="1" x14ac:dyDescent="0.25">
      <c r="A93" s="659" t="s">
        <v>97</v>
      </c>
      <c r="B93" s="658">
        <v>0</v>
      </c>
      <c r="C93" s="656">
        <v>0</v>
      </c>
      <c r="D93" s="657" t="s">
        <v>272</v>
      </c>
      <c r="E93" s="656">
        <v>0</v>
      </c>
      <c r="F93" s="656">
        <v>0</v>
      </c>
      <c r="G93" s="655" t="s">
        <v>272</v>
      </c>
      <c r="H93" s="654">
        <f>F93/$F$91</f>
        <v>0</v>
      </c>
    </row>
    <row r="94" spans="1:8" x14ac:dyDescent="0.2">
      <c r="A94" s="653" t="s">
        <v>427</v>
      </c>
      <c r="B94" s="652">
        <f>SUM(B95)</f>
        <v>0</v>
      </c>
      <c r="C94" s="650">
        <f>SUM(C95)</f>
        <v>1248</v>
      </c>
      <c r="D94" s="651" t="s">
        <v>132</v>
      </c>
      <c r="E94" s="650">
        <f>SUM(E95)</f>
        <v>0</v>
      </c>
      <c r="F94" s="650">
        <f>SUM(F95)</f>
        <v>8398</v>
      </c>
      <c r="G94" s="649" t="s">
        <v>132</v>
      </c>
      <c r="H94" s="648">
        <f>SUM(H95)</f>
        <v>1</v>
      </c>
    </row>
    <row r="95" spans="1:8" x14ac:dyDescent="0.2">
      <c r="A95" s="639" t="s">
        <v>102</v>
      </c>
      <c r="B95" s="658">
        <v>0</v>
      </c>
      <c r="C95" s="656">
        <v>1248</v>
      </c>
      <c r="D95" s="657" t="s">
        <v>132</v>
      </c>
      <c r="E95" s="656">
        <v>0</v>
      </c>
      <c r="F95" s="656">
        <v>8398</v>
      </c>
      <c r="G95" s="655" t="s">
        <v>132</v>
      </c>
      <c r="H95" s="654">
        <f>F95/$F$94</f>
        <v>1</v>
      </c>
    </row>
    <row r="96" spans="1:8" x14ac:dyDescent="0.2">
      <c r="A96" s="653" t="s">
        <v>426</v>
      </c>
      <c r="B96" s="652">
        <f>SUM(B97)</f>
        <v>0</v>
      </c>
      <c r="C96" s="650">
        <f>SUM(C97)</f>
        <v>1000.34</v>
      </c>
      <c r="D96" s="651" t="s">
        <v>132</v>
      </c>
      <c r="E96" s="650">
        <f>SUM(E97)</f>
        <v>4699.76</v>
      </c>
      <c r="F96" s="650">
        <f>SUM(F97)</f>
        <v>8291.4449999999997</v>
      </c>
      <c r="G96" s="649">
        <f>(F96-E96)/E96</f>
        <v>0.76422732224624224</v>
      </c>
      <c r="H96" s="648">
        <f>SUM(H97)</f>
        <v>1</v>
      </c>
    </row>
    <row r="97" spans="1:8" x14ac:dyDescent="0.2">
      <c r="A97" s="639" t="s">
        <v>94</v>
      </c>
      <c r="B97" s="658">
        <v>0</v>
      </c>
      <c r="C97" s="656">
        <v>1000.34</v>
      </c>
      <c r="D97" s="657" t="s">
        <v>132</v>
      </c>
      <c r="E97" s="656">
        <v>4699.76</v>
      </c>
      <c r="F97" s="656">
        <v>8291.4449999999997</v>
      </c>
      <c r="G97" s="655">
        <f>(F97-E97)/E97</f>
        <v>0.76422732224624224</v>
      </c>
      <c r="H97" s="654">
        <f>F97/$F$96</f>
        <v>1</v>
      </c>
    </row>
    <row r="98" spans="1:8" x14ac:dyDescent="0.2">
      <c r="A98" s="653" t="s">
        <v>454</v>
      </c>
      <c r="B98" s="652">
        <f>SUM(B99:B101)</f>
        <v>158.935</v>
      </c>
      <c r="C98" s="650">
        <f>SUM(C99:C101)</f>
        <v>1043.53</v>
      </c>
      <c r="D98" s="651">
        <f>(C98-B98)/B98</f>
        <v>5.5657658791329787</v>
      </c>
      <c r="E98" s="650">
        <f>SUM(E99:E101)</f>
        <v>3299.25</v>
      </c>
      <c r="F98" s="650">
        <f>SUM(F99:F101)</f>
        <v>6348.9119999999994</v>
      </c>
      <c r="G98" s="649">
        <f>(F98-E98)/E98</f>
        <v>0.92435007956353699</v>
      </c>
      <c r="H98" s="648">
        <f>SUM(H99:H101)</f>
        <v>1</v>
      </c>
    </row>
    <row r="99" spans="1:8" x14ac:dyDescent="0.2">
      <c r="A99" s="639" t="s">
        <v>98</v>
      </c>
      <c r="B99" s="658">
        <v>0</v>
      </c>
      <c r="C99" s="656">
        <v>634.34</v>
      </c>
      <c r="D99" s="657" t="s">
        <v>132</v>
      </c>
      <c r="E99" s="656">
        <v>2176.2950000000001</v>
      </c>
      <c r="F99" s="656">
        <v>3973.08</v>
      </c>
      <c r="G99" s="655">
        <f>(F99-E99)/E99</f>
        <v>0.82561647203159494</v>
      </c>
      <c r="H99" s="654">
        <f>(F99/$F$98)</f>
        <v>0.62578911158321304</v>
      </c>
    </row>
    <row r="100" spans="1:8" x14ac:dyDescent="0.2">
      <c r="A100" s="639" t="s">
        <v>92</v>
      </c>
      <c r="B100" s="658">
        <v>158.935</v>
      </c>
      <c r="C100" s="656">
        <v>409.19</v>
      </c>
      <c r="D100" s="657">
        <f>(C100-B100)/B100</f>
        <v>1.5745745115927894</v>
      </c>
      <c r="E100" s="656">
        <v>1122.9549999999999</v>
      </c>
      <c r="F100" s="656">
        <v>2324.4169999999999</v>
      </c>
      <c r="G100" s="655">
        <f>(F100-E100)/E100</f>
        <v>1.0699110828127574</v>
      </c>
      <c r="H100" s="654">
        <f>(F100/$F$98)</f>
        <v>0.36611265048247638</v>
      </c>
    </row>
    <row r="101" spans="1:8" x14ac:dyDescent="0.2">
      <c r="A101" s="639" t="s">
        <v>108</v>
      </c>
      <c r="B101" s="658">
        <v>0</v>
      </c>
      <c r="C101" s="656">
        <v>0</v>
      </c>
      <c r="D101" s="657" t="s">
        <v>272</v>
      </c>
      <c r="E101" s="656">
        <v>0</v>
      </c>
      <c r="F101" s="656">
        <v>51.414999999999999</v>
      </c>
      <c r="G101" s="655" t="s">
        <v>132</v>
      </c>
      <c r="H101" s="654">
        <f>(F101/$F$98)</f>
        <v>8.0982379343106353E-3</v>
      </c>
    </row>
    <row r="102" spans="1:8" x14ac:dyDescent="0.2">
      <c r="A102" s="653" t="s">
        <v>424</v>
      </c>
      <c r="B102" s="652">
        <f>SUM(B103:B104)</f>
        <v>2</v>
      </c>
      <c r="C102" s="650">
        <f>SUM(C103:C104)</f>
        <v>1369.33</v>
      </c>
      <c r="D102" s="651" t="s">
        <v>132</v>
      </c>
      <c r="E102" s="650">
        <f>SUM(E103:E104)</f>
        <v>2962.7529999999997</v>
      </c>
      <c r="F102" s="650">
        <f>SUM(F103:F104)</f>
        <v>3472.549</v>
      </c>
      <c r="G102" s="649">
        <f>(F102-E102)/E102</f>
        <v>0.17206834319296962</v>
      </c>
      <c r="H102" s="648">
        <f>SUM(H103:H104)</f>
        <v>1</v>
      </c>
    </row>
    <row r="103" spans="1:8" x14ac:dyDescent="0.2">
      <c r="A103" s="639" t="s">
        <v>108</v>
      </c>
      <c r="B103" s="658">
        <v>2</v>
      </c>
      <c r="C103" s="656">
        <v>1369.33</v>
      </c>
      <c r="D103" s="657" t="s">
        <v>132</v>
      </c>
      <c r="E103" s="656">
        <v>1896.9299999999998</v>
      </c>
      <c r="F103" s="656">
        <v>1933.33</v>
      </c>
      <c r="G103" s="655">
        <f>(F103-E103)/E103</f>
        <v>1.9188899959408146E-2</v>
      </c>
      <c r="H103" s="654">
        <f>F103/$F$102</f>
        <v>0.55674664345989067</v>
      </c>
    </row>
    <row r="104" spans="1:8" x14ac:dyDescent="0.2">
      <c r="A104" s="639" t="s">
        <v>93</v>
      </c>
      <c r="B104" s="658">
        <v>0</v>
      </c>
      <c r="C104" s="656">
        <v>0</v>
      </c>
      <c r="D104" s="657" t="s">
        <v>272</v>
      </c>
      <c r="E104" s="656">
        <v>1065.8229999999999</v>
      </c>
      <c r="F104" s="656">
        <v>1539.2190000000001</v>
      </c>
      <c r="G104" s="655">
        <f>(F104-E104)/E104</f>
        <v>0.44416005284179477</v>
      </c>
      <c r="H104" s="654">
        <f>F104/$F$102</f>
        <v>0.44325335654010933</v>
      </c>
    </row>
    <row r="105" spans="1:8" x14ac:dyDescent="0.2">
      <c r="A105" s="653" t="s">
        <v>423</v>
      </c>
      <c r="B105" s="652">
        <f>SUM(B106)</f>
        <v>284.27999999999997</v>
      </c>
      <c r="C105" s="650">
        <f>SUM(C106)</f>
        <v>486.95</v>
      </c>
      <c r="D105" s="651">
        <f>(C105-B105)/B105</f>
        <v>0.71292387786689193</v>
      </c>
      <c r="E105" s="650">
        <f>SUM(E106)</f>
        <v>2158.9650000000001</v>
      </c>
      <c r="F105" s="650">
        <f>SUM(F106)</f>
        <v>2230.2149999999997</v>
      </c>
      <c r="G105" s="649">
        <f>(F105-E105)/E105</f>
        <v>3.3001924533283093E-2</v>
      </c>
      <c r="H105" s="648">
        <f>SUM(H106:H106)</f>
        <v>1</v>
      </c>
    </row>
    <row r="106" spans="1:8" x14ac:dyDescent="0.2">
      <c r="A106" s="639" t="s">
        <v>94</v>
      </c>
      <c r="B106" s="658">
        <v>284.27999999999997</v>
      </c>
      <c r="C106" s="656">
        <v>486.95</v>
      </c>
      <c r="D106" s="657">
        <f>(C106-B106)/B106</f>
        <v>0.71292387786689193</v>
      </c>
      <c r="E106" s="656">
        <v>2158.9650000000001</v>
      </c>
      <c r="F106" s="656">
        <v>2230.2149999999997</v>
      </c>
      <c r="G106" s="655">
        <f>(F106-E106)/E106</f>
        <v>3.3001924533283093E-2</v>
      </c>
      <c r="H106" s="654">
        <f>(F106/$F$105)</f>
        <v>1</v>
      </c>
    </row>
    <row r="107" spans="1:8" x14ac:dyDescent="0.2">
      <c r="A107" s="653" t="s">
        <v>422</v>
      </c>
      <c r="B107" s="652">
        <f>SUM(B108:B109)</f>
        <v>0</v>
      </c>
      <c r="C107" s="650">
        <f>SUM(C108:C109)</f>
        <v>375</v>
      </c>
      <c r="D107" s="651" t="s">
        <v>132</v>
      </c>
      <c r="E107" s="650">
        <f>SUM(E108:E109)</f>
        <v>60.1</v>
      </c>
      <c r="F107" s="650">
        <f>SUM(F108:F109)</f>
        <v>1521.558</v>
      </c>
      <c r="G107" s="649" t="s">
        <v>132</v>
      </c>
      <c r="H107" s="648">
        <f>SUM(H108:H114)</f>
        <v>3</v>
      </c>
    </row>
    <row r="108" spans="1:8" x14ac:dyDescent="0.2">
      <c r="A108" s="639" t="s">
        <v>109</v>
      </c>
      <c r="B108" s="658">
        <v>0</v>
      </c>
      <c r="C108" s="656">
        <v>365</v>
      </c>
      <c r="D108" s="657" t="s">
        <v>132</v>
      </c>
      <c r="E108" s="656">
        <v>0</v>
      </c>
      <c r="F108" s="656">
        <v>1500.558</v>
      </c>
      <c r="G108" s="655" t="s">
        <v>132</v>
      </c>
      <c r="H108" s="654">
        <f>(F108/$F$107)</f>
        <v>0.98619835721017535</v>
      </c>
    </row>
    <row r="109" spans="1:8" x14ac:dyDescent="0.2">
      <c r="A109" s="639" t="s">
        <v>100</v>
      </c>
      <c r="B109" s="658">
        <v>0</v>
      </c>
      <c r="C109" s="656">
        <v>10</v>
      </c>
      <c r="D109" s="657" t="s">
        <v>132</v>
      </c>
      <c r="E109" s="656">
        <v>60.1</v>
      </c>
      <c r="F109" s="656">
        <v>21</v>
      </c>
      <c r="G109" s="655">
        <f>(F109-E109)/E109</f>
        <v>-0.65058236272878534</v>
      </c>
      <c r="H109" s="654">
        <f>(F109/$F$107)</f>
        <v>1.3801642789824641E-2</v>
      </c>
    </row>
    <row r="110" spans="1:8" x14ac:dyDescent="0.2">
      <c r="A110" s="653" t="s">
        <v>421</v>
      </c>
      <c r="B110" s="652">
        <f>SUM(B111:B113)</f>
        <v>500</v>
      </c>
      <c r="C110" s="650">
        <f>SUM(C111:C113)</f>
        <v>300</v>
      </c>
      <c r="D110" s="651">
        <f>(C110-B110)/B110</f>
        <v>-0.4</v>
      </c>
      <c r="E110" s="650">
        <f>SUM(E111:E113)</f>
        <v>2630</v>
      </c>
      <c r="F110" s="650">
        <f>SUM(F111:F113)</f>
        <v>1470</v>
      </c>
      <c r="G110" s="649">
        <f>(F110-E110)/E110</f>
        <v>-0.44106463878326996</v>
      </c>
      <c r="H110" s="648">
        <f>SUM(H111:H113)</f>
        <v>1</v>
      </c>
    </row>
    <row r="111" spans="1:8" x14ac:dyDescent="0.2">
      <c r="A111" s="639" t="s">
        <v>94</v>
      </c>
      <c r="B111" s="658">
        <v>500</v>
      </c>
      <c r="C111" s="656">
        <v>300</v>
      </c>
      <c r="D111" s="657">
        <f>(C111-B111)/B111</f>
        <v>-0.4</v>
      </c>
      <c r="E111" s="656">
        <v>2010</v>
      </c>
      <c r="F111" s="656">
        <v>1470</v>
      </c>
      <c r="G111" s="655">
        <f>(F111-E111)/E111</f>
        <v>-0.26865671641791045</v>
      </c>
      <c r="H111" s="654">
        <f>F111/$F$110</f>
        <v>1</v>
      </c>
    </row>
    <row r="112" spans="1:8" x14ac:dyDescent="0.2">
      <c r="A112" s="639" t="s">
        <v>100</v>
      </c>
      <c r="B112" s="658">
        <v>0</v>
      </c>
      <c r="C112" s="656">
        <v>0</v>
      </c>
      <c r="D112" s="657" t="s">
        <v>272</v>
      </c>
      <c r="E112" s="656">
        <v>20</v>
      </c>
      <c r="F112" s="656">
        <v>0</v>
      </c>
      <c r="G112" s="655" t="s">
        <v>272</v>
      </c>
      <c r="H112" s="654">
        <f>F112/$F$110</f>
        <v>0</v>
      </c>
    </row>
    <row r="113" spans="1:8" x14ac:dyDescent="0.2">
      <c r="A113" s="639" t="s">
        <v>112</v>
      </c>
      <c r="B113" s="658">
        <v>0</v>
      </c>
      <c r="C113" s="656">
        <v>0</v>
      </c>
      <c r="D113" s="657" t="s">
        <v>272</v>
      </c>
      <c r="E113" s="656">
        <v>600</v>
      </c>
      <c r="F113" s="656">
        <v>0</v>
      </c>
      <c r="G113" s="655" t="s">
        <v>272</v>
      </c>
      <c r="H113" s="654">
        <f>F113/$F$110</f>
        <v>0</v>
      </c>
    </row>
    <row r="114" spans="1:8" ht="15" hidden="1" x14ac:dyDescent="0.25">
      <c r="A114" s="659" t="s">
        <v>453</v>
      </c>
      <c r="B114" s="658">
        <v>0</v>
      </c>
      <c r="C114" s="656">
        <v>0</v>
      </c>
      <c r="D114" s="657" t="s">
        <v>272</v>
      </c>
      <c r="E114" s="656">
        <v>0</v>
      </c>
      <c r="F114" s="656">
        <v>0</v>
      </c>
      <c r="G114" s="655" t="s">
        <v>272</v>
      </c>
      <c r="H114" s="654">
        <f>(F114/F109)</f>
        <v>0</v>
      </c>
    </row>
    <row r="115" spans="1:8" x14ac:dyDescent="0.2">
      <c r="A115" s="653" t="s">
        <v>420</v>
      </c>
      <c r="B115" s="652">
        <f>SUM(B116:B116)</f>
        <v>0</v>
      </c>
      <c r="C115" s="650">
        <f>SUM(C116:C116)</f>
        <v>396.5</v>
      </c>
      <c r="D115" s="651" t="s">
        <v>132</v>
      </c>
      <c r="E115" s="650">
        <f>SUM(E116:E116)</f>
        <v>656.745</v>
      </c>
      <c r="F115" s="650">
        <f>SUM(F116:F116)</f>
        <v>1466.826</v>
      </c>
      <c r="G115" s="649">
        <f>(F115-E115)/E115</f>
        <v>1.2334787474590594</v>
      </c>
      <c r="H115" s="648">
        <f>SUM(H116)</f>
        <v>1</v>
      </c>
    </row>
    <row r="116" spans="1:8" x14ac:dyDescent="0.2">
      <c r="A116" s="639" t="s">
        <v>100</v>
      </c>
      <c r="B116" s="658">
        <v>0</v>
      </c>
      <c r="C116" s="656">
        <v>396.5</v>
      </c>
      <c r="D116" s="657" t="s">
        <v>132</v>
      </c>
      <c r="E116" s="656">
        <v>656.745</v>
      </c>
      <c r="F116" s="656">
        <v>1466.826</v>
      </c>
      <c r="G116" s="655">
        <f>(F116-E116)/E116</f>
        <v>1.2334787474590594</v>
      </c>
      <c r="H116" s="654">
        <f>(F116/$F$115)</f>
        <v>1</v>
      </c>
    </row>
    <row r="117" spans="1:8" x14ac:dyDescent="0.2">
      <c r="A117" s="653" t="s">
        <v>419</v>
      </c>
      <c r="B117" s="652">
        <f>SUM(B118:B121)</f>
        <v>0</v>
      </c>
      <c r="C117" s="650">
        <f>SUM(C118:C121)</f>
        <v>81</v>
      </c>
      <c r="D117" s="651" t="s">
        <v>132</v>
      </c>
      <c r="E117" s="650">
        <f>SUM(E118:E121)</f>
        <v>615</v>
      </c>
      <c r="F117" s="650">
        <f>SUM(F118:F121)</f>
        <v>296</v>
      </c>
      <c r="G117" s="649">
        <f>(F117-E117)/E117</f>
        <v>-0.5186991869918699</v>
      </c>
      <c r="H117" s="648">
        <f>SUM(H118:H121)</f>
        <v>1</v>
      </c>
    </row>
    <row r="118" spans="1:8" x14ac:dyDescent="0.2">
      <c r="A118" s="639" t="s">
        <v>95</v>
      </c>
      <c r="B118" s="658">
        <v>0</v>
      </c>
      <c r="C118" s="656">
        <v>81</v>
      </c>
      <c r="D118" s="657" t="s">
        <v>132</v>
      </c>
      <c r="E118" s="656">
        <v>522</v>
      </c>
      <c r="F118" s="656">
        <v>289</v>
      </c>
      <c r="G118" s="655">
        <f>(F118-E118)/E118</f>
        <v>-0.44636015325670497</v>
      </c>
      <c r="H118" s="654">
        <f>F118/$F$117</f>
        <v>0.97635135135135132</v>
      </c>
    </row>
    <row r="119" spans="1:8" x14ac:dyDescent="0.2">
      <c r="A119" s="639" t="s">
        <v>93</v>
      </c>
      <c r="B119" s="658">
        <v>0</v>
      </c>
      <c r="C119" s="656">
        <v>0</v>
      </c>
      <c r="D119" s="657" t="s">
        <v>272</v>
      </c>
      <c r="E119" s="656">
        <v>11</v>
      </c>
      <c r="F119" s="656">
        <v>7</v>
      </c>
      <c r="G119" s="655">
        <f>(F119-E119)/E119</f>
        <v>-0.36363636363636365</v>
      </c>
      <c r="H119" s="654">
        <f>F119/$F$117</f>
        <v>2.364864864864865E-2</v>
      </c>
    </row>
    <row r="120" spans="1:8" x14ac:dyDescent="0.2">
      <c r="A120" s="639" t="s">
        <v>107</v>
      </c>
      <c r="B120" s="658">
        <v>0</v>
      </c>
      <c r="C120" s="656">
        <v>0</v>
      </c>
      <c r="D120" s="657" t="s">
        <v>272</v>
      </c>
      <c r="E120" s="656">
        <v>22</v>
      </c>
      <c r="F120" s="656">
        <v>0</v>
      </c>
      <c r="G120" s="655" t="s">
        <v>272</v>
      </c>
      <c r="H120" s="654">
        <f>F120/$F$117</f>
        <v>0</v>
      </c>
    </row>
    <row r="121" spans="1:8" x14ac:dyDescent="0.2">
      <c r="A121" s="639" t="s">
        <v>114</v>
      </c>
      <c r="B121" s="658">
        <v>0</v>
      </c>
      <c r="C121" s="656">
        <v>0</v>
      </c>
      <c r="D121" s="657" t="s">
        <v>272</v>
      </c>
      <c r="E121" s="656">
        <v>60</v>
      </c>
      <c r="F121" s="656">
        <v>0</v>
      </c>
      <c r="G121" s="655" t="s">
        <v>272</v>
      </c>
      <c r="H121" s="654">
        <f>F121/$F$117</f>
        <v>0</v>
      </c>
    </row>
    <row r="122" spans="1:8" x14ac:dyDescent="0.2">
      <c r="A122" s="653" t="s">
        <v>418</v>
      </c>
      <c r="B122" s="652">
        <f>SUM(B123:B124)</f>
        <v>0</v>
      </c>
      <c r="C122" s="650">
        <f>SUM(C123:C124)</f>
        <v>20</v>
      </c>
      <c r="D122" s="651" t="s">
        <v>132</v>
      </c>
      <c r="E122" s="650">
        <f>SUM(E123:E124)</f>
        <v>46</v>
      </c>
      <c r="F122" s="650">
        <f>SUM(F123:F124)</f>
        <v>253</v>
      </c>
      <c r="G122" s="649">
        <f>(F122-E122)/E122</f>
        <v>4.5</v>
      </c>
      <c r="H122" s="648">
        <f>SUM(H123:H124)</f>
        <v>1</v>
      </c>
    </row>
    <row r="123" spans="1:8" x14ac:dyDescent="0.2">
      <c r="A123" s="639" t="s">
        <v>95</v>
      </c>
      <c r="B123" s="658">
        <v>0</v>
      </c>
      <c r="C123" s="656">
        <v>0</v>
      </c>
      <c r="D123" s="657" t="s">
        <v>272</v>
      </c>
      <c r="E123" s="656">
        <v>0</v>
      </c>
      <c r="F123" s="656">
        <v>186</v>
      </c>
      <c r="G123" s="655" t="s">
        <v>132</v>
      </c>
      <c r="H123" s="654">
        <f>F123/$F$122</f>
        <v>0.7351778656126482</v>
      </c>
    </row>
    <row r="124" spans="1:8" x14ac:dyDescent="0.2">
      <c r="A124" s="639" t="s">
        <v>93</v>
      </c>
      <c r="B124" s="658">
        <v>0</v>
      </c>
      <c r="C124" s="656">
        <v>20</v>
      </c>
      <c r="D124" s="657" t="s">
        <v>132</v>
      </c>
      <c r="E124" s="656">
        <v>46</v>
      </c>
      <c r="F124" s="656">
        <v>67</v>
      </c>
      <c r="G124" s="655">
        <f t="shared" ref="G124:G130" si="9">(F124-E124)/E124</f>
        <v>0.45652173913043476</v>
      </c>
      <c r="H124" s="654">
        <f>F124/$F$122</f>
        <v>0.2648221343873518</v>
      </c>
    </row>
    <row r="125" spans="1:8" x14ac:dyDescent="0.2">
      <c r="A125" s="653" t="s">
        <v>417</v>
      </c>
      <c r="B125" s="652">
        <f>SUM(B126)</f>
        <v>0</v>
      </c>
      <c r="C125" s="650">
        <f>SUM(C126)</f>
        <v>0</v>
      </c>
      <c r="D125" s="651" t="s">
        <v>272</v>
      </c>
      <c r="E125" s="650">
        <f>SUM(E126)</f>
        <v>13.24</v>
      </c>
      <c r="F125" s="650">
        <f>SUM(F126)</f>
        <v>109.155</v>
      </c>
      <c r="G125" s="649">
        <f t="shared" si="9"/>
        <v>7.2443353474320249</v>
      </c>
      <c r="H125" s="648">
        <f>SUM(H126)</f>
        <v>1</v>
      </c>
    </row>
    <row r="126" spans="1:8" x14ac:dyDescent="0.2">
      <c r="A126" s="639" t="s">
        <v>93</v>
      </c>
      <c r="B126" s="658">
        <v>0</v>
      </c>
      <c r="C126" s="656">
        <v>0</v>
      </c>
      <c r="D126" s="657" t="s">
        <v>272</v>
      </c>
      <c r="E126" s="656">
        <v>13.24</v>
      </c>
      <c r="F126" s="656">
        <v>109.155</v>
      </c>
      <c r="G126" s="655">
        <f t="shared" si="9"/>
        <v>7.2443353474320249</v>
      </c>
      <c r="H126" s="654">
        <f>F126/$F$125</f>
        <v>1</v>
      </c>
    </row>
    <row r="127" spans="1:8" x14ac:dyDescent="0.2">
      <c r="A127" s="653" t="s">
        <v>416</v>
      </c>
      <c r="B127" s="652">
        <f>SUM(B128)</f>
        <v>0</v>
      </c>
      <c r="C127" s="650">
        <f>SUM(C128)</f>
        <v>3</v>
      </c>
      <c r="D127" s="651" t="s">
        <v>132</v>
      </c>
      <c r="E127" s="650">
        <f>SUM(E128)</f>
        <v>39</v>
      </c>
      <c r="F127" s="650">
        <f>SUM(F128)</f>
        <v>32</v>
      </c>
      <c r="G127" s="649">
        <f t="shared" si="9"/>
        <v>-0.17948717948717949</v>
      </c>
      <c r="H127" s="648">
        <f>SUM(H128)</f>
        <v>1</v>
      </c>
    </row>
    <row r="128" spans="1:8" x14ac:dyDescent="0.2">
      <c r="A128" s="639" t="s">
        <v>100</v>
      </c>
      <c r="B128" s="658">
        <v>0</v>
      </c>
      <c r="C128" s="656">
        <v>3</v>
      </c>
      <c r="D128" s="657" t="s">
        <v>132</v>
      </c>
      <c r="E128" s="656">
        <v>39</v>
      </c>
      <c r="F128" s="656">
        <v>32</v>
      </c>
      <c r="G128" s="655">
        <f t="shared" si="9"/>
        <v>-0.17948717948717949</v>
      </c>
      <c r="H128" s="654">
        <f>F128/$F$127</f>
        <v>1</v>
      </c>
    </row>
    <row r="129" spans="1:8" x14ac:dyDescent="0.2">
      <c r="A129" s="653" t="s">
        <v>415</v>
      </c>
      <c r="B129" s="652">
        <f>SUM(B130:B131)</f>
        <v>0</v>
      </c>
      <c r="C129" s="650">
        <f>SUM(C130:C131)</f>
        <v>2</v>
      </c>
      <c r="D129" s="651" t="s">
        <v>132</v>
      </c>
      <c r="E129" s="650">
        <f>SUM(E130:E131)</f>
        <v>78</v>
      </c>
      <c r="F129" s="650">
        <f>SUM(F130:F131)</f>
        <v>10</v>
      </c>
      <c r="G129" s="649">
        <f t="shared" si="9"/>
        <v>-0.87179487179487181</v>
      </c>
      <c r="H129" s="648">
        <f>SUM(H130:H131)</f>
        <v>1</v>
      </c>
    </row>
    <row r="130" spans="1:8" x14ac:dyDescent="0.2">
      <c r="A130" s="639" t="s">
        <v>94</v>
      </c>
      <c r="B130" s="658">
        <v>0</v>
      </c>
      <c r="C130" s="656">
        <v>2</v>
      </c>
      <c r="D130" s="657" t="s">
        <v>132</v>
      </c>
      <c r="E130" s="656">
        <v>67</v>
      </c>
      <c r="F130" s="656">
        <v>10</v>
      </c>
      <c r="G130" s="655">
        <f t="shared" si="9"/>
        <v>-0.85074626865671643</v>
      </c>
      <c r="H130" s="654">
        <f>F130/$F$129</f>
        <v>1</v>
      </c>
    </row>
    <row r="131" spans="1:8" x14ac:dyDescent="0.2">
      <c r="A131" s="639" t="s">
        <v>105</v>
      </c>
      <c r="B131" s="658">
        <v>0</v>
      </c>
      <c r="C131" s="656">
        <v>0</v>
      </c>
      <c r="D131" s="657" t="s">
        <v>272</v>
      </c>
      <c r="E131" s="656">
        <v>11</v>
      </c>
      <c r="F131" s="656">
        <v>0</v>
      </c>
      <c r="G131" s="655" t="s">
        <v>272</v>
      </c>
      <c r="H131" s="654">
        <f>F131/$F$129</f>
        <v>0</v>
      </c>
    </row>
    <row r="132" spans="1:8" x14ac:dyDescent="0.2">
      <c r="A132" s="653" t="s">
        <v>414</v>
      </c>
      <c r="B132" s="652">
        <f>SUM(B133)</f>
        <v>0</v>
      </c>
      <c r="C132" s="650">
        <f>SUM(C133)</f>
        <v>0</v>
      </c>
      <c r="D132" s="651" t="s">
        <v>272</v>
      </c>
      <c r="E132" s="650">
        <f>SUM(E133)</f>
        <v>4</v>
      </c>
      <c r="F132" s="650">
        <f>SUM(F133)</f>
        <v>0</v>
      </c>
      <c r="G132" s="649" t="s">
        <v>272</v>
      </c>
      <c r="H132" s="648">
        <f>SUM(H133)</f>
        <v>1</v>
      </c>
    </row>
    <row r="133" spans="1:8" x14ac:dyDescent="0.2">
      <c r="A133" s="639" t="s">
        <v>94</v>
      </c>
      <c r="B133" s="647">
        <v>0</v>
      </c>
      <c r="C133" s="645">
        <v>0</v>
      </c>
      <c r="D133" s="646" t="s">
        <v>272</v>
      </c>
      <c r="E133" s="645">
        <v>4</v>
      </c>
      <c r="F133" s="645">
        <v>0</v>
      </c>
      <c r="G133" s="644" t="s">
        <v>272</v>
      </c>
      <c r="H133" s="643">
        <v>1</v>
      </c>
    </row>
    <row r="134" spans="1:8" ht="52.5" customHeight="1" x14ac:dyDescent="0.2">
      <c r="A134" s="744" t="s">
        <v>452</v>
      </c>
      <c r="B134" s="745"/>
      <c r="C134" s="745"/>
      <c r="D134" s="745"/>
      <c r="E134" s="745"/>
      <c r="F134" s="745"/>
      <c r="G134" s="745"/>
      <c r="H134" s="745"/>
    </row>
    <row r="135" spans="1:8" x14ac:dyDescent="0.2">
      <c r="A135" s="746"/>
      <c r="B135" s="746"/>
      <c r="C135" s="746"/>
      <c r="D135" s="746"/>
      <c r="E135" s="746"/>
      <c r="F135" s="746"/>
      <c r="G135" s="746"/>
      <c r="H135" s="746"/>
    </row>
    <row r="136" spans="1:8" x14ac:dyDescent="0.2">
      <c r="B136" s="641"/>
      <c r="C136" s="641"/>
      <c r="D136" s="641"/>
      <c r="E136" s="641"/>
      <c r="F136" s="641"/>
      <c r="G136" s="641"/>
      <c r="H136" s="641"/>
    </row>
    <row r="137" spans="1:8" x14ac:dyDescent="0.2">
      <c r="B137" s="642"/>
      <c r="C137" s="642"/>
      <c r="E137" s="642"/>
      <c r="F137" s="642"/>
    </row>
    <row r="139" spans="1:8" s="641" customFormat="1" x14ac:dyDescent="0.2"/>
    <row r="141" spans="1:8" x14ac:dyDescent="0.2">
      <c r="B141" s="640"/>
      <c r="C141" s="640"/>
      <c r="E141" s="640"/>
      <c r="F141" s="640"/>
    </row>
  </sheetData>
  <mergeCells count="4">
    <mergeCell ref="B4:D4"/>
    <mergeCell ref="E4:H4"/>
    <mergeCell ref="A134:H134"/>
    <mergeCell ref="A135:H135"/>
  </mergeCells>
  <pageMargins left="0.7" right="0.7" top="0.75" bottom="0.75" header="0.3" footer="0.3"/>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19"/>
  <sheetViews>
    <sheetView showGridLines="0" zoomScaleNormal="100" workbookViewId="0">
      <selection activeCell="A3" sqref="A3"/>
    </sheetView>
  </sheetViews>
  <sheetFormatPr baseColWidth="10" defaultColWidth="11.42578125" defaultRowHeight="15" x14ac:dyDescent="0.25"/>
  <cols>
    <col min="1" max="1" width="24.42578125" style="685" customWidth="1"/>
    <col min="2" max="2" width="8.42578125" style="685" customWidth="1"/>
    <col min="3" max="3" width="7.42578125" style="685" bestFit="1" customWidth="1"/>
    <col min="4" max="4" width="8.5703125" style="685" bestFit="1" customWidth="1"/>
    <col min="5" max="5" width="11.42578125" style="685"/>
    <col min="6" max="6" width="8.42578125" style="685" customWidth="1"/>
    <col min="7" max="7" width="9.7109375" style="685" customWidth="1"/>
    <col min="8" max="8" width="9.42578125" style="685" customWidth="1"/>
    <col min="9" max="9" width="7.5703125" style="685" customWidth="1"/>
    <col min="10" max="10" width="11.42578125" style="685"/>
    <col min="11" max="11" width="22.7109375" style="685" bestFit="1" customWidth="1"/>
    <col min="12" max="12" width="23.42578125" style="685" bestFit="1" customWidth="1"/>
    <col min="13" max="13" width="23.5703125" style="685" customWidth="1"/>
    <col min="14" max="14" width="22.7109375" style="685" bestFit="1" customWidth="1"/>
    <col min="15" max="16384" width="11.42578125" style="685"/>
  </cols>
  <sheetData>
    <row r="1" spans="1:16" x14ac:dyDescent="0.25">
      <c r="A1" s="684" t="s">
        <v>466</v>
      </c>
    </row>
    <row r="2" spans="1:16" ht="18.75" x14ac:dyDescent="0.25">
      <c r="A2" s="729" t="s">
        <v>465</v>
      </c>
      <c r="B2" s="728"/>
      <c r="C2" s="728"/>
      <c r="D2" s="728"/>
      <c r="E2" s="728"/>
      <c r="F2" s="728"/>
      <c r="G2" s="728"/>
      <c r="H2" s="728"/>
      <c r="K2" s="686"/>
      <c r="L2" s="686"/>
      <c r="M2" s="686"/>
      <c r="N2" s="686"/>
      <c r="O2" s="686"/>
      <c r="P2" s="686"/>
    </row>
    <row r="3" spans="1:16" x14ac:dyDescent="0.25">
      <c r="K3" s="686"/>
      <c r="L3" s="686"/>
      <c r="M3" s="686"/>
      <c r="N3" s="686"/>
      <c r="O3" s="686"/>
      <c r="P3" s="686"/>
    </row>
    <row r="4" spans="1:16" x14ac:dyDescent="0.25">
      <c r="B4" s="741" t="s">
        <v>355</v>
      </c>
      <c r="C4" s="741"/>
      <c r="D4" s="741"/>
      <c r="E4" s="727"/>
      <c r="F4" s="741" t="s">
        <v>368</v>
      </c>
      <c r="G4" s="741"/>
      <c r="H4" s="741"/>
      <c r="I4" s="741"/>
      <c r="K4" s="686"/>
      <c r="L4" s="686"/>
      <c r="M4" s="686"/>
      <c r="N4" s="686"/>
      <c r="O4" s="686"/>
      <c r="P4" s="686"/>
    </row>
    <row r="5" spans="1:16" x14ac:dyDescent="0.25">
      <c r="A5" s="726" t="s">
        <v>367</v>
      </c>
      <c r="B5" s="725">
        <v>2020</v>
      </c>
      <c r="C5" s="724">
        <v>2021</v>
      </c>
      <c r="D5" s="723" t="s">
        <v>458</v>
      </c>
      <c r="E5" s="724"/>
      <c r="F5" s="725">
        <v>2020</v>
      </c>
      <c r="G5" s="724">
        <v>2021</v>
      </c>
      <c r="H5" s="724" t="s">
        <v>458</v>
      </c>
      <c r="I5" s="723" t="s">
        <v>447</v>
      </c>
      <c r="K5" s="686"/>
      <c r="L5" s="686"/>
      <c r="M5" s="686"/>
      <c r="N5" s="686"/>
      <c r="O5" s="686"/>
      <c r="P5" s="686"/>
    </row>
    <row r="6" spans="1:16" x14ac:dyDescent="0.25">
      <c r="A6" s="722" t="s">
        <v>412</v>
      </c>
      <c r="B6" s="720">
        <f>SUM(B7:B10)</f>
        <v>813</v>
      </c>
      <c r="C6" s="719">
        <f>SUM(C7:C10)</f>
        <v>5243.86</v>
      </c>
      <c r="D6" s="707">
        <f>(C6-B6)/B6</f>
        <v>5.4500123001230012</v>
      </c>
      <c r="E6" s="721"/>
      <c r="F6" s="720">
        <f>SUM(F7:F10)</f>
        <v>20789.278000000002</v>
      </c>
      <c r="G6" s="719">
        <f>SUM(G7:G10)</f>
        <v>25809.57</v>
      </c>
      <c r="H6" s="718">
        <f t="shared" ref="H6:H12" si="0">(G6-F6)/F6</f>
        <v>0.24148467301269419</v>
      </c>
      <c r="I6" s="707">
        <f>SUM(I7:I10)</f>
        <v>0.99999999999999989</v>
      </c>
      <c r="K6" s="686"/>
      <c r="L6" s="686"/>
      <c r="M6" s="686"/>
      <c r="N6" s="686"/>
      <c r="O6" s="686"/>
      <c r="P6" s="686"/>
    </row>
    <row r="7" spans="1:16" x14ac:dyDescent="0.25">
      <c r="A7" s="698" t="s">
        <v>97</v>
      </c>
      <c r="B7" s="715">
        <v>0</v>
      </c>
      <c r="C7" s="714">
        <v>2339.8599999999997</v>
      </c>
      <c r="D7" s="710" t="s">
        <v>132</v>
      </c>
      <c r="E7" s="716"/>
      <c r="F7" s="715">
        <v>5514.45</v>
      </c>
      <c r="G7" s="714">
        <v>10672.669999999998</v>
      </c>
      <c r="H7" s="713">
        <f t="shared" si="0"/>
        <v>0.93540062925586387</v>
      </c>
      <c r="I7" s="710">
        <f>G7/$G$6</f>
        <v>0.41351599426104341</v>
      </c>
      <c r="K7" s="686"/>
      <c r="L7" s="686"/>
      <c r="M7" s="686"/>
      <c r="N7" s="686"/>
      <c r="O7" s="686"/>
      <c r="P7" s="686"/>
    </row>
    <row r="8" spans="1:16" x14ac:dyDescent="0.25">
      <c r="A8" s="717" t="s">
        <v>92</v>
      </c>
      <c r="B8" s="715">
        <v>512</v>
      </c>
      <c r="C8" s="714">
        <v>1330</v>
      </c>
      <c r="D8" s="710">
        <f>(C8-B8)/B8</f>
        <v>1.59765625</v>
      </c>
      <c r="E8" s="716"/>
      <c r="F8" s="715">
        <v>8950.91</v>
      </c>
      <c r="G8" s="714">
        <v>6721</v>
      </c>
      <c r="H8" s="713">
        <f t="shared" si="0"/>
        <v>-0.24912662511409453</v>
      </c>
      <c r="I8" s="710">
        <f>G8/$G$6</f>
        <v>0.26040728303493627</v>
      </c>
      <c r="K8" s="686"/>
      <c r="L8" s="686"/>
      <c r="M8" s="686"/>
      <c r="N8" s="686"/>
      <c r="O8" s="686"/>
      <c r="P8" s="686"/>
    </row>
    <row r="9" spans="1:16" x14ac:dyDescent="0.25">
      <c r="A9" s="698" t="s">
        <v>96</v>
      </c>
      <c r="B9" s="715">
        <v>100</v>
      </c>
      <c r="C9" s="714">
        <v>1164</v>
      </c>
      <c r="D9" s="710" t="s">
        <v>132</v>
      </c>
      <c r="E9" s="716"/>
      <c r="F9" s="715">
        <v>5387.97</v>
      </c>
      <c r="G9" s="714">
        <v>6136.9</v>
      </c>
      <c r="H9" s="713">
        <f t="shared" si="0"/>
        <v>0.1390004027490872</v>
      </c>
      <c r="I9" s="710">
        <f>G9/$G$6</f>
        <v>0.23777614272535341</v>
      </c>
      <c r="K9" s="686"/>
      <c r="L9" s="686"/>
      <c r="M9" s="686"/>
      <c r="N9" s="686"/>
      <c r="O9" s="686"/>
      <c r="P9" s="686"/>
    </row>
    <row r="10" spans="1:16" x14ac:dyDescent="0.25">
      <c r="A10" s="698" t="s">
        <v>99</v>
      </c>
      <c r="B10" s="715">
        <v>201</v>
      </c>
      <c r="C10" s="714">
        <v>410</v>
      </c>
      <c r="D10" s="710">
        <f>(C10-B10)/B10</f>
        <v>1.0398009950248757</v>
      </c>
      <c r="E10" s="716"/>
      <c r="F10" s="715">
        <v>935.94799999999998</v>
      </c>
      <c r="G10" s="714">
        <v>2279</v>
      </c>
      <c r="H10" s="713">
        <f t="shared" si="0"/>
        <v>1.4349643356254835</v>
      </c>
      <c r="I10" s="710">
        <f>G10/$G$6</f>
        <v>8.8300579978666832E-2</v>
      </c>
      <c r="K10" s="686"/>
      <c r="L10" s="686"/>
      <c r="M10" s="686"/>
      <c r="N10" s="686"/>
      <c r="O10" s="686"/>
      <c r="P10" s="686"/>
    </row>
    <row r="11" spans="1:16" x14ac:dyDescent="0.25">
      <c r="A11" s="708" t="s">
        <v>411</v>
      </c>
      <c r="B11" s="705">
        <f>SUM(B12:B13)</f>
        <v>55.16</v>
      </c>
      <c r="C11" s="712">
        <f>SUM(C12:C13)</f>
        <v>5465.87</v>
      </c>
      <c r="D11" s="707" t="s">
        <v>132</v>
      </c>
      <c r="E11" s="706"/>
      <c r="F11" s="705">
        <f>SUM(F12:F13)</f>
        <v>9405.0399999999991</v>
      </c>
      <c r="G11" s="712">
        <f>SUM(G12:G13)</f>
        <v>13819.73</v>
      </c>
      <c r="H11" s="711">
        <f t="shared" si="0"/>
        <v>0.46939619608210076</v>
      </c>
      <c r="I11" s="648">
        <f>SUM(I12:I13)</f>
        <v>1</v>
      </c>
      <c r="K11" s="686"/>
      <c r="L11" s="686"/>
      <c r="M11" s="686"/>
      <c r="N11" s="686"/>
      <c r="O11" s="686"/>
      <c r="P11" s="686"/>
    </row>
    <row r="12" spans="1:16" x14ac:dyDescent="0.25">
      <c r="A12" s="698" t="s">
        <v>97</v>
      </c>
      <c r="B12" s="709">
        <v>55.16</v>
      </c>
      <c r="C12" s="697">
        <v>5465.87</v>
      </c>
      <c r="D12" s="710" t="s">
        <v>132</v>
      </c>
      <c r="E12" s="695"/>
      <c r="F12" s="709">
        <v>9405.0399999999991</v>
      </c>
      <c r="G12" s="694">
        <v>13789.73</v>
      </c>
      <c r="H12" s="693">
        <f t="shared" si="0"/>
        <v>0.46620641698493581</v>
      </c>
      <c r="I12" s="654">
        <f>G12/$G$11</f>
        <v>0.99782919058476538</v>
      </c>
      <c r="K12" s="686"/>
      <c r="L12" s="686"/>
      <c r="M12" s="686"/>
      <c r="N12" s="686"/>
      <c r="O12" s="686"/>
      <c r="P12" s="686"/>
    </row>
    <row r="13" spans="1:16" x14ac:dyDescent="0.25">
      <c r="A13" s="698" t="s">
        <v>92</v>
      </c>
      <c r="B13" s="709">
        <v>0</v>
      </c>
      <c r="C13" s="694">
        <v>0</v>
      </c>
      <c r="D13" s="710" t="s">
        <v>272</v>
      </c>
      <c r="E13" s="695"/>
      <c r="F13" s="709">
        <v>0</v>
      </c>
      <c r="G13" s="694">
        <v>30</v>
      </c>
      <c r="H13" s="692" t="s">
        <v>132</v>
      </c>
      <c r="I13" s="654">
        <f>G13/$G$11</f>
        <v>2.1708094152345959E-3</v>
      </c>
      <c r="K13" s="686"/>
      <c r="L13" s="686"/>
      <c r="M13" s="686"/>
      <c r="N13" s="686"/>
      <c r="O13" s="686"/>
      <c r="P13" s="686"/>
    </row>
    <row r="14" spans="1:16" x14ac:dyDescent="0.25">
      <c r="A14" s="708" t="s">
        <v>464</v>
      </c>
      <c r="B14" s="705">
        <f>SUM(B15)</f>
        <v>0</v>
      </c>
      <c r="C14" s="704">
        <f>SUM(C15)</f>
        <v>0.1</v>
      </c>
      <c r="D14" s="707" t="s">
        <v>132</v>
      </c>
      <c r="E14" s="706"/>
      <c r="F14" s="705">
        <f>SUM(F15)</f>
        <v>0</v>
      </c>
      <c r="G14" s="704">
        <f>SUM(G15)</f>
        <v>0.1</v>
      </c>
      <c r="H14" s="703" t="s">
        <v>132</v>
      </c>
      <c r="I14" s="648">
        <f>SUM(I15)</f>
        <v>1</v>
      </c>
      <c r="K14" s="686"/>
      <c r="L14" s="686"/>
      <c r="M14" s="686"/>
      <c r="N14" s="686"/>
      <c r="O14" s="686"/>
      <c r="P14" s="686"/>
    </row>
    <row r="15" spans="1:16" x14ac:dyDescent="0.25">
      <c r="A15" s="698" t="s">
        <v>92</v>
      </c>
      <c r="B15" s="701">
        <v>0</v>
      </c>
      <c r="C15" s="700">
        <v>0.1</v>
      </c>
      <c r="D15" s="702" t="s">
        <v>132</v>
      </c>
      <c r="E15" s="695"/>
      <c r="F15" s="701">
        <v>0</v>
      </c>
      <c r="G15" s="700">
        <v>0.1</v>
      </c>
      <c r="H15" s="699" t="s">
        <v>132</v>
      </c>
      <c r="I15" s="643">
        <f>G15/$G$14</f>
        <v>1</v>
      </c>
      <c r="K15" s="686"/>
      <c r="L15" s="686"/>
      <c r="M15" s="686"/>
      <c r="N15" s="686"/>
      <c r="O15" s="686"/>
      <c r="P15" s="686"/>
    </row>
    <row r="16" spans="1:16" x14ac:dyDescent="0.25">
      <c r="A16" s="698"/>
      <c r="B16" s="694"/>
      <c r="C16" s="697"/>
      <c r="D16" s="696"/>
      <c r="E16" s="695"/>
      <c r="F16" s="694"/>
      <c r="G16" s="694"/>
      <c r="H16" s="693"/>
      <c r="I16" s="692"/>
      <c r="K16" s="686"/>
      <c r="L16" s="686"/>
      <c r="M16" s="686"/>
      <c r="N16" s="686"/>
      <c r="O16" s="686"/>
      <c r="P16" s="686"/>
    </row>
    <row r="17" spans="1:16" s="690" customFormat="1" ht="33" customHeight="1" x14ac:dyDescent="0.25">
      <c r="A17" s="747" t="s">
        <v>463</v>
      </c>
      <c r="B17" s="747"/>
      <c r="C17" s="747"/>
      <c r="D17" s="747"/>
      <c r="E17" s="747"/>
      <c r="F17" s="747"/>
      <c r="G17" s="747"/>
      <c r="H17" s="747"/>
      <c r="I17" s="747"/>
      <c r="K17" s="691"/>
      <c r="L17" s="691"/>
      <c r="M17" s="691"/>
      <c r="N17" s="691"/>
      <c r="O17" s="691"/>
      <c r="P17" s="691"/>
    </row>
    <row r="18" spans="1:16" x14ac:dyDescent="0.25">
      <c r="A18" s="689" t="s">
        <v>462</v>
      </c>
      <c r="B18" s="689"/>
      <c r="C18" s="689"/>
      <c r="D18" s="689"/>
      <c r="E18" s="689"/>
      <c r="F18" s="688"/>
      <c r="G18" s="687"/>
      <c r="H18" s="687"/>
      <c r="I18" s="687"/>
      <c r="K18" s="686"/>
      <c r="L18" s="686"/>
      <c r="M18" s="686"/>
      <c r="N18" s="686"/>
      <c r="O18" s="686"/>
      <c r="P18" s="686"/>
    </row>
    <row r="19" spans="1:16" x14ac:dyDescent="0.25">
      <c r="K19" s="686"/>
      <c r="L19" s="686"/>
      <c r="M19" s="686"/>
      <c r="N19" s="686"/>
      <c r="O19" s="686"/>
      <c r="P19" s="686"/>
    </row>
  </sheetData>
  <mergeCells count="3">
    <mergeCell ref="B4:D4"/>
    <mergeCell ref="F4:I4"/>
    <mergeCell ref="A17:I17"/>
  </mergeCells>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45"/>
  <sheetViews>
    <sheetView showGridLines="0" view="pageBreakPreview" zoomScaleNormal="110" zoomScaleSheetLayoutView="100" workbookViewId="0">
      <selection activeCell="A3" sqref="A3"/>
    </sheetView>
  </sheetViews>
  <sheetFormatPr baseColWidth="10" defaultColWidth="11.5703125" defaultRowHeight="12.75" x14ac:dyDescent="0.2"/>
  <cols>
    <col min="1" max="1" width="13" style="165" customWidth="1"/>
    <col min="2" max="2" width="16" style="165" customWidth="1"/>
    <col min="3" max="7" width="16" style="205" customWidth="1"/>
    <col min="8" max="8" width="17" style="205" customWidth="1"/>
    <col min="9" max="9" width="25.7109375" style="205" customWidth="1"/>
    <col min="10" max="10" width="10.28515625" style="158" customWidth="1"/>
    <col min="11" max="256" width="11.5703125" style="158"/>
    <col min="257" max="257" width="13" style="158" customWidth="1"/>
    <col min="258" max="263" width="16" style="158" customWidth="1"/>
    <col min="264" max="264" width="17" style="158" customWidth="1"/>
    <col min="265" max="265" width="25.7109375" style="158" customWidth="1"/>
    <col min="266" max="266" width="10.28515625" style="158" customWidth="1"/>
    <col min="267" max="512" width="11.5703125" style="158"/>
    <col min="513" max="513" width="13" style="158" customWidth="1"/>
    <col min="514" max="519" width="16" style="158" customWidth="1"/>
    <col min="520" max="520" width="17" style="158" customWidth="1"/>
    <col min="521" max="521" width="25.7109375" style="158" customWidth="1"/>
    <col min="522" max="522" width="10.28515625" style="158" customWidth="1"/>
    <col min="523" max="768" width="11.5703125" style="158"/>
    <col min="769" max="769" width="13" style="158" customWidth="1"/>
    <col min="770" max="775" width="16" style="158" customWidth="1"/>
    <col min="776" max="776" width="17" style="158" customWidth="1"/>
    <col min="777" max="777" width="25.7109375" style="158" customWidth="1"/>
    <col min="778" max="778" width="10.28515625" style="158" customWidth="1"/>
    <col min="779" max="1024" width="11.5703125" style="158"/>
    <col min="1025" max="1025" width="13" style="158" customWidth="1"/>
    <col min="1026" max="1031" width="16" style="158" customWidth="1"/>
    <col min="1032" max="1032" width="17" style="158" customWidth="1"/>
    <col min="1033" max="1033" width="25.7109375" style="158" customWidth="1"/>
    <col min="1034" max="1034" width="10.28515625" style="158" customWidth="1"/>
    <col min="1035" max="1280" width="11.5703125" style="158"/>
    <col min="1281" max="1281" width="13" style="158" customWidth="1"/>
    <col min="1282" max="1287" width="16" style="158" customWidth="1"/>
    <col min="1288" max="1288" width="17" style="158" customWidth="1"/>
    <col min="1289" max="1289" width="25.7109375" style="158" customWidth="1"/>
    <col min="1290" max="1290" width="10.28515625" style="158" customWidth="1"/>
    <col min="1291" max="1536" width="11.5703125" style="158"/>
    <col min="1537" max="1537" width="13" style="158" customWidth="1"/>
    <col min="1538" max="1543" width="16" style="158" customWidth="1"/>
    <col min="1544" max="1544" width="17" style="158" customWidth="1"/>
    <col min="1545" max="1545" width="25.7109375" style="158" customWidth="1"/>
    <col min="1546" max="1546" width="10.28515625" style="158" customWidth="1"/>
    <col min="1547" max="1792" width="11.5703125" style="158"/>
    <col min="1793" max="1793" width="13" style="158" customWidth="1"/>
    <col min="1794" max="1799" width="16" style="158" customWidth="1"/>
    <col min="1800" max="1800" width="17" style="158" customWidth="1"/>
    <col min="1801" max="1801" width="25.7109375" style="158" customWidth="1"/>
    <col min="1802" max="1802" width="10.28515625" style="158" customWidth="1"/>
    <col min="1803" max="2048" width="11.5703125" style="158"/>
    <col min="2049" max="2049" width="13" style="158" customWidth="1"/>
    <col min="2050" max="2055" width="16" style="158" customWidth="1"/>
    <col min="2056" max="2056" width="17" style="158" customWidth="1"/>
    <col min="2057" max="2057" width="25.7109375" style="158" customWidth="1"/>
    <col min="2058" max="2058" width="10.28515625" style="158" customWidth="1"/>
    <col min="2059" max="2304" width="11.5703125" style="158"/>
    <col min="2305" max="2305" width="13" style="158" customWidth="1"/>
    <col min="2306" max="2311" width="16" style="158" customWidth="1"/>
    <col min="2312" max="2312" width="17" style="158" customWidth="1"/>
    <col min="2313" max="2313" width="25.7109375" style="158" customWidth="1"/>
    <col min="2314" max="2314" width="10.28515625" style="158" customWidth="1"/>
    <col min="2315" max="2560" width="11.5703125" style="158"/>
    <col min="2561" max="2561" width="13" style="158" customWidth="1"/>
    <col min="2562" max="2567" width="16" style="158" customWidth="1"/>
    <col min="2568" max="2568" width="17" style="158" customWidth="1"/>
    <col min="2569" max="2569" width="25.7109375" style="158" customWidth="1"/>
    <col min="2570" max="2570" width="10.28515625" style="158" customWidth="1"/>
    <col min="2571" max="2816" width="11.5703125" style="158"/>
    <col min="2817" max="2817" width="13" style="158" customWidth="1"/>
    <col min="2818" max="2823" width="16" style="158" customWidth="1"/>
    <col min="2824" max="2824" width="17" style="158" customWidth="1"/>
    <col min="2825" max="2825" width="25.7109375" style="158" customWidth="1"/>
    <col min="2826" max="2826" width="10.28515625" style="158" customWidth="1"/>
    <col min="2827" max="3072" width="11.5703125" style="158"/>
    <col min="3073" max="3073" width="13" style="158" customWidth="1"/>
    <col min="3074" max="3079" width="16" style="158" customWidth="1"/>
    <col min="3080" max="3080" width="17" style="158" customWidth="1"/>
    <col min="3081" max="3081" width="25.7109375" style="158" customWidth="1"/>
    <col min="3082" max="3082" width="10.28515625" style="158" customWidth="1"/>
    <col min="3083" max="3328" width="11.5703125" style="158"/>
    <col min="3329" max="3329" width="13" style="158" customWidth="1"/>
    <col min="3330" max="3335" width="16" style="158" customWidth="1"/>
    <col min="3336" max="3336" width="17" style="158" customWidth="1"/>
    <col min="3337" max="3337" width="25.7109375" style="158" customWidth="1"/>
    <col min="3338" max="3338" width="10.28515625" style="158" customWidth="1"/>
    <col min="3339" max="3584" width="11.5703125" style="158"/>
    <col min="3585" max="3585" width="13" style="158" customWidth="1"/>
    <col min="3586" max="3591" width="16" style="158" customWidth="1"/>
    <col min="3592" max="3592" width="17" style="158" customWidth="1"/>
    <col min="3593" max="3593" width="25.7109375" style="158" customWidth="1"/>
    <col min="3594" max="3594" width="10.28515625" style="158" customWidth="1"/>
    <col min="3595" max="3840" width="11.5703125" style="158"/>
    <col min="3841" max="3841" width="13" style="158" customWidth="1"/>
    <col min="3842" max="3847" width="16" style="158" customWidth="1"/>
    <col min="3848" max="3848" width="17" style="158" customWidth="1"/>
    <col min="3849" max="3849" width="25.7109375" style="158" customWidth="1"/>
    <col min="3850" max="3850" width="10.28515625" style="158" customWidth="1"/>
    <col min="3851" max="4096" width="11.5703125" style="158"/>
    <col min="4097" max="4097" width="13" style="158" customWidth="1"/>
    <col min="4098" max="4103" width="16" style="158" customWidth="1"/>
    <col min="4104" max="4104" width="17" style="158" customWidth="1"/>
    <col min="4105" max="4105" width="25.7109375" style="158" customWidth="1"/>
    <col min="4106" max="4106" width="10.28515625" style="158" customWidth="1"/>
    <col min="4107" max="4352" width="11.5703125" style="158"/>
    <col min="4353" max="4353" width="13" style="158" customWidth="1"/>
    <col min="4354" max="4359" width="16" style="158" customWidth="1"/>
    <col min="4360" max="4360" width="17" style="158" customWidth="1"/>
    <col min="4361" max="4361" width="25.7109375" style="158" customWidth="1"/>
    <col min="4362" max="4362" width="10.28515625" style="158" customWidth="1"/>
    <col min="4363" max="4608" width="11.5703125" style="158"/>
    <col min="4609" max="4609" width="13" style="158" customWidth="1"/>
    <col min="4610" max="4615" width="16" style="158" customWidth="1"/>
    <col min="4616" max="4616" width="17" style="158" customWidth="1"/>
    <col min="4617" max="4617" width="25.7109375" style="158" customWidth="1"/>
    <col min="4618" max="4618" width="10.28515625" style="158" customWidth="1"/>
    <col min="4619" max="4864" width="11.5703125" style="158"/>
    <col min="4865" max="4865" width="13" style="158" customWidth="1"/>
    <col min="4866" max="4871" width="16" style="158" customWidth="1"/>
    <col min="4872" max="4872" width="17" style="158" customWidth="1"/>
    <col min="4873" max="4873" width="25.7109375" style="158" customWidth="1"/>
    <col min="4874" max="4874" width="10.28515625" style="158" customWidth="1"/>
    <col min="4875" max="5120" width="11.5703125" style="158"/>
    <col min="5121" max="5121" width="13" style="158" customWidth="1"/>
    <col min="5122" max="5127" width="16" style="158" customWidth="1"/>
    <col min="5128" max="5128" width="17" style="158" customWidth="1"/>
    <col min="5129" max="5129" width="25.7109375" style="158" customWidth="1"/>
    <col min="5130" max="5130" width="10.28515625" style="158" customWidth="1"/>
    <col min="5131" max="5376" width="11.5703125" style="158"/>
    <col min="5377" max="5377" width="13" style="158" customWidth="1"/>
    <col min="5378" max="5383" width="16" style="158" customWidth="1"/>
    <col min="5384" max="5384" width="17" style="158" customWidth="1"/>
    <col min="5385" max="5385" width="25.7109375" style="158" customWidth="1"/>
    <col min="5386" max="5386" width="10.28515625" style="158" customWidth="1"/>
    <col min="5387" max="5632" width="11.5703125" style="158"/>
    <col min="5633" max="5633" width="13" style="158" customWidth="1"/>
    <col min="5634" max="5639" width="16" style="158" customWidth="1"/>
    <col min="5640" max="5640" width="17" style="158" customWidth="1"/>
    <col min="5641" max="5641" width="25.7109375" style="158" customWidth="1"/>
    <col min="5642" max="5642" width="10.28515625" style="158" customWidth="1"/>
    <col min="5643" max="5888" width="11.5703125" style="158"/>
    <col min="5889" max="5889" width="13" style="158" customWidth="1"/>
    <col min="5890" max="5895" width="16" style="158" customWidth="1"/>
    <col min="5896" max="5896" width="17" style="158" customWidth="1"/>
    <col min="5897" max="5897" width="25.7109375" style="158" customWidth="1"/>
    <col min="5898" max="5898" width="10.28515625" style="158" customWidth="1"/>
    <col min="5899" max="6144" width="11.5703125" style="158"/>
    <col min="6145" max="6145" width="13" style="158" customWidth="1"/>
    <col min="6146" max="6151" width="16" style="158" customWidth="1"/>
    <col min="6152" max="6152" width="17" style="158" customWidth="1"/>
    <col min="6153" max="6153" width="25.7109375" style="158" customWidth="1"/>
    <col min="6154" max="6154" width="10.28515625" style="158" customWidth="1"/>
    <col min="6155" max="6400" width="11.5703125" style="158"/>
    <col min="6401" max="6401" width="13" style="158" customWidth="1"/>
    <col min="6402" max="6407" width="16" style="158" customWidth="1"/>
    <col min="6408" max="6408" width="17" style="158" customWidth="1"/>
    <col min="6409" max="6409" width="25.7109375" style="158" customWidth="1"/>
    <col min="6410" max="6410" width="10.28515625" style="158" customWidth="1"/>
    <col min="6411" max="6656" width="11.5703125" style="158"/>
    <col min="6657" max="6657" width="13" style="158" customWidth="1"/>
    <col min="6658" max="6663" width="16" style="158" customWidth="1"/>
    <col min="6664" max="6664" width="17" style="158" customWidth="1"/>
    <col min="6665" max="6665" width="25.7109375" style="158" customWidth="1"/>
    <col min="6666" max="6666" width="10.28515625" style="158" customWidth="1"/>
    <col min="6667" max="6912" width="11.5703125" style="158"/>
    <col min="6913" max="6913" width="13" style="158" customWidth="1"/>
    <col min="6914" max="6919" width="16" style="158" customWidth="1"/>
    <col min="6920" max="6920" width="17" style="158" customWidth="1"/>
    <col min="6921" max="6921" width="25.7109375" style="158" customWidth="1"/>
    <col min="6922" max="6922" width="10.28515625" style="158" customWidth="1"/>
    <col min="6923" max="7168" width="11.5703125" style="158"/>
    <col min="7169" max="7169" width="13" style="158" customWidth="1"/>
    <col min="7170" max="7175" width="16" style="158" customWidth="1"/>
    <col min="7176" max="7176" width="17" style="158" customWidth="1"/>
    <col min="7177" max="7177" width="25.7109375" style="158" customWidth="1"/>
    <col min="7178" max="7178" width="10.28515625" style="158" customWidth="1"/>
    <col min="7179" max="7424" width="11.5703125" style="158"/>
    <col min="7425" max="7425" width="13" style="158" customWidth="1"/>
    <col min="7426" max="7431" width="16" style="158" customWidth="1"/>
    <col min="7432" max="7432" width="17" style="158" customWidth="1"/>
    <col min="7433" max="7433" width="25.7109375" style="158" customWidth="1"/>
    <col min="7434" max="7434" width="10.28515625" style="158" customWidth="1"/>
    <col min="7435" max="7680" width="11.5703125" style="158"/>
    <col min="7681" max="7681" width="13" style="158" customWidth="1"/>
    <col min="7682" max="7687" width="16" style="158" customWidth="1"/>
    <col min="7688" max="7688" width="17" style="158" customWidth="1"/>
    <col min="7689" max="7689" width="25.7109375" style="158" customWidth="1"/>
    <col min="7690" max="7690" width="10.28515625" style="158" customWidth="1"/>
    <col min="7691" max="7936" width="11.5703125" style="158"/>
    <col min="7937" max="7937" width="13" style="158" customWidth="1"/>
    <col min="7938" max="7943" width="16" style="158" customWidth="1"/>
    <col min="7944" max="7944" width="17" style="158" customWidth="1"/>
    <col min="7945" max="7945" width="25.7109375" style="158" customWidth="1"/>
    <col min="7946" max="7946" width="10.28515625" style="158" customWidth="1"/>
    <col min="7947" max="8192" width="11.5703125" style="158"/>
    <col min="8193" max="8193" width="13" style="158" customWidth="1"/>
    <col min="8194" max="8199" width="16" style="158" customWidth="1"/>
    <col min="8200" max="8200" width="17" style="158" customWidth="1"/>
    <col min="8201" max="8201" width="25.7109375" style="158" customWidth="1"/>
    <col min="8202" max="8202" width="10.28515625" style="158" customWidth="1"/>
    <col min="8203" max="8448" width="11.5703125" style="158"/>
    <col min="8449" max="8449" width="13" style="158" customWidth="1"/>
    <col min="8450" max="8455" width="16" style="158" customWidth="1"/>
    <col min="8456" max="8456" width="17" style="158" customWidth="1"/>
    <col min="8457" max="8457" width="25.7109375" style="158" customWidth="1"/>
    <col min="8458" max="8458" width="10.28515625" style="158" customWidth="1"/>
    <col min="8459" max="8704" width="11.5703125" style="158"/>
    <col min="8705" max="8705" width="13" style="158" customWidth="1"/>
    <col min="8706" max="8711" width="16" style="158" customWidth="1"/>
    <col min="8712" max="8712" width="17" style="158" customWidth="1"/>
    <col min="8713" max="8713" width="25.7109375" style="158" customWidth="1"/>
    <col min="8714" max="8714" width="10.28515625" style="158" customWidth="1"/>
    <col min="8715" max="8960" width="11.5703125" style="158"/>
    <col min="8961" max="8961" width="13" style="158" customWidth="1"/>
    <col min="8962" max="8967" width="16" style="158" customWidth="1"/>
    <col min="8968" max="8968" width="17" style="158" customWidth="1"/>
    <col min="8969" max="8969" width="25.7109375" style="158" customWidth="1"/>
    <col min="8970" max="8970" width="10.28515625" style="158" customWidth="1"/>
    <col min="8971" max="9216" width="11.5703125" style="158"/>
    <col min="9217" max="9217" width="13" style="158" customWidth="1"/>
    <col min="9218" max="9223" width="16" style="158" customWidth="1"/>
    <col min="9224" max="9224" width="17" style="158" customWidth="1"/>
    <col min="9225" max="9225" width="25.7109375" style="158" customWidth="1"/>
    <col min="9226" max="9226" width="10.28515625" style="158" customWidth="1"/>
    <col min="9227" max="9472" width="11.5703125" style="158"/>
    <col min="9473" max="9473" width="13" style="158" customWidth="1"/>
    <col min="9474" max="9479" width="16" style="158" customWidth="1"/>
    <col min="9480" max="9480" width="17" style="158" customWidth="1"/>
    <col min="9481" max="9481" width="25.7109375" style="158" customWidth="1"/>
    <col min="9482" max="9482" width="10.28515625" style="158" customWidth="1"/>
    <col min="9483" max="9728" width="11.5703125" style="158"/>
    <col min="9729" max="9729" width="13" style="158" customWidth="1"/>
    <col min="9730" max="9735" width="16" style="158" customWidth="1"/>
    <col min="9736" max="9736" width="17" style="158" customWidth="1"/>
    <col min="9737" max="9737" width="25.7109375" style="158" customWidth="1"/>
    <col min="9738" max="9738" width="10.28515625" style="158" customWidth="1"/>
    <col min="9739" max="9984" width="11.5703125" style="158"/>
    <col min="9985" max="9985" width="13" style="158" customWidth="1"/>
    <col min="9986" max="9991" width="16" style="158" customWidth="1"/>
    <col min="9992" max="9992" width="17" style="158" customWidth="1"/>
    <col min="9993" max="9993" width="25.7109375" style="158" customWidth="1"/>
    <col min="9994" max="9994" width="10.28515625" style="158" customWidth="1"/>
    <col min="9995" max="10240" width="11.5703125" style="158"/>
    <col min="10241" max="10241" width="13" style="158" customWidth="1"/>
    <col min="10242" max="10247" width="16" style="158" customWidth="1"/>
    <col min="10248" max="10248" width="17" style="158" customWidth="1"/>
    <col min="10249" max="10249" width="25.7109375" style="158" customWidth="1"/>
    <col min="10250" max="10250" width="10.28515625" style="158" customWidth="1"/>
    <col min="10251" max="10496" width="11.5703125" style="158"/>
    <col min="10497" max="10497" width="13" style="158" customWidth="1"/>
    <col min="10498" max="10503" width="16" style="158" customWidth="1"/>
    <col min="10504" max="10504" width="17" style="158" customWidth="1"/>
    <col min="10505" max="10505" width="25.7109375" style="158" customWidth="1"/>
    <col min="10506" max="10506" width="10.28515625" style="158" customWidth="1"/>
    <col min="10507" max="10752" width="11.5703125" style="158"/>
    <col min="10753" max="10753" width="13" style="158" customWidth="1"/>
    <col min="10754" max="10759" width="16" style="158" customWidth="1"/>
    <col min="10760" max="10760" width="17" style="158" customWidth="1"/>
    <col min="10761" max="10761" width="25.7109375" style="158" customWidth="1"/>
    <col min="10762" max="10762" width="10.28515625" style="158" customWidth="1"/>
    <col min="10763" max="11008" width="11.5703125" style="158"/>
    <col min="11009" max="11009" width="13" style="158" customWidth="1"/>
    <col min="11010" max="11015" width="16" style="158" customWidth="1"/>
    <col min="11016" max="11016" width="17" style="158" customWidth="1"/>
    <col min="11017" max="11017" width="25.7109375" style="158" customWidth="1"/>
    <col min="11018" max="11018" width="10.28515625" style="158" customWidth="1"/>
    <col min="11019" max="11264" width="11.5703125" style="158"/>
    <col min="11265" max="11265" width="13" style="158" customWidth="1"/>
    <col min="11266" max="11271" width="16" style="158" customWidth="1"/>
    <col min="11272" max="11272" width="17" style="158" customWidth="1"/>
    <col min="11273" max="11273" width="25.7109375" style="158" customWidth="1"/>
    <col min="11274" max="11274" width="10.28515625" style="158" customWidth="1"/>
    <col min="11275" max="11520" width="11.5703125" style="158"/>
    <col min="11521" max="11521" width="13" style="158" customWidth="1"/>
    <col min="11522" max="11527" width="16" style="158" customWidth="1"/>
    <col min="11528" max="11528" width="17" style="158" customWidth="1"/>
    <col min="11529" max="11529" width="25.7109375" style="158" customWidth="1"/>
    <col min="11530" max="11530" width="10.28515625" style="158" customWidth="1"/>
    <col min="11531" max="11776" width="11.5703125" style="158"/>
    <col min="11777" max="11777" width="13" style="158" customWidth="1"/>
    <col min="11778" max="11783" width="16" style="158" customWidth="1"/>
    <col min="11784" max="11784" width="17" style="158" customWidth="1"/>
    <col min="11785" max="11785" width="25.7109375" style="158" customWidth="1"/>
    <col min="11786" max="11786" width="10.28515625" style="158" customWidth="1"/>
    <col min="11787" max="12032" width="11.5703125" style="158"/>
    <col min="12033" max="12033" width="13" style="158" customWidth="1"/>
    <col min="12034" max="12039" width="16" style="158" customWidth="1"/>
    <col min="12040" max="12040" width="17" style="158" customWidth="1"/>
    <col min="12041" max="12041" width="25.7109375" style="158" customWidth="1"/>
    <col min="12042" max="12042" width="10.28515625" style="158" customWidth="1"/>
    <col min="12043" max="12288" width="11.5703125" style="158"/>
    <col min="12289" max="12289" width="13" style="158" customWidth="1"/>
    <col min="12290" max="12295" width="16" style="158" customWidth="1"/>
    <col min="12296" max="12296" width="17" style="158" customWidth="1"/>
    <col min="12297" max="12297" width="25.7109375" style="158" customWidth="1"/>
    <col min="12298" max="12298" width="10.28515625" style="158" customWidth="1"/>
    <col min="12299" max="12544" width="11.5703125" style="158"/>
    <col min="12545" max="12545" width="13" style="158" customWidth="1"/>
    <col min="12546" max="12551" width="16" style="158" customWidth="1"/>
    <col min="12552" max="12552" width="17" style="158" customWidth="1"/>
    <col min="12553" max="12553" width="25.7109375" style="158" customWidth="1"/>
    <col min="12554" max="12554" width="10.28515625" style="158" customWidth="1"/>
    <col min="12555" max="12800" width="11.5703125" style="158"/>
    <col min="12801" max="12801" width="13" style="158" customWidth="1"/>
    <col min="12802" max="12807" width="16" style="158" customWidth="1"/>
    <col min="12808" max="12808" width="17" style="158" customWidth="1"/>
    <col min="12809" max="12809" width="25.7109375" style="158" customWidth="1"/>
    <col min="12810" max="12810" width="10.28515625" style="158" customWidth="1"/>
    <col min="12811" max="13056" width="11.5703125" style="158"/>
    <col min="13057" max="13057" width="13" style="158" customWidth="1"/>
    <col min="13058" max="13063" width="16" style="158" customWidth="1"/>
    <col min="13064" max="13064" width="17" style="158" customWidth="1"/>
    <col min="13065" max="13065" width="25.7109375" style="158" customWidth="1"/>
    <col min="13066" max="13066" width="10.28515625" style="158" customWidth="1"/>
    <col min="13067" max="13312" width="11.5703125" style="158"/>
    <col min="13313" max="13313" width="13" style="158" customWidth="1"/>
    <col min="13314" max="13319" width="16" style="158" customWidth="1"/>
    <col min="13320" max="13320" width="17" style="158" customWidth="1"/>
    <col min="13321" max="13321" width="25.7109375" style="158" customWidth="1"/>
    <col min="13322" max="13322" width="10.28515625" style="158" customWidth="1"/>
    <col min="13323" max="13568" width="11.5703125" style="158"/>
    <col min="13569" max="13569" width="13" style="158" customWidth="1"/>
    <col min="13570" max="13575" width="16" style="158" customWidth="1"/>
    <col min="13576" max="13576" width="17" style="158" customWidth="1"/>
    <col min="13577" max="13577" width="25.7109375" style="158" customWidth="1"/>
    <col min="13578" max="13578" width="10.28515625" style="158" customWidth="1"/>
    <col min="13579" max="13824" width="11.5703125" style="158"/>
    <col min="13825" max="13825" width="13" style="158" customWidth="1"/>
    <col min="13826" max="13831" width="16" style="158" customWidth="1"/>
    <col min="13832" max="13832" width="17" style="158" customWidth="1"/>
    <col min="13833" max="13833" width="25.7109375" style="158" customWidth="1"/>
    <col min="13834" max="13834" width="10.28515625" style="158" customWidth="1"/>
    <col min="13835" max="14080" width="11.5703125" style="158"/>
    <col min="14081" max="14081" width="13" style="158" customWidth="1"/>
    <col min="14082" max="14087" width="16" style="158" customWidth="1"/>
    <col min="14088" max="14088" width="17" style="158" customWidth="1"/>
    <col min="14089" max="14089" width="25.7109375" style="158" customWidth="1"/>
    <col min="14090" max="14090" width="10.28515625" style="158" customWidth="1"/>
    <col min="14091" max="14336" width="11.5703125" style="158"/>
    <col min="14337" max="14337" width="13" style="158" customWidth="1"/>
    <col min="14338" max="14343" width="16" style="158" customWidth="1"/>
    <col min="14344" max="14344" width="17" style="158" customWidth="1"/>
    <col min="14345" max="14345" width="25.7109375" style="158" customWidth="1"/>
    <col min="14346" max="14346" width="10.28515625" style="158" customWidth="1"/>
    <col min="14347" max="14592" width="11.5703125" style="158"/>
    <col min="14593" max="14593" width="13" style="158" customWidth="1"/>
    <col min="14594" max="14599" width="16" style="158" customWidth="1"/>
    <col min="14600" max="14600" width="17" style="158" customWidth="1"/>
    <col min="14601" max="14601" width="25.7109375" style="158" customWidth="1"/>
    <col min="14602" max="14602" width="10.28515625" style="158" customWidth="1"/>
    <col min="14603" max="14848" width="11.5703125" style="158"/>
    <col min="14849" max="14849" width="13" style="158" customWidth="1"/>
    <col min="14850" max="14855" width="16" style="158" customWidth="1"/>
    <col min="14856" max="14856" width="17" style="158" customWidth="1"/>
    <col min="14857" max="14857" width="25.7109375" style="158" customWidth="1"/>
    <col min="14858" max="14858" width="10.28515625" style="158" customWidth="1"/>
    <col min="14859" max="15104" width="11.5703125" style="158"/>
    <col min="15105" max="15105" width="13" style="158" customWidth="1"/>
    <col min="15106" max="15111" width="16" style="158" customWidth="1"/>
    <col min="15112" max="15112" width="17" style="158" customWidth="1"/>
    <col min="15113" max="15113" width="25.7109375" style="158" customWidth="1"/>
    <col min="15114" max="15114" width="10.28515625" style="158" customWidth="1"/>
    <col min="15115" max="15360" width="11.5703125" style="158"/>
    <col min="15361" max="15361" width="13" style="158" customWidth="1"/>
    <col min="15362" max="15367" width="16" style="158" customWidth="1"/>
    <col min="15368" max="15368" width="17" style="158" customWidth="1"/>
    <col min="15369" max="15369" width="25.7109375" style="158" customWidth="1"/>
    <col min="15370" max="15370" width="10.28515625" style="158" customWidth="1"/>
    <col min="15371" max="15616" width="11.5703125" style="158"/>
    <col min="15617" max="15617" width="13" style="158" customWidth="1"/>
    <col min="15618" max="15623" width="16" style="158" customWidth="1"/>
    <col min="15624" max="15624" width="17" style="158" customWidth="1"/>
    <col min="15625" max="15625" width="25.7109375" style="158" customWidth="1"/>
    <col min="15626" max="15626" width="10.28515625" style="158" customWidth="1"/>
    <col min="15627" max="15872" width="11.5703125" style="158"/>
    <col min="15873" max="15873" width="13" style="158" customWidth="1"/>
    <col min="15874" max="15879" width="16" style="158" customWidth="1"/>
    <col min="15880" max="15880" width="17" style="158" customWidth="1"/>
    <col min="15881" max="15881" width="25.7109375" style="158" customWidth="1"/>
    <col min="15882" max="15882" width="10.28515625" style="158" customWidth="1"/>
    <col min="15883" max="16128" width="11.5703125" style="158"/>
    <col min="16129" max="16129" width="13" style="158" customWidth="1"/>
    <col min="16130" max="16135" width="16" style="158" customWidth="1"/>
    <col min="16136" max="16136" width="17" style="158" customWidth="1"/>
    <col min="16137" max="16137" width="25.7109375" style="158" customWidth="1"/>
    <col min="16138" max="16138" width="10.28515625" style="158" customWidth="1"/>
    <col min="16139" max="16384" width="11.5703125" style="158"/>
  </cols>
  <sheetData>
    <row r="1" spans="1:11" x14ac:dyDescent="0.2">
      <c r="A1" s="240" t="s">
        <v>183</v>
      </c>
    </row>
    <row r="2" spans="1:11" ht="15.75" x14ac:dyDescent="0.25">
      <c r="A2" s="239" t="s">
        <v>182</v>
      </c>
      <c r="G2" s="238"/>
    </row>
    <row r="3" spans="1:11" x14ac:dyDescent="0.2">
      <c r="A3" s="217"/>
    </row>
    <row r="4" spans="1:11" x14ac:dyDescent="0.2">
      <c r="A4" s="215" t="s">
        <v>15</v>
      </c>
      <c r="B4" s="214" t="s">
        <v>181</v>
      </c>
      <c r="C4" s="214" t="s">
        <v>180</v>
      </c>
      <c r="D4" s="214" t="s">
        <v>179</v>
      </c>
      <c r="E4" s="214" t="s">
        <v>178</v>
      </c>
      <c r="F4" s="214" t="s">
        <v>177</v>
      </c>
      <c r="G4" s="214" t="s">
        <v>176</v>
      </c>
      <c r="H4" s="214" t="s">
        <v>175</v>
      </c>
      <c r="I4" s="214" t="s">
        <v>174</v>
      </c>
    </row>
    <row r="5" spans="1:11" ht="13.5" thickBot="1" x14ac:dyDescent="0.25">
      <c r="A5" s="237"/>
      <c r="B5" s="236" t="s">
        <v>173</v>
      </c>
      <c r="C5" s="236" t="s">
        <v>173</v>
      </c>
      <c r="D5" s="236" t="s">
        <v>173</v>
      </c>
      <c r="E5" s="236" t="s">
        <v>172</v>
      </c>
      <c r="F5" s="236" t="s">
        <v>171</v>
      </c>
      <c r="G5" s="236" t="s">
        <v>171</v>
      </c>
      <c r="H5" s="236" t="s">
        <v>171</v>
      </c>
      <c r="I5" s="236" t="s">
        <v>171</v>
      </c>
    </row>
    <row r="6" spans="1:11" x14ac:dyDescent="0.2">
      <c r="A6" s="165">
        <v>2011</v>
      </c>
      <c r="B6" s="222">
        <v>6.4522160023376504E-2</v>
      </c>
      <c r="C6" s="222">
        <v>-2.11936819637971E-2</v>
      </c>
      <c r="D6" s="222">
        <v>3.3696654863748704E-2</v>
      </c>
      <c r="E6" s="235">
        <v>2.7540112112709312</v>
      </c>
      <c r="F6" s="216">
        <v>46375.961553879402</v>
      </c>
      <c r="G6" s="216">
        <v>28017.642421918601</v>
      </c>
      <c r="H6" s="216">
        <v>37151.5216</v>
      </c>
      <c r="I6" s="216">
        <v>9224.4399538794205</v>
      </c>
    </row>
    <row r="7" spans="1:11" x14ac:dyDescent="0.2">
      <c r="A7" s="165">
        <v>2012</v>
      </c>
      <c r="B7" s="222">
        <v>5.9503463404493695E-2</v>
      </c>
      <c r="C7" s="222">
        <v>2.5103842207752903E-2</v>
      </c>
      <c r="D7" s="222">
        <v>3.6554139094222504E-2</v>
      </c>
      <c r="E7" s="235">
        <v>2.6375267297979796</v>
      </c>
      <c r="F7" s="216">
        <v>47410.606681360703</v>
      </c>
      <c r="G7" s="216">
        <v>28188.938089998399</v>
      </c>
      <c r="H7" s="216">
        <v>41017.937140000002</v>
      </c>
      <c r="I7" s="216">
        <v>6392.6695413607204</v>
      </c>
    </row>
    <row r="8" spans="1:11" x14ac:dyDescent="0.2">
      <c r="A8" s="165">
        <v>2013</v>
      </c>
      <c r="B8" s="222">
        <v>5.8375397600710699E-2</v>
      </c>
      <c r="C8" s="222">
        <v>4.2594722390190298E-2</v>
      </c>
      <c r="D8" s="222">
        <v>2.8058274546629201E-2</v>
      </c>
      <c r="E8" s="235">
        <v>2.7023295295055818</v>
      </c>
      <c r="F8" s="216">
        <v>42860.6365941494</v>
      </c>
      <c r="G8" s="216">
        <v>24511.389231569599</v>
      </c>
      <c r="H8" s="216">
        <v>42356.184715000003</v>
      </c>
      <c r="I8" s="216">
        <v>504.451879149364</v>
      </c>
    </row>
    <row r="9" spans="1:11" x14ac:dyDescent="0.2">
      <c r="A9" s="165">
        <v>2014</v>
      </c>
      <c r="B9" s="222">
        <v>2.3940763627093398E-2</v>
      </c>
      <c r="C9" s="222">
        <v>-2.22950030530936E-2</v>
      </c>
      <c r="D9" s="222">
        <v>3.2462027510329498E-2</v>
      </c>
      <c r="E9" s="122">
        <v>2.8387441197691197</v>
      </c>
      <c r="F9" s="216">
        <v>39532.682886367198</v>
      </c>
      <c r="G9" s="216">
        <v>21209.019616138499</v>
      </c>
      <c r="H9" s="216">
        <v>41042.150549999998</v>
      </c>
      <c r="I9" s="216">
        <v>-1509.46766363285</v>
      </c>
      <c r="J9" s="234"/>
    </row>
    <row r="10" spans="1:11" x14ac:dyDescent="0.2">
      <c r="A10" s="165">
        <v>2015</v>
      </c>
      <c r="B10" s="222">
        <v>3.2735773188074802E-2</v>
      </c>
      <c r="C10" s="222">
        <v>0.15712374721250599</v>
      </c>
      <c r="D10" s="222">
        <v>3.5478487642527201E-2</v>
      </c>
      <c r="E10" s="122">
        <v>3.1853143181818182</v>
      </c>
      <c r="F10" s="216">
        <v>34414.354525306197</v>
      </c>
      <c r="G10" s="216">
        <v>19648.602311644299</v>
      </c>
      <c r="H10" s="216">
        <v>37330.790127</v>
      </c>
      <c r="I10" s="216">
        <v>-2916.43560169383</v>
      </c>
      <c r="J10" s="234"/>
    </row>
    <row r="11" spans="1:11" x14ac:dyDescent="0.2">
      <c r="A11" s="165">
        <v>2016</v>
      </c>
      <c r="B11" s="222">
        <v>4.3633211301359692E-2</v>
      </c>
      <c r="C11" s="222">
        <v>0.211853802713868</v>
      </c>
      <c r="D11" s="222">
        <v>3.5930838949936005E-2</v>
      </c>
      <c r="E11" s="122">
        <v>3.375425825928458</v>
      </c>
      <c r="F11" s="216">
        <v>37081.738042331803</v>
      </c>
      <c r="G11" s="216">
        <v>22461.1666898287</v>
      </c>
      <c r="H11" s="216">
        <v>35128.399272849303</v>
      </c>
      <c r="I11" s="216">
        <v>1953.3387694825101</v>
      </c>
      <c r="J11" s="234"/>
    </row>
    <row r="12" spans="1:11" x14ac:dyDescent="0.2">
      <c r="A12" s="165">
        <v>2017</v>
      </c>
      <c r="B12" s="222">
        <v>2.1242271695460602E-2</v>
      </c>
      <c r="C12" s="222">
        <v>4.4761711174406998E-2</v>
      </c>
      <c r="D12" s="223">
        <v>2.8038318234279398E-2</v>
      </c>
      <c r="E12" s="225">
        <v>3.2607222536055769</v>
      </c>
      <c r="F12" s="216">
        <v>45421.593444473598</v>
      </c>
      <c r="G12" s="216">
        <v>28169.351245410398</v>
      </c>
      <c r="H12" s="216">
        <v>38722.076371000003</v>
      </c>
      <c r="I12" s="216">
        <v>6699.5170734736303</v>
      </c>
      <c r="J12" s="234"/>
    </row>
    <row r="13" spans="1:11" x14ac:dyDescent="0.2">
      <c r="A13" s="165">
        <v>2018</v>
      </c>
      <c r="B13" s="222">
        <v>3.9626740704125502E-2</v>
      </c>
      <c r="C13" s="222">
        <v>-1.7379889305161801E-2</v>
      </c>
      <c r="D13" s="223">
        <v>1.3167105478321199E-2</v>
      </c>
      <c r="E13" s="225">
        <v>3.2870557103174605</v>
      </c>
      <c r="F13" s="216">
        <v>49066.4758077562</v>
      </c>
      <c r="G13" s="216">
        <v>29527.8718662379</v>
      </c>
      <c r="H13" s="216">
        <v>41869.941111</v>
      </c>
      <c r="I13" s="216">
        <v>7196.53469675619</v>
      </c>
    </row>
    <row r="14" spans="1:11" x14ac:dyDescent="0.2">
      <c r="A14" s="165">
        <v>2019</v>
      </c>
      <c r="B14" s="222">
        <v>2.2264766117906398E-2</v>
      </c>
      <c r="C14" s="222">
        <v>-8.4087565525969403E-3</v>
      </c>
      <c r="D14" s="222">
        <v>2.1358458196351501E-2</v>
      </c>
      <c r="E14" s="122">
        <v>3.3371626666666665</v>
      </c>
      <c r="F14" s="216">
        <v>47688.240808267401</v>
      </c>
      <c r="G14" s="216">
        <v>28678.0489155424</v>
      </c>
      <c r="H14" s="216">
        <v>41074.033108000003</v>
      </c>
      <c r="I14" s="216">
        <v>6614.2077002673896</v>
      </c>
      <c r="J14" s="233"/>
      <c r="K14" s="218"/>
    </row>
    <row r="15" spans="1:11" x14ac:dyDescent="0.2">
      <c r="A15" s="165">
        <v>2020</v>
      </c>
      <c r="B15" s="222">
        <v>-0.11115070504394801</v>
      </c>
      <c r="C15" s="222">
        <v>-0.135401121600293</v>
      </c>
      <c r="D15" s="223">
        <v>1.8273026524989598E-2</v>
      </c>
      <c r="E15" s="225">
        <v>3.4957341089466101</v>
      </c>
      <c r="F15" s="216">
        <v>42412.842794894103</v>
      </c>
      <c r="G15" s="216">
        <v>26220.015382888003</v>
      </c>
      <c r="H15" s="216">
        <v>34663.175707000002</v>
      </c>
      <c r="I15" s="216">
        <v>7749.6670878940904</v>
      </c>
      <c r="J15" s="233"/>
      <c r="K15" s="218"/>
    </row>
    <row r="16" spans="1:11" x14ac:dyDescent="0.2">
      <c r="A16" s="232">
        <v>2021</v>
      </c>
      <c r="B16" s="231"/>
      <c r="C16" s="231"/>
      <c r="D16" s="231"/>
      <c r="E16" s="230"/>
      <c r="F16" s="229"/>
      <c r="G16" s="229"/>
      <c r="H16" s="229"/>
      <c r="I16" s="229"/>
      <c r="J16" s="227"/>
      <c r="K16" s="221"/>
    </row>
    <row r="17" spans="1:11" x14ac:dyDescent="0.2">
      <c r="A17" s="224" t="s">
        <v>22</v>
      </c>
      <c r="B17" s="226">
        <v>-1.01997818269747E-2</v>
      </c>
      <c r="C17" s="226">
        <v>-7.1062932792976194E-2</v>
      </c>
      <c r="D17" s="221">
        <v>2.6755453835091897E-2</v>
      </c>
      <c r="E17" s="228">
        <v>3.6249500000000001</v>
      </c>
      <c r="F17" s="216">
        <v>4469.6240221948701</v>
      </c>
      <c r="G17" s="216">
        <v>2725.5692811059803</v>
      </c>
      <c r="H17" s="216">
        <v>3267.1692280000002</v>
      </c>
      <c r="I17" s="216">
        <v>1202.4547941948699</v>
      </c>
      <c r="J17" s="227"/>
      <c r="K17" s="221"/>
    </row>
    <row r="18" spans="1:11" x14ac:dyDescent="0.2">
      <c r="A18" s="224" t="s">
        <v>35</v>
      </c>
      <c r="B18" s="226">
        <v>-3.7800002255930297E-2</v>
      </c>
      <c r="C18" s="226">
        <v>-1.07723299324523E-2</v>
      </c>
      <c r="D18" s="223">
        <v>2.40134221222085E-2</v>
      </c>
      <c r="E18" s="225">
        <v>3.6456900000000001</v>
      </c>
      <c r="F18" s="216">
        <v>4325.8343540935102</v>
      </c>
      <c r="G18" s="216">
        <v>2743.73848050365</v>
      </c>
      <c r="H18" s="216">
        <v>3476.3715539999998</v>
      </c>
      <c r="I18" s="216">
        <v>849.46280009351403</v>
      </c>
      <c r="K18" s="218"/>
    </row>
    <row r="19" spans="1:11" x14ac:dyDescent="0.2">
      <c r="A19" s="224" t="s">
        <v>80</v>
      </c>
      <c r="B19" s="226">
        <v>0.18210004462213297</v>
      </c>
      <c r="C19" s="226">
        <v>0.20439999999999897</v>
      </c>
      <c r="D19" s="223">
        <v>2.59818523324113E-2</v>
      </c>
      <c r="E19" s="225">
        <v>3.70917826086957</v>
      </c>
      <c r="F19" s="216">
        <v>4492.0665319047603</v>
      </c>
      <c r="G19" s="216">
        <v>3023.882422918</v>
      </c>
      <c r="H19" s="216">
        <v>3956.7389389999998</v>
      </c>
      <c r="I19" s="216">
        <v>535.32759290476395</v>
      </c>
      <c r="K19" s="218"/>
    </row>
    <row r="20" spans="1:11" x14ac:dyDescent="0.2">
      <c r="A20" s="224" t="s">
        <v>129</v>
      </c>
      <c r="B20" s="226">
        <v>0.58490343690834101</v>
      </c>
      <c r="C20" s="226">
        <v>0.76418763911734999</v>
      </c>
      <c r="D20" s="223">
        <v>2.3836977236303101E-2</v>
      </c>
      <c r="E20" s="225">
        <v>3.699525</v>
      </c>
      <c r="F20" s="216">
        <v>4398.9794394847704</v>
      </c>
      <c r="G20" s="216">
        <v>2878.9779483708403</v>
      </c>
      <c r="H20" s="216">
        <v>3975.054756</v>
      </c>
      <c r="I20" s="216">
        <v>423.92468348476501</v>
      </c>
      <c r="K20" s="218"/>
    </row>
    <row r="21" spans="1:11" x14ac:dyDescent="0.2">
      <c r="A21" s="224" t="s">
        <v>153</v>
      </c>
      <c r="B21" s="206" t="s">
        <v>170</v>
      </c>
      <c r="C21" s="206" t="s">
        <v>170</v>
      </c>
      <c r="D21" s="223">
        <v>2.4474590256085799E-2</v>
      </c>
      <c r="E21" s="225">
        <v>3.77475714285714</v>
      </c>
      <c r="F21" s="216" t="s">
        <v>170</v>
      </c>
      <c r="G21" s="216" t="s">
        <v>170</v>
      </c>
      <c r="H21" s="216" t="s">
        <v>170</v>
      </c>
      <c r="I21" s="216" t="s">
        <v>170</v>
      </c>
      <c r="K21" s="218"/>
    </row>
    <row r="22" spans="1:11" x14ac:dyDescent="0.2">
      <c r="A22" s="224"/>
      <c r="B22" s="206"/>
      <c r="C22" s="206"/>
      <c r="D22" s="223"/>
      <c r="E22" s="206"/>
      <c r="F22" s="216"/>
      <c r="G22" s="216"/>
      <c r="H22" s="216"/>
      <c r="I22" s="216"/>
      <c r="K22" s="218"/>
    </row>
    <row r="23" spans="1:11" x14ac:dyDescent="0.2">
      <c r="A23" s="224"/>
      <c r="B23" s="223"/>
      <c r="C23" s="222"/>
      <c r="D23" s="221"/>
      <c r="E23" s="220"/>
      <c r="F23" s="216"/>
      <c r="G23" s="219"/>
      <c r="H23" s="216"/>
      <c r="I23" s="216"/>
      <c r="K23" s="218"/>
    </row>
    <row r="24" spans="1:11" x14ac:dyDescent="0.2">
      <c r="A24" s="217" t="s">
        <v>169</v>
      </c>
      <c r="B24" s="205"/>
      <c r="H24" s="216"/>
      <c r="I24" s="216"/>
    </row>
    <row r="25" spans="1:11" x14ac:dyDescent="0.2">
      <c r="B25" s="205"/>
    </row>
    <row r="26" spans="1:11" x14ac:dyDescent="0.2">
      <c r="A26" s="215" t="s">
        <v>15</v>
      </c>
      <c r="B26" s="214" t="s">
        <v>168</v>
      </c>
      <c r="C26" s="214" t="s">
        <v>167</v>
      </c>
      <c r="D26" s="214" t="s">
        <v>166</v>
      </c>
      <c r="E26" s="214" t="s">
        <v>165</v>
      </c>
      <c r="F26" s="214" t="s">
        <v>164</v>
      </c>
      <c r="G26" s="214" t="s">
        <v>163</v>
      </c>
      <c r="H26" s="214" t="s">
        <v>28</v>
      </c>
      <c r="I26" s="214" t="s">
        <v>162</v>
      </c>
    </row>
    <row r="27" spans="1:11" x14ac:dyDescent="0.2">
      <c r="A27" s="213"/>
      <c r="B27" s="211" t="s">
        <v>160</v>
      </c>
      <c r="C27" s="212" t="s">
        <v>161</v>
      </c>
      <c r="D27" s="211" t="s">
        <v>160</v>
      </c>
      <c r="E27" s="212" t="s">
        <v>161</v>
      </c>
      <c r="F27" s="211" t="s">
        <v>160</v>
      </c>
      <c r="G27" s="210" t="s">
        <v>160</v>
      </c>
      <c r="H27" s="211" t="s">
        <v>159</v>
      </c>
      <c r="I27" s="210" t="s">
        <v>158</v>
      </c>
    </row>
    <row r="28" spans="1:11" x14ac:dyDescent="0.2">
      <c r="A28" s="213"/>
      <c r="B28" s="211" t="s">
        <v>154</v>
      </c>
      <c r="C28" s="212" t="s">
        <v>157</v>
      </c>
      <c r="D28" s="211" t="s">
        <v>154</v>
      </c>
      <c r="E28" s="210" t="s">
        <v>156</v>
      </c>
      <c r="F28" s="211" t="s">
        <v>154</v>
      </c>
      <c r="G28" s="210" t="s">
        <v>154</v>
      </c>
      <c r="H28" s="211" t="s">
        <v>155</v>
      </c>
      <c r="I28" s="210" t="s">
        <v>154</v>
      </c>
    </row>
    <row r="29" spans="1:11" x14ac:dyDescent="0.2">
      <c r="A29" s="165">
        <v>2011</v>
      </c>
      <c r="B29" s="206">
        <v>399.65585657370491</v>
      </c>
      <c r="C29" s="206">
        <v>1573.1599601593628</v>
      </c>
      <c r="D29" s="206">
        <v>99.360796812749015</v>
      </c>
      <c r="E29" s="206">
        <v>35.119203187250996</v>
      </c>
      <c r="F29" s="206">
        <v>108.7636254980081</v>
      </c>
      <c r="G29" s="206">
        <v>1180.3129880478079</v>
      </c>
      <c r="H29" s="206">
        <v>167.58884462151394</v>
      </c>
      <c r="I29" s="206">
        <v>15.449</v>
      </c>
    </row>
    <row r="30" spans="1:11" x14ac:dyDescent="0.2">
      <c r="A30" s="165">
        <v>2012</v>
      </c>
      <c r="B30" s="206">
        <v>360.59261904761911</v>
      </c>
      <c r="C30" s="206">
        <v>1668.8571428571429</v>
      </c>
      <c r="D30" s="206">
        <v>88.286230158730149</v>
      </c>
      <c r="E30" s="206">
        <v>31.149722222222234</v>
      </c>
      <c r="F30" s="206">
        <v>93.503214285714279</v>
      </c>
      <c r="G30" s="206">
        <v>956.78218253968248</v>
      </c>
      <c r="H30" s="206">
        <v>128.30079365079362</v>
      </c>
      <c r="I30" s="206">
        <v>12.741</v>
      </c>
    </row>
    <row r="31" spans="1:11" x14ac:dyDescent="0.2">
      <c r="A31" s="165">
        <v>2013</v>
      </c>
      <c r="B31" s="206">
        <v>332.12086956521739</v>
      </c>
      <c r="C31" s="206">
        <v>1409.505928853755</v>
      </c>
      <c r="D31" s="206">
        <v>86.594387351778664</v>
      </c>
      <c r="E31" s="206">
        <v>23.79288537549407</v>
      </c>
      <c r="F31" s="206">
        <v>97.121185770750984</v>
      </c>
      <c r="G31" s="206">
        <v>1011.7013043478254</v>
      </c>
      <c r="H31" s="206">
        <v>135.18007968127492</v>
      </c>
      <c r="I31" s="206">
        <v>10.318</v>
      </c>
    </row>
    <row r="32" spans="1:11" x14ac:dyDescent="0.2">
      <c r="A32" s="165">
        <v>2014</v>
      </c>
      <c r="B32" s="206">
        <v>311.25509881422914</v>
      </c>
      <c r="C32" s="206">
        <v>1266.0626482213438</v>
      </c>
      <c r="D32" s="206">
        <v>98.178577075098843</v>
      </c>
      <c r="E32" s="206">
        <v>19.077905138339929</v>
      </c>
      <c r="F32" s="206">
        <v>95.072213438735091</v>
      </c>
      <c r="G32" s="206">
        <v>993.03415019762849</v>
      </c>
      <c r="H32" s="206">
        <v>96.665476190476198</v>
      </c>
      <c r="I32" s="206">
        <v>11.393000000000001</v>
      </c>
    </row>
    <row r="33" spans="1:9" x14ac:dyDescent="0.2">
      <c r="A33" s="165">
        <v>2015</v>
      </c>
      <c r="B33" s="206">
        <v>249.22632411067195</v>
      </c>
      <c r="C33" s="206">
        <v>1159.8211462450593</v>
      </c>
      <c r="D33" s="206">
        <v>87.466600790513851</v>
      </c>
      <c r="E33" s="206">
        <v>15.68</v>
      </c>
      <c r="F33" s="206">
        <v>80.899604743082961</v>
      </c>
      <c r="G33" s="206">
        <v>728.93063241106768</v>
      </c>
      <c r="H33" s="206">
        <v>55.045161290322568</v>
      </c>
      <c r="I33" s="206">
        <v>6.6520000000000001</v>
      </c>
    </row>
    <row r="34" spans="1:9" x14ac:dyDescent="0.2">
      <c r="A34" s="165">
        <v>2016</v>
      </c>
      <c r="B34" s="206">
        <v>220.56320158102767</v>
      </c>
      <c r="C34" s="206">
        <v>1249.8440711462458</v>
      </c>
      <c r="D34" s="206">
        <v>95.01616600790517</v>
      </c>
      <c r="E34" s="206">
        <v>17.137747035573124</v>
      </c>
      <c r="F34" s="206">
        <v>84.893873517786545</v>
      </c>
      <c r="G34" s="206">
        <v>816.73525691699717</v>
      </c>
      <c r="H34" s="206">
        <v>57.872619047619075</v>
      </c>
      <c r="I34" s="206">
        <v>6.484</v>
      </c>
    </row>
    <row r="35" spans="1:9" x14ac:dyDescent="0.2">
      <c r="A35" s="165">
        <v>2017</v>
      </c>
      <c r="B35" s="206">
        <v>279.68408730158734</v>
      </c>
      <c r="C35" s="206">
        <v>1257.8597222222209</v>
      </c>
      <c r="D35" s="206">
        <v>131.35749999999996</v>
      </c>
      <c r="E35" s="206">
        <v>17.048769841269841</v>
      </c>
      <c r="F35" s="206">
        <v>105.11793650793639</v>
      </c>
      <c r="G35" s="206">
        <v>911.93436507936531</v>
      </c>
      <c r="H35" s="206">
        <v>70.687199999999976</v>
      </c>
      <c r="I35" s="206">
        <v>8.2059999999999995</v>
      </c>
    </row>
    <row r="36" spans="1:9" x14ac:dyDescent="0.2">
      <c r="A36" s="165">
        <v>2018</v>
      </c>
      <c r="B36" s="206">
        <v>295.88023715415011</v>
      </c>
      <c r="C36" s="206">
        <v>1268.9288537549407</v>
      </c>
      <c r="D36" s="206">
        <v>132.53778656126482</v>
      </c>
      <c r="E36" s="206">
        <v>15.707826086956533</v>
      </c>
      <c r="F36" s="206">
        <v>101.71517786561255</v>
      </c>
      <c r="G36" s="206">
        <v>914.13509881422931</v>
      </c>
      <c r="H36" s="206">
        <v>69.470967741935496</v>
      </c>
      <c r="I36" s="206">
        <v>11.938000000000001</v>
      </c>
    </row>
    <row r="37" spans="1:9" x14ac:dyDescent="0.2">
      <c r="A37" s="165">
        <v>2019</v>
      </c>
      <c r="B37" s="206">
        <v>272.14359683794487</v>
      </c>
      <c r="C37" s="206">
        <v>1393.7138339920948</v>
      </c>
      <c r="D37" s="206">
        <v>115.50000000000003</v>
      </c>
      <c r="E37" s="206">
        <v>16.21102766798419</v>
      </c>
      <c r="F37" s="206">
        <v>90.703754940711477</v>
      </c>
      <c r="G37" s="206">
        <v>845.62762845849795</v>
      </c>
      <c r="H37" s="206">
        <v>93.390853658536557</v>
      </c>
      <c r="I37" s="206">
        <v>11.353999999999999</v>
      </c>
    </row>
    <row r="38" spans="1:9" x14ac:dyDescent="0.2">
      <c r="A38" s="165">
        <v>2020</v>
      </c>
      <c r="B38" s="206">
        <v>280.34866141732306</v>
      </c>
      <c r="C38" s="206">
        <v>1771.0421259842515</v>
      </c>
      <c r="D38" s="206">
        <v>102.82901574803152</v>
      </c>
      <c r="E38" s="206">
        <v>20.547519685039394</v>
      </c>
      <c r="F38" s="206">
        <v>82.807204724409431</v>
      </c>
      <c r="G38" s="206">
        <v>778.30578740157455</v>
      </c>
      <c r="H38" s="206">
        <v>108.88360323886639</v>
      </c>
      <c r="I38" s="206">
        <v>8.6910000000000007</v>
      </c>
    </row>
    <row r="39" spans="1:9" x14ac:dyDescent="0.2">
      <c r="A39" s="209">
        <v>2021</v>
      </c>
      <c r="B39" s="208"/>
      <c r="C39" s="208"/>
      <c r="D39" s="208"/>
      <c r="E39" s="208"/>
      <c r="F39" s="208"/>
      <c r="G39" s="208"/>
      <c r="H39" s="208"/>
      <c r="I39" s="208"/>
    </row>
    <row r="40" spans="1:9" x14ac:dyDescent="0.2">
      <c r="A40" s="207" t="s">
        <v>22</v>
      </c>
      <c r="B40" s="206">
        <v>361.53550000000007</v>
      </c>
      <c r="C40" s="206">
        <v>1869.675</v>
      </c>
      <c r="D40" s="206">
        <v>122.82000000000001</v>
      </c>
      <c r="E40" s="206">
        <v>25.949999999999996</v>
      </c>
      <c r="F40" s="206">
        <v>91.395499999999998</v>
      </c>
      <c r="G40" s="206">
        <v>995.88249999999994</v>
      </c>
      <c r="H40" s="206">
        <v>167.95526315789473</v>
      </c>
      <c r="I40" s="206">
        <v>10.218499999999999</v>
      </c>
    </row>
    <row r="41" spans="1:9" x14ac:dyDescent="0.2">
      <c r="A41" s="207" t="s">
        <v>35</v>
      </c>
      <c r="B41" s="206">
        <v>383.75149999999996</v>
      </c>
      <c r="C41" s="206">
        <v>1814.0050000000003</v>
      </c>
      <c r="D41" s="206">
        <v>124.42949999999999</v>
      </c>
      <c r="E41" s="206">
        <v>27.353999999999996</v>
      </c>
      <c r="F41" s="206">
        <v>94.607999999999976</v>
      </c>
      <c r="G41" s="206">
        <v>1211.8774999999998</v>
      </c>
      <c r="H41" s="206">
        <v>165.61052631578951</v>
      </c>
      <c r="I41" s="206">
        <v>11.913</v>
      </c>
    </row>
    <row r="42" spans="1:9" x14ac:dyDescent="0.2">
      <c r="A42" s="207" t="s">
        <v>80</v>
      </c>
      <c r="B42" s="206">
        <v>408.45956521739129</v>
      </c>
      <c r="C42" s="206">
        <v>1721.5565217391302</v>
      </c>
      <c r="D42" s="206">
        <v>126.429130434783</v>
      </c>
      <c r="E42" s="206">
        <v>25.615652173913041</v>
      </c>
      <c r="F42" s="206">
        <v>88.94</v>
      </c>
      <c r="G42" s="206">
        <v>1242.6756521739132</v>
      </c>
      <c r="H42" s="206">
        <v>166.99772727272727</v>
      </c>
      <c r="I42" s="206">
        <v>11.750869565217393</v>
      </c>
    </row>
    <row r="43" spans="1:9" x14ac:dyDescent="0.2">
      <c r="A43" s="207" t="s">
        <v>129</v>
      </c>
      <c r="B43" s="206">
        <v>423.31700000000001</v>
      </c>
      <c r="C43" s="206">
        <v>1758.8</v>
      </c>
      <c r="D43" s="206">
        <v>128.24550000000002</v>
      </c>
      <c r="E43" s="206">
        <v>25.642500000000002</v>
      </c>
      <c r="F43" s="206">
        <v>91.006</v>
      </c>
      <c r="G43" s="206">
        <v>1293.106</v>
      </c>
      <c r="H43" s="206">
        <v>179.6142857142857</v>
      </c>
      <c r="I43" s="206">
        <v>11.174500000000002</v>
      </c>
    </row>
    <row r="44" spans="1:9" x14ac:dyDescent="0.2">
      <c r="A44" s="207" t="s">
        <v>153</v>
      </c>
      <c r="B44" s="206">
        <v>461.93789473684211</v>
      </c>
      <c r="C44" s="206">
        <v>1847.5605263157895</v>
      </c>
      <c r="D44" s="206">
        <v>134.72999999999999</v>
      </c>
      <c r="E44" s="206">
        <v>27.571052631578954</v>
      </c>
      <c r="F44" s="206">
        <v>99.151578947368421</v>
      </c>
      <c r="G44" s="206">
        <v>1475.2763157894735</v>
      </c>
      <c r="H44" s="206">
        <v>205.68947368421053</v>
      </c>
      <c r="I44" s="206">
        <v>13.226315789473686</v>
      </c>
    </row>
    <row r="45" spans="1:9" ht="67.5" customHeight="1" x14ac:dyDescent="0.2">
      <c r="A45" s="748" t="s">
        <v>152</v>
      </c>
      <c r="B45" s="748"/>
      <c r="C45" s="748"/>
      <c r="D45" s="748"/>
      <c r="E45" s="748"/>
      <c r="F45" s="748"/>
      <c r="G45" s="748"/>
      <c r="H45" s="748"/>
      <c r="I45" s="748"/>
    </row>
  </sheetData>
  <mergeCells count="1">
    <mergeCell ref="A45:I45"/>
  </mergeCells>
  <printOptions horizontalCentered="1" verticalCentered="1"/>
  <pageMargins left="0" right="0" top="0" bottom="0"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Z106"/>
  <sheetViews>
    <sheetView showGridLines="0" view="pageBreakPreview" zoomScaleNormal="40" zoomScaleSheetLayoutView="100" workbookViewId="0">
      <selection activeCell="A3" sqref="A3"/>
    </sheetView>
  </sheetViews>
  <sheetFormatPr baseColWidth="10" defaultRowHeight="15" x14ac:dyDescent="0.25"/>
  <cols>
    <col min="1" max="1" width="17.7109375" style="48" customWidth="1"/>
    <col min="2" max="2" width="18.7109375" style="42" bestFit="1" customWidth="1"/>
    <col min="3" max="3" width="12.7109375" style="42" bestFit="1" customWidth="1"/>
    <col min="4" max="4" width="18.7109375" style="42" bestFit="1" customWidth="1"/>
    <col min="5" max="5" width="16" style="42" bestFit="1" customWidth="1"/>
    <col min="6" max="9" width="18.7109375" style="42" bestFit="1" customWidth="1"/>
    <col min="10" max="11" width="12.7109375" style="42" customWidth="1"/>
    <col min="12" max="12" width="2.5703125" style="43" customWidth="1"/>
    <col min="13" max="256" width="11.42578125" style="43"/>
    <col min="257" max="257" width="17.7109375" style="43" customWidth="1"/>
    <col min="258" max="258" width="18.7109375" style="43" bestFit="1" customWidth="1"/>
    <col min="259" max="259" width="12.7109375" style="43" bestFit="1" customWidth="1"/>
    <col min="260" max="260" width="18.7109375" style="43" bestFit="1" customWidth="1"/>
    <col min="261" max="261" width="16" style="43" bestFit="1" customWidth="1"/>
    <col min="262" max="265" width="18.7109375" style="43" bestFit="1" customWidth="1"/>
    <col min="266" max="267" width="12.7109375" style="43" customWidth="1"/>
    <col min="268" max="268" width="2.5703125" style="43" customWidth="1"/>
    <col min="269" max="512" width="11.42578125" style="43"/>
    <col min="513" max="513" width="17.7109375" style="43" customWidth="1"/>
    <col min="514" max="514" width="18.7109375" style="43" bestFit="1" customWidth="1"/>
    <col min="515" max="515" width="12.7109375" style="43" bestFit="1" customWidth="1"/>
    <col min="516" max="516" width="18.7109375" style="43" bestFit="1" customWidth="1"/>
    <col min="517" max="517" width="16" style="43" bestFit="1" customWidth="1"/>
    <col min="518" max="521" width="18.7109375" style="43" bestFit="1" customWidth="1"/>
    <col min="522" max="523" width="12.7109375" style="43" customWidth="1"/>
    <col min="524" max="524" width="2.5703125" style="43" customWidth="1"/>
    <col min="525" max="768" width="11.42578125" style="43"/>
    <col min="769" max="769" width="17.7109375" style="43" customWidth="1"/>
    <col min="770" max="770" width="18.7109375" style="43" bestFit="1" customWidth="1"/>
    <col min="771" max="771" width="12.7109375" style="43" bestFit="1" customWidth="1"/>
    <col min="772" max="772" width="18.7109375" style="43" bestFit="1" customWidth="1"/>
    <col min="773" max="773" width="16" style="43" bestFit="1" customWidth="1"/>
    <col min="774" max="777" width="18.7109375" style="43" bestFit="1" customWidth="1"/>
    <col min="778" max="779" width="12.7109375" style="43" customWidth="1"/>
    <col min="780" max="780" width="2.5703125" style="43" customWidth="1"/>
    <col min="781" max="1024" width="11.42578125" style="43"/>
    <col min="1025" max="1025" width="17.7109375" style="43" customWidth="1"/>
    <col min="1026" max="1026" width="18.7109375" style="43" bestFit="1" customWidth="1"/>
    <col min="1027" max="1027" width="12.7109375" style="43" bestFit="1" customWidth="1"/>
    <col min="1028" max="1028" width="18.7109375" style="43" bestFit="1" customWidth="1"/>
    <col min="1029" max="1029" width="16" style="43" bestFit="1" customWidth="1"/>
    <col min="1030" max="1033" width="18.7109375" style="43" bestFit="1" customWidth="1"/>
    <col min="1034" max="1035" width="12.7109375" style="43" customWidth="1"/>
    <col min="1036" max="1036" width="2.5703125" style="43" customWidth="1"/>
    <col min="1037" max="1280" width="11.42578125" style="43"/>
    <col min="1281" max="1281" width="17.7109375" style="43" customWidth="1"/>
    <col min="1282" max="1282" width="18.7109375" style="43" bestFit="1" customWidth="1"/>
    <col min="1283" max="1283" width="12.7109375" style="43" bestFit="1" customWidth="1"/>
    <col min="1284" max="1284" width="18.7109375" style="43" bestFit="1" customWidth="1"/>
    <col min="1285" max="1285" width="16" style="43" bestFit="1" customWidth="1"/>
    <col min="1286" max="1289" width="18.7109375" style="43" bestFit="1" customWidth="1"/>
    <col min="1290" max="1291" width="12.7109375" style="43" customWidth="1"/>
    <col min="1292" max="1292" width="2.5703125" style="43" customWidth="1"/>
    <col min="1293" max="1536" width="11.42578125" style="43"/>
    <col min="1537" max="1537" width="17.7109375" style="43" customWidth="1"/>
    <col min="1538" max="1538" width="18.7109375" style="43" bestFit="1" customWidth="1"/>
    <col min="1539" max="1539" width="12.7109375" style="43" bestFit="1" customWidth="1"/>
    <col min="1540" max="1540" width="18.7109375" style="43" bestFit="1" customWidth="1"/>
    <col min="1541" max="1541" width="16" style="43" bestFit="1" customWidth="1"/>
    <col min="1542" max="1545" width="18.7109375" style="43" bestFit="1" customWidth="1"/>
    <col min="1546" max="1547" width="12.7109375" style="43" customWidth="1"/>
    <col min="1548" max="1548" width="2.5703125" style="43" customWidth="1"/>
    <col min="1549" max="1792" width="11.42578125" style="43"/>
    <col min="1793" max="1793" width="17.7109375" style="43" customWidth="1"/>
    <col min="1794" max="1794" width="18.7109375" style="43" bestFit="1" customWidth="1"/>
    <col min="1795" max="1795" width="12.7109375" style="43" bestFit="1" customWidth="1"/>
    <col min="1796" max="1796" width="18.7109375" style="43" bestFit="1" customWidth="1"/>
    <col min="1797" max="1797" width="16" style="43" bestFit="1" customWidth="1"/>
    <col min="1798" max="1801" width="18.7109375" style="43" bestFit="1" customWidth="1"/>
    <col min="1802" max="1803" width="12.7109375" style="43" customWidth="1"/>
    <col min="1804" max="1804" width="2.5703125" style="43" customWidth="1"/>
    <col min="1805" max="2048" width="11.42578125" style="43"/>
    <col min="2049" max="2049" width="17.7109375" style="43" customWidth="1"/>
    <col min="2050" max="2050" width="18.7109375" style="43" bestFit="1" customWidth="1"/>
    <col min="2051" max="2051" width="12.7109375" style="43" bestFit="1" customWidth="1"/>
    <col min="2052" max="2052" width="18.7109375" style="43" bestFit="1" customWidth="1"/>
    <col min="2053" max="2053" width="16" style="43" bestFit="1" customWidth="1"/>
    <col min="2054" max="2057" width="18.7109375" style="43" bestFit="1" customWidth="1"/>
    <col min="2058" max="2059" width="12.7109375" style="43" customWidth="1"/>
    <col min="2060" max="2060" width="2.5703125" style="43" customWidth="1"/>
    <col min="2061" max="2304" width="11.42578125" style="43"/>
    <col min="2305" max="2305" width="17.7109375" style="43" customWidth="1"/>
    <col min="2306" max="2306" width="18.7109375" style="43" bestFit="1" customWidth="1"/>
    <col min="2307" max="2307" width="12.7109375" style="43" bestFit="1" customWidth="1"/>
    <col min="2308" max="2308" width="18.7109375" style="43" bestFit="1" customWidth="1"/>
    <col min="2309" max="2309" width="16" style="43" bestFit="1" customWidth="1"/>
    <col min="2310" max="2313" width="18.7109375" style="43" bestFit="1" customWidth="1"/>
    <col min="2314" max="2315" width="12.7109375" style="43" customWidth="1"/>
    <col min="2316" max="2316" width="2.5703125" style="43" customWidth="1"/>
    <col min="2317" max="2560" width="11.42578125" style="43"/>
    <col min="2561" max="2561" width="17.7109375" style="43" customWidth="1"/>
    <col min="2562" max="2562" width="18.7109375" style="43" bestFit="1" customWidth="1"/>
    <col min="2563" max="2563" width="12.7109375" style="43" bestFit="1" customWidth="1"/>
    <col min="2564" max="2564" width="18.7109375" style="43" bestFit="1" customWidth="1"/>
    <col min="2565" max="2565" width="16" style="43" bestFit="1" customWidth="1"/>
    <col min="2566" max="2569" width="18.7109375" style="43" bestFit="1" customWidth="1"/>
    <col min="2570" max="2571" width="12.7109375" style="43" customWidth="1"/>
    <col min="2572" max="2572" width="2.5703125" style="43" customWidth="1"/>
    <col min="2573" max="2816" width="11.42578125" style="43"/>
    <col min="2817" max="2817" width="17.7109375" style="43" customWidth="1"/>
    <col min="2818" max="2818" width="18.7109375" style="43" bestFit="1" customWidth="1"/>
    <col min="2819" max="2819" width="12.7109375" style="43" bestFit="1" customWidth="1"/>
    <col min="2820" max="2820" width="18.7109375" style="43" bestFit="1" customWidth="1"/>
    <col min="2821" max="2821" width="16" style="43" bestFit="1" customWidth="1"/>
    <col min="2822" max="2825" width="18.7109375" style="43" bestFit="1" customWidth="1"/>
    <col min="2826" max="2827" width="12.7109375" style="43" customWidth="1"/>
    <col min="2828" max="2828" width="2.5703125" style="43" customWidth="1"/>
    <col min="2829" max="3072" width="11.42578125" style="43"/>
    <col min="3073" max="3073" width="17.7109375" style="43" customWidth="1"/>
    <col min="3074" max="3074" width="18.7109375" style="43" bestFit="1" customWidth="1"/>
    <col min="3075" max="3075" width="12.7109375" style="43" bestFit="1" customWidth="1"/>
    <col min="3076" max="3076" width="18.7109375" style="43" bestFit="1" customWidth="1"/>
    <col min="3077" max="3077" width="16" style="43" bestFit="1" customWidth="1"/>
    <col min="3078" max="3081" width="18.7109375" style="43" bestFit="1" customWidth="1"/>
    <col min="3082" max="3083" width="12.7109375" style="43" customWidth="1"/>
    <col min="3084" max="3084" width="2.5703125" style="43" customWidth="1"/>
    <col min="3085" max="3328" width="11.42578125" style="43"/>
    <col min="3329" max="3329" width="17.7109375" style="43" customWidth="1"/>
    <col min="3330" max="3330" width="18.7109375" style="43" bestFit="1" customWidth="1"/>
    <col min="3331" max="3331" width="12.7109375" style="43" bestFit="1" customWidth="1"/>
    <col min="3332" max="3332" width="18.7109375" style="43" bestFit="1" customWidth="1"/>
    <col min="3333" max="3333" width="16" style="43" bestFit="1" customWidth="1"/>
    <col min="3334" max="3337" width="18.7109375" style="43" bestFit="1" customWidth="1"/>
    <col min="3338" max="3339" width="12.7109375" style="43" customWidth="1"/>
    <col min="3340" max="3340" width="2.5703125" style="43" customWidth="1"/>
    <col min="3341" max="3584" width="11.42578125" style="43"/>
    <col min="3585" max="3585" width="17.7109375" style="43" customWidth="1"/>
    <col min="3586" max="3586" width="18.7109375" style="43" bestFit="1" customWidth="1"/>
    <col min="3587" max="3587" width="12.7109375" style="43" bestFit="1" customWidth="1"/>
    <col min="3588" max="3588" width="18.7109375" style="43" bestFit="1" customWidth="1"/>
    <col min="3589" max="3589" width="16" style="43" bestFit="1" customWidth="1"/>
    <col min="3590" max="3593" width="18.7109375" style="43" bestFit="1" customWidth="1"/>
    <col min="3594" max="3595" width="12.7109375" style="43" customWidth="1"/>
    <col min="3596" max="3596" width="2.5703125" style="43" customWidth="1"/>
    <col min="3597" max="3840" width="11.42578125" style="43"/>
    <col min="3841" max="3841" width="17.7109375" style="43" customWidth="1"/>
    <col min="3842" max="3842" width="18.7109375" style="43" bestFit="1" customWidth="1"/>
    <col min="3843" max="3843" width="12.7109375" style="43" bestFit="1" customWidth="1"/>
    <col min="3844" max="3844" width="18.7109375" style="43" bestFit="1" customWidth="1"/>
    <col min="3845" max="3845" width="16" style="43" bestFit="1" customWidth="1"/>
    <col min="3846" max="3849" width="18.7109375" style="43" bestFit="1" customWidth="1"/>
    <col min="3850" max="3851" width="12.7109375" style="43" customWidth="1"/>
    <col min="3852" max="3852" width="2.5703125" style="43" customWidth="1"/>
    <col min="3853" max="4096" width="11.42578125" style="43"/>
    <col min="4097" max="4097" width="17.7109375" style="43" customWidth="1"/>
    <col min="4098" max="4098" width="18.7109375" style="43" bestFit="1" customWidth="1"/>
    <col min="4099" max="4099" width="12.7109375" style="43" bestFit="1" customWidth="1"/>
    <col min="4100" max="4100" width="18.7109375" style="43" bestFit="1" customWidth="1"/>
    <col min="4101" max="4101" width="16" style="43" bestFit="1" customWidth="1"/>
    <col min="4102" max="4105" width="18.7109375" style="43" bestFit="1" customWidth="1"/>
    <col min="4106" max="4107" width="12.7109375" style="43" customWidth="1"/>
    <col min="4108" max="4108" width="2.5703125" style="43" customWidth="1"/>
    <col min="4109" max="4352" width="11.42578125" style="43"/>
    <col min="4353" max="4353" width="17.7109375" style="43" customWidth="1"/>
    <col min="4354" max="4354" width="18.7109375" style="43" bestFit="1" customWidth="1"/>
    <col min="4355" max="4355" width="12.7109375" style="43" bestFit="1" customWidth="1"/>
    <col min="4356" max="4356" width="18.7109375" style="43" bestFit="1" customWidth="1"/>
    <col min="4357" max="4357" width="16" style="43" bestFit="1" customWidth="1"/>
    <col min="4358" max="4361" width="18.7109375" style="43" bestFit="1" customWidth="1"/>
    <col min="4362" max="4363" width="12.7109375" style="43" customWidth="1"/>
    <col min="4364" max="4364" width="2.5703125" style="43" customWidth="1"/>
    <col min="4365" max="4608" width="11.42578125" style="43"/>
    <col min="4609" max="4609" width="17.7109375" style="43" customWidth="1"/>
    <col min="4610" max="4610" width="18.7109375" style="43" bestFit="1" customWidth="1"/>
    <col min="4611" max="4611" width="12.7109375" style="43" bestFit="1" customWidth="1"/>
    <col min="4612" max="4612" width="18.7109375" style="43" bestFit="1" customWidth="1"/>
    <col min="4613" max="4613" width="16" style="43" bestFit="1" customWidth="1"/>
    <col min="4614" max="4617" width="18.7109375" style="43" bestFit="1" customWidth="1"/>
    <col min="4618" max="4619" width="12.7109375" style="43" customWidth="1"/>
    <col min="4620" max="4620" width="2.5703125" style="43" customWidth="1"/>
    <col min="4621" max="4864" width="11.42578125" style="43"/>
    <col min="4865" max="4865" width="17.7109375" style="43" customWidth="1"/>
    <col min="4866" max="4866" width="18.7109375" style="43" bestFit="1" customWidth="1"/>
    <col min="4867" max="4867" width="12.7109375" style="43" bestFit="1" customWidth="1"/>
    <col min="4868" max="4868" width="18.7109375" style="43" bestFit="1" customWidth="1"/>
    <col min="4869" max="4869" width="16" style="43" bestFit="1" customWidth="1"/>
    <col min="4870" max="4873" width="18.7109375" style="43" bestFit="1" customWidth="1"/>
    <col min="4874" max="4875" width="12.7109375" style="43" customWidth="1"/>
    <col min="4876" max="4876" width="2.5703125" style="43" customWidth="1"/>
    <col min="4877" max="5120" width="11.42578125" style="43"/>
    <col min="5121" max="5121" width="17.7109375" style="43" customWidth="1"/>
    <col min="5122" max="5122" width="18.7109375" style="43" bestFit="1" customWidth="1"/>
    <col min="5123" max="5123" width="12.7109375" style="43" bestFit="1" customWidth="1"/>
    <col min="5124" max="5124" width="18.7109375" style="43" bestFit="1" customWidth="1"/>
    <col min="5125" max="5125" width="16" style="43" bestFit="1" customWidth="1"/>
    <col min="5126" max="5129" width="18.7109375" style="43" bestFit="1" customWidth="1"/>
    <col min="5130" max="5131" width="12.7109375" style="43" customWidth="1"/>
    <col min="5132" max="5132" width="2.5703125" style="43" customWidth="1"/>
    <col min="5133" max="5376" width="11.42578125" style="43"/>
    <col min="5377" max="5377" width="17.7109375" style="43" customWidth="1"/>
    <col min="5378" max="5378" width="18.7109375" style="43" bestFit="1" customWidth="1"/>
    <col min="5379" max="5379" width="12.7109375" style="43" bestFit="1" customWidth="1"/>
    <col min="5380" max="5380" width="18.7109375" style="43" bestFit="1" customWidth="1"/>
    <col min="5381" max="5381" width="16" style="43" bestFit="1" customWidth="1"/>
    <col min="5382" max="5385" width="18.7109375" style="43" bestFit="1" customWidth="1"/>
    <col min="5386" max="5387" width="12.7109375" style="43" customWidth="1"/>
    <col min="5388" max="5388" width="2.5703125" style="43" customWidth="1"/>
    <col min="5389" max="5632" width="11.42578125" style="43"/>
    <col min="5633" max="5633" width="17.7109375" style="43" customWidth="1"/>
    <col min="5634" max="5634" width="18.7109375" style="43" bestFit="1" customWidth="1"/>
    <col min="5635" max="5635" width="12.7109375" style="43" bestFit="1" customWidth="1"/>
    <col min="5636" max="5636" width="18.7109375" style="43" bestFit="1" customWidth="1"/>
    <col min="5637" max="5637" width="16" style="43" bestFit="1" customWidth="1"/>
    <col min="5638" max="5641" width="18.7109375" style="43" bestFit="1" customWidth="1"/>
    <col min="5642" max="5643" width="12.7109375" style="43" customWidth="1"/>
    <col min="5644" max="5644" width="2.5703125" style="43" customWidth="1"/>
    <col min="5645" max="5888" width="11.42578125" style="43"/>
    <col min="5889" max="5889" width="17.7109375" style="43" customWidth="1"/>
    <col min="5890" max="5890" width="18.7109375" style="43" bestFit="1" customWidth="1"/>
    <col min="5891" max="5891" width="12.7109375" style="43" bestFit="1" customWidth="1"/>
    <col min="5892" max="5892" width="18.7109375" style="43" bestFit="1" customWidth="1"/>
    <col min="5893" max="5893" width="16" style="43" bestFit="1" customWidth="1"/>
    <col min="5894" max="5897" width="18.7109375" style="43" bestFit="1" customWidth="1"/>
    <col min="5898" max="5899" width="12.7109375" style="43" customWidth="1"/>
    <col min="5900" max="5900" width="2.5703125" style="43" customWidth="1"/>
    <col min="5901" max="6144" width="11.42578125" style="43"/>
    <col min="6145" max="6145" width="17.7109375" style="43" customWidth="1"/>
    <col min="6146" max="6146" width="18.7109375" style="43" bestFit="1" customWidth="1"/>
    <col min="6147" max="6147" width="12.7109375" style="43" bestFit="1" customWidth="1"/>
    <col min="6148" max="6148" width="18.7109375" style="43" bestFit="1" customWidth="1"/>
    <col min="6149" max="6149" width="16" style="43" bestFit="1" customWidth="1"/>
    <col min="6150" max="6153" width="18.7109375" style="43" bestFit="1" customWidth="1"/>
    <col min="6154" max="6155" width="12.7109375" style="43" customWidth="1"/>
    <col min="6156" max="6156" width="2.5703125" style="43" customWidth="1"/>
    <col min="6157" max="6400" width="11.42578125" style="43"/>
    <col min="6401" max="6401" width="17.7109375" style="43" customWidth="1"/>
    <col min="6402" max="6402" width="18.7109375" style="43" bestFit="1" customWidth="1"/>
    <col min="6403" max="6403" width="12.7109375" style="43" bestFit="1" customWidth="1"/>
    <col min="6404" max="6404" width="18.7109375" style="43" bestFit="1" customWidth="1"/>
    <col min="6405" max="6405" width="16" style="43" bestFit="1" customWidth="1"/>
    <col min="6406" max="6409" width="18.7109375" style="43" bestFit="1" customWidth="1"/>
    <col min="6410" max="6411" width="12.7109375" style="43" customWidth="1"/>
    <col min="6412" max="6412" width="2.5703125" style="43" customWidth="1"/>
    <col min="6413" max="6656" width="11.42578125" style="43"/>
    <col min="6657" max="6657" width="17.7109375" style="43" customWidth="1"/>
    <col min="6658" max="6658" width="18.7109375" style="43" bestFit="1" customWidth="1"/>
    <col min="6659" max="6659" width="12.7109375" style="43" bestFit="1" customWidth="1"/>
    <col min="6660" max="6660" width="18.7109375" style="43" bestFit="1" customWidth="1"/>
    <col min="6661" max="6661" width="16" style="43" bestFit="1" customWidth="1"/>
    <col min="6662" max="6665" width="18.7109375" style="43" bestFit="1" customWidth="1"/>
    <col min="6666" max="6667" width="12.7109375" style="43" customWidth="1"/>
    <col min="6668" max="6668" width="2.5703125" style="43" customWidth="1"/>
    <col min="6669" max="6912" width="11.42578125" style="43"/>
    <col min="6913" max="6913" width="17.7109375" style="43" customWidth="1"/>
    <col min="6914" max="6914" width="18.7109375" style="43" bestFit="1" customWidth="1"/>
    <col min="6915" max="6915" width="12.7109375" style="43" bestFit="1" customWidth="1"/>
    <col min="6916" max="6916" width="18.7109375" style="43" bestFit="1" customWidth="1"/>
    <col min="6917" max="6917" width="16" style="43" bestFit="1" customWidth="1"/>
    <col min="6918" max="6921" width="18.7109375" style="43" bestFit="1" customWidth="1"/>
    <col min="6922" max="6923" width="12.7109375" style="43" customWidth="1"/>
    <col min="6924" max="6924" width="2.5703125" style="43" customWidth="1"/>
    <col min="6925" max="7168" width="11.42578125" style="43"/>
    <col min="7169" max="7169" width="17.7109375" style="43" customWidth="1"/>
    <col min="7170" max="7170" width="18.7109375" style="43" bestFit="1" customWidth="1"/>
    <col min="7171" max="7171" width="12.7109375" style="43" bestFit="1" customWidth="1"/>
    <col min="7172" max="7172" width="18.7109375" style="43" bestFit="1" customWidth="1"/>
    <col min="7173" max="7173" width="16" style="43" bestFit="1" customWidth="1"/>
    <col min="7174" max="7177" width="18.7109375" style="43" bestFit="1" customWidth="1"/>
    <col min="7178" max="7179" width="12.7109375" style="43" customWidth="1"/>
    <col min="7180" max="7180" width="2.5703125" style="43" customWidth="1"/>
    <col min="7181" max="7424" width="11.42578125" style="43"/>
    <col min="7425" max="7425" width="17.7109375" style="43" customWidth="1"/>
    <col min="7426" max="7426" width="18.7109375" style="43" bestFit="1" customWidth="1"/>
    <col min="7427" max="7427" width="12.7109375" style="43" bestFit="1" customWidth="1"/>
    <col min="7428" max="7428" width="18.7109375" style="43" bestFit="1" customWidth="1"/>
    <col min="7429" max="7429" width="16" style="43" bestFit="1" customWidth="1"/>
    <col min="7430" max="7433" width="18.7109375" style="43" bestFit="1" customWidth="1"/>
    <col min="7434" max="7435" width="12.7109375" style="43" customWidth="1"/>
    <col min="7436" max="7436" width="2.5703125" style="43" customWidth="1"/>
    <col min="7437" max="7680" width="11.42578125" style="43"/>
    <col min="7681" max="7681" width="17.7109375" style="43" customWidth="1"/>
    <col min="7682" max="7682" width="18.7109375" style="43" bestFit="1" customWidth="1"/>
    <col min="7683" max="7683" width="12.7109375" style="43" bestFit="1" customWidth="1"/>
    <col min="7684" max="7684" width="18.7109375" style="43" bestFit="1" customWidth="1"/>
    <col min="7685" max="7685" width="16" style="43" bestFit="1" customWidth="1"/>
    <col min="7686" max="7689" width="18.7109375" style="43" bestFit="1" customWidth="1"/>
    <col min="7690" max="7691" width="12.7109375" style="43" customWidth="1"/>
    <col min="7692" max="7692" width="2.5703125" style="43" customWidth="1"/>
    <col min="7693" max="7936" width="11.42578125" style="43"/>
    <col min="7937" max="7937" width="17.7109375" style="43" customWidth="1"/>
    <col min="7938" max="7938" width="18.7109375" style="43" bestFit="1" customWidth="1"/>
    <col min="7939" max="7939" width="12.7109375" style="43" bestFit="1" customWidth="1"/>
    <col min="7940" max="7940" width="18.7109375" style="43" bestFit="1" customWidth="1"/>
    <col min="7941" max="7941" width="16" style="43" bestFit="1" customWidth="1"/>
    <col min="7942" max="7945" width="18.7109375" style="43" bestFit="1" customWidth="1"/>
    <col min="7946" max="7947" width="12.7109375" style="43" customWidth="1"/>
    <col min="7948" max="7948" width="2.5703125" style="43" customWidth="1"/>
    <col min="7949" max="8192" width="11.42578125" style="43"/>
    <col min="8193" max="8193" width="17.7109375" style="43" customWidth="1"/>
    <col min="8194" max="8194" width="18.7109375" style="43" bestFit="1" customWidth="1"/>
    <col min="8195" max="8195" width="12.7109375" style="43" bestFit="1" customWidth="1"/>
    <col min="8196" max="8196" width="18.7109375" style="43" bestFit="1" customWidth="1"/>
    <col min="8197" max="8197" width="16" style="43" bestFit="1" customWidth="1"/>
    <col min="8198" max="8201" width="18.7109375" style="43" bestFit="1" customWidth="1"/>
    <col min="8202" max="8203" width="12.7109375" style="43" customWidth="1"/>
    <col min="8204" max="8204" width="2.5703125" style="43" customWidth="1"/>
    <col min="8205" max="8448" width="11.42578125" style="43"/>
    <col min="8449" max="8449" width="17.7109375" style="43" customWidth="1"/>
    <col min="8450" max="8450" width="18.7109375" style="43" bestFit="1" customWidth="1"/>
    <col min="8451" max="8451" width="12.7109375" style="43" bestFit="1" customWidth="1"/>
    <col min="8452" max="8452" width="18.7109375" style="43" bestFit="1" customWidth="1"/>
    <col min="8453" max="8453" width="16" style="43" bestFit="1" customWidth="1"/>
    <col min="8454" max="8457" width="18.7109375" style="43" bestFit="1" customWidth="1"/>
    <col min="8458" max="8459" width="12.7109375" style="43" customWidth="1"/>
    <col min="8460" max="8460" width="2.5703125" style="43" customWidth="1"/>
    <col min="8461" max="8704" width="11.42578125" style="43"/>
    <col min="8705" max="8705" width="17.7109375" style="43" customWidth="1"/>
    <col min="8706" max="8706" width="18.7109375" style="43" bestFit="1" customWidth="1"/>
    <col min="8707" max="8707" width="12.7109375" style="43" bestFit="1" customWidth="1"/>
    <col min="8708" max="8708" width="18.7109375" style="43" bestFit="1" customWidth="1"/>
    <col min="8709" max="8709" width="16" style="43" bestFit="1" customWidth="1"/>
    <col min="8710" max="8713" width="18.7109375" style="43" bestFit="1" customWidth="1"/>
    <col min="8714" max="8715" width="12.7109375" style="43" customWidth="1"/>
    <col min="8716" max="8716" width="2.5703125" style="43" customWidth="1"/>
    <col min="8717" max="8960" width="11.42578125" style="43"/>
    <col min="8961" max="8961" width="17.7109375" style="43" customWidth="1"/>
    <col min="8962" max="8962" width="18.7109375" style="43" bestFit="1" customWidth="1"/>
    <col min="8963" max="8963" width="12.7109375" style="43" bestFit="1" customWidth="1"/>
    <col min="8964" max="8964" width="18.7109375" style="43" bestFit="1" customWidth="1"/>
    <col min="8965" max="8965" width="16" style="43" bestFit="1" customWidth="1"/>
    <col min="8966" max="8969" width="18.7109375" style="43" bestFit="1" customWidth="1"/>
    <col min="8970" max="8971" width="12.7109375" style="43" customWidth="1"/>
    <col min="8972" max="8972" width="2.5703125" style="43" customWidth="1"/>
    <col min="8973" max="9216" width="11.42578125" style="43"/>
    <col min="9217" max="9217" width="17.7109375" style="43" customWidth="1"/>
    <col min="9218" max="9218" width="18.7109375" style="43" bestFit="1" customWidth="1"/>
    <col min="9219" max="9219" width="12.7109375" style="43" bestFit="1" customWidth="1"/>
    <col min="9220" max="9220" width="18.7109375" style="43" bestFit="1" customWidth="1"/>
    <col min="9221" max="9221" width="16" style="43" bestFit="1" customWidth="1"/>
    <col min="9222" max="9225" width="18.7109375" style="43" bestFit="1" customWidth="1"/>
    <col min="9226" max="9227" width="12.7109375" style="43" customWidth="1"/>
    <col min="9228" max="9228" width="2.5703125" style="43" customWidth="1"/>
    <col min="9229" max="9472" width="11.42578125" style="43"/>
    <col min="9473" max="9473" width="17.7109375" style="43" customWidth="1"/>
    <col min="9474" max="9474" width="18.7109375" style="43" bestFit="1" customWidth="1"/>
    <col min="9475" max="9475" width="12.7109375" style="43" bestFit="1" customWidth="1"/>
    <col min="9476" max="9476" width="18.7109375" style="43" bestFit="1" customWidth="1"/>
    <col min="9477" max="9477" width="16" style="43" bestFit="1" customWidth="1"/>
    <col min="9478" max="9481" width="18.7109375" style="43" bestFit="1" customWidth="1"/>
    <col min="9482" max="9483" width="12.7109375" style="43" customWidth="1"/>
    <col min="9484" max="9484" width="2.5703125" style="43" customWidth="1"/>
    <col min="9485" max="9728" width="11.42578125" style="43"/>
    <col min="9729" max="9729" width="17.7109375" style="43" customWidth="1"/>
    <col min="9730" max="9730" width="18.7109375" style="43" bestFit="1" customWidth="1"/>
    <col min="9731" max="9731" width="12.7109375" style="43" bestFit="1" customWidth="1"/>
    <col min="9732" max="9732" width="18.7109375" style="43" bestFit="1" customWidth="1"/>
    <col min="9733" max="9733" width="16" style="43" bestFit="1" customWidth="1"/>
    <col min="9734" max="9737" width="18.7109375" style="43" bestFit="1" customWidth="1"/>
    <col min="9738" max="9739" width="12.7109375" style="43" customWidth="1"/>
    <col min="9740" max="9740" width="2.5703125" style="43" customWidth="1"/>
    <col min="9741" max="9984" width="11.42578125" style="43"/>
    <col min="9985" max="9985" width="17.7109375" style="43" customWidth="1"/>
    <col min="9986" max="9986" width="18.7109375" style="43" bestFit="1" customWidth="1"/>
    <col min="9987" max="9987" width="12.7109375" style="43" bestFit="1" customWidth="1"/>
    <col min="9988" max="9988" width="18.7109375" style="43" bestFit="1" customWidth="1"/>
    <col min="9989" max="9989" width="16" style="43" bestFit="1" customWidth="1"/>
    <col min="9990" max="9993" width="18.7109375" style="43" bestFit="1" customWidth="1"/>
    <col min="9994" max="9995" width="12.7109375" style="43" customWidth="1"/>
    <col min="9996" max="9996" width="2.5703125" style="43" customWidth="1"/>
    <col min="9997" max="10240" width="11.42578125" style="43"/>
    <col min="10241" max="10241" width="17.7109375" style="43" customWidth="1"/>
    <col min="10242" max="10242" width="18.7109375" style="43" bestFit="1" customWidth="1"/>
    <col min="10243" max="10243" width="12.7109375" style="43" bestFit="1" customWidth="1"/>
    <col min="10244" max="10244" width="18.7109375" style="43" bestFit="1" customWidth="1"/>
    <col min="10245" max="10245" width="16" style="43" bestFit="1" customWidth="1"/>
    <col min="10246" max="10249" width="18.7109375" style="43" bestFit="1" customWidth="1"/>
    <col min="10250" max="10251" width="12.7109375" style="43" customWidth="1"/>
    <col min="10252" max="10252" width="2.5703125" style="43" customWidth="1"/>
    <col min="10253" max="10496" width="11.42578125" style="43"/>
    <col min="10497" max="10497" width="17.7109375" style="43" customWidth="1"/>
    <col min="10498" max="10498" width="18.7109375" style="43" bestFit="1" customWidth="1"/>
    <col min="10499" max="10499" width="12.7109375" style="43" bestFit="1" customWidth="1"/>
    <col min="10500" max="10500" width="18.7109375" style="43" bestFit="1" customWidth="1"/>
    <col min="10501" max="10501" width="16" style="43" bestFit="1" customWidth="1"/>
    <col min="10502" max="10505" width="18.7109375" style="43" bestFit="1" customWidth="1"/>
    <col min="10506" max="10507" width="12.7109375" style="43" customWidth="1"/>
    <col min="10508" max="10508" width="2.5703125" style="43" customWidth="1"/>
    <col min="10509" max="10752" width="11.42578125" style="43"/>
    <col min="10753" max="10753" width="17.7109375" style="43" customWidth="1"/>
    <col min="10754" max="10754" width="18.7109375" style="43" bestFit="1" customWidth="1"/>
    <col min="10755" max="10755" width="12.7109375" style="43" bestFit="1" customWidth="1"/>
    <col min="10756" max="10756" width="18.7109375" style="43" bestFit="1" customWidth="1"/>
    <col min="10757" max="10757" width="16" style="43" bestFit="1" customWidth="1"/>
    <col min="10758" max="10761" width="18.7109375" style="43" bestFit="1" customWidth="1"/>
    <col min="10762" max="10763" width="12.7109375" style="43" customWidth="1"/>
    <col min="10764" max="10764" width="2.5703125" style="43" customWidth="1"/>
    <col min="10765" max="11008" width="11.42578125" style="43"/>
    <col min="11009" max="11009" width="17.7109375" style="43" customWidth="1"/>
    <col min="11010" max="11010" width="18.7109375" style="43" bestFit="1" customWidth="1"/>
    <col min="11011" max="11011" width="12.7109375" style="43" bestFit="1" customWidth="1"/>
    <col min="11012" max="11012" width="18.7109375" style="43" bestFit="1" customWidth="1"/>
    <col min="11013" max="11013" width="16" style="43" bestFit="1" customWidth="1"/>
    <col min="11014" max="11017" width="18.7109375" style="43" bestFit="1" customWidth="1"/>
    <col min="11018" max="11019" width="12.7109375" style="43" customWidth="1"/>
    <col min="11020" max="11020" width="2.5703125" style="43" customWidth="1"/>
    <col min="11021" max="11264" width="11.42578125" style="43"/>
    <col min="11265" max="11265" width="17.7109375" style="43" customWidth="1"/>
    <col min="11266" max="11266" width="18.7109375" style="43" bestFit="1" customWidth="1"/>
    <col min="11267" max="11267" width="12.7109375" style="43" bestFit="1" customWidth="1"/>
    <col min="11268" max="11268" width="18.7109375" style="43" bestFit="1" customWidth="1"/>
    <col min="11269" max="11269" width="16" style="43" bestFit="1" customWidth="1"/>
    <col min="11270" max="11273" width="18.7109375" style="43" bestFit="1" customWidth="1"/>
    <col min="11274" max="11275" width="12.7109375" style="43" customWidth="1"/>
    <col min="11276" max="11276" width="2.5703125" style="43" customWidth="1"/>
    <col min="11277" max="11520" width="11.42578125" style="43"/>
    <col min="11521" max="11521" width="17.7109375" style="43" customWidth="1"/>
    <col min="11522" max="11522" width="18.7109375" style="43" bestFit="1" customWidth="1"/>
    <col min="11523" max="11523" width="12.7109375" style="43" bestFit="1" customWidth="1"/>
    <col min="11524" max="11524" width="18.7109375" style="43" bestFit="1" customWidth="1"/>
    <col min="11525" max="11525" width="16" style="43" bestFit="1" customWidth="1"/>
    <col min="11526" max="11529" width="18.7109375" style="43" bestFit="1" customWidth="1"/>
    <col min="11530" max="11531" width="12.7109375" style="43" customWidth="1"/>
    <col min="11532" max="11532" width="2.5703125" style="43" customWidth="1"/>
    <col min="11533" max="11776" width="11.42578125" style="43"/>
    <col min="11777" max="11777" width="17.7109375" style="43" customWidth="1"/>
    <col min="11778" max="11778" width="18.7109375" style="43" bestFit="1" customWidth="1"/>
    <col min="11779" max="11779" width="12.7109375" style="43" bestFit="1" customWidth="1"/>
    <col min="11780" max="11780" width="18.7109375" style="43" bestFit="1" customWidth="1"/>
    <col min="11781" max="11781" width="16" style="43" bestFit="1" customWidth="1"/>
    <col min="11782" max="11785" width="18.7109375" style="43" bestFit="1" customWidth="1"/>
    <col min="11786" max="11787" width="12.7109375" style="43" customWidth="1"/>
    <col min="11788" max="11788" width="2.5703125" style="43" customWidth="1"/>
    <col min="11789" max="12032" width="11.42578125" style="43"/>
    <col min="12033" max="12033" width="17.7109375" style="43" customWidth="1"/>
    <col min="12034" max="12034" width="18.7109375" style="43" bestFit="1" customWidth="1"/>
    <col min="12035" max="12035" width="12.7109375" style="43" bestFit="1" customWidth="1"/>
    <col min="12036" max="12036" width="18.7109375" style="43" bestFit="1" customWidth="1"/>
    <col min="12037" max="12037" width="16" style="43" bestFit="1" customWidth="1"/>
    <col min="12038" max="12041" width="18.7109375" style="43" bestFit="1" customWidth="1"/>
    <col min="12042" max="12043" width="12.7109375" style="43" customWidth="1"/>
    <col min="12044" max="12044" width="2.5703125" style="43" customWidth="1"/>
    <col min="12045" max="12288" width="11.42578125" style="43"/>
    <col min="12289" max="12289" width="17.7109375" style="43" customWidth="1"/>
    <col min="12290" max="12290" width="18.7109375" style="43" bestFit="1" customWidth="1"/>
    <col min="12291" max="12291" width="12.7109375" style="43" bestFit="1" customWidth="1"/>
    <col min="12292" max="12292" width="18.7109375" style="43" bestFit="1" customWidth="1"/>
    <col min="12293" max="12293" width="16" style="43" bestFit="1" customWidth="1"/>
    <col min="12294" max="12297" width="18.7109375" style="43" bestFit="1" customWidth="1"/>
    <col min="12298" max="12299" width="12.7109375" style="43" customWidth="1"/>
    <col min="12300" max="12300" width="2.5703125" style="43" customWidth="1"/>
    <col min="12301" max="12544" width="11.42578125" style="43"/>
    <col min="12545" max="12545" width="17.7109375" style="43" customWidth="1"/>
    <col min="12546" max="12546" width="18.7109375" style="43" bestFit="1" customWidth="1"/>
    <col min="12547" max="12547" width="12.7109375" style="43" bestFit="1" customWidth="1"/>
    <col min="12548" max="12548" width="18.7109375" style="43" bestFit="1" customWidth="1"/>
    <col min="12549" max="12549" width="16" style="43" bestFit="1" customWidth="1"/>
    <col min="12550" max="12553" width="18.7109375" style="43" bestFit="1" customWidth="1"/>
    <col min="12554" max="12555" width="12.7109375" style="43" customWidth="1"/>
    <col min="12556" max="12556" width="2.5703125" style="43" customWidth="1"/>
    <col min="12557" max="12800" width="11.42578125" style="43"/>
    <col min="12801" max="12801" width="17.7109375" style="43" customWidth="1"/>
    <col min="12802" max="12802" width="18.7109375" style="43" bestFit="1" customWidth="1"/>
    <col min="12803" max="12803" width="12.7109375" style="43" bestFit="1" customWidth="1"/>
    <col min="12804" max="12804" width="18.7109375" style="43" bestFit="1" customWidth="1"/>
    <col min="12805" max="12805" width="16" style="43" bestFit="1" customWidth="1"/>
    <col min="12806" max="12809" width="18.7109375" style="43" bestFit="1" customWidth="1"/>
    <col min="12810" max="12811" width="12.7109375" style="43" customWidth="1"/>
    <col min="12812" max="12812" width="2.5703125" style="43" customWidth="1"/>
    <col min="12813" max="13056" width="11.42578125" style="43"/>
    <col min="13057" max="13057" width="17.7109375" style="43" customWidth="1"/>
    <col min="13058" max="13058" width="18.7109375" style="43" bestFit="1" customWidth="1"/>
    <col min="13059" max="13059" width="12.7109375" style="43" bestFit="1" customWidth="1"/>
    <col min="13060" max="13060" width="18.7109375" style="43" bestFit="1" customWidth="1"/>
    <col min="13061" max="13061" width="16" style="43" bestFit="1" customWidth="1"/>
    <col min="13062" max="13065" width="18.7109375" style="43" bestFit="1" customWidth="1"/>
    <col min="13066" max="13067" width="12.7109375" style="43" customWidth="1"/>
    <col min="13068" max="13068" width="2.5703125" style="43" customWidth="1"/>
    <col min="13069" max="13312" width="11.42578125" style="43"/>
    <col min="13313" max="13313" width="17.7109375" style="43" customWidth="1"/>
    <col min="13314" max="13314" width="18.7109375" style="43" bestFit="1" customWidth="1"/>
    <col min="13315" max="13315" width="12.7109375" style="43" bestFit="1" customWidth="1"/>
    <col min="13316" max="13316" width="18.7109375" style="43" bestFit="1" customWidth="1"/>
    <col min="13317" max="13317" width="16" style="43" bestFit="1" customWidth="1"/>
    <col min="13318" max="13321" width="18.7109375" style="43" bestFit="1" customWidth="1"/>
    <col min="13322" max="13323" width="12.7109375" style="43" customWidth="1"/>
    <col min="13324" max="13324" width="2.5703125" style="43" customWidth="1"/>
    <col min="13325" max="13568" width="11.42578125" style="43"/>
    <col min="13569" max="13569" width="17.7109375" style="43" customWidth="1"/>
    <col min="13570" max="13570" width="18.7109375" style="43" bestFit="1" customWidth="1"/>
    <col min="13571" max="13571" width="12.7109375" style="43" bestFit="1" customWidth="1"/>
    <col min="13572" max="13572" width="18.7109375" style="43" bestFit="1" customWidth="1"/>
    <col min="13573" max="13573" width="16" style="43" bestFit="1" customWidth="1"/>
    <col min="13574" max="13577" width="18.7109375" style="43" bestFit="1" customWidth="1"/>
    <col min="13578" max="13579" width="12.7109375" style="43" customWidth="1"/>
    <col min="13580" max="13580" width="2.5703125" style="43" customWidth="1"/>
    <col min="13581" max="13824" width="11.42578125" style="43"/>
    <col min="13825" max="13825" width="17.7109375" style="43" customWidth="1"/>
    <col min="13826" max="13826" width="18.7109375" style="43" bestFit="1" customWidth="1"/>
    <col min="13827" max="13827" width="12.7109375" style="43" bestFit="1" customWidth="1"/>
    <col min="13828" max="13828" width="18.7109375" style="43" bestFit="1" customWidth="1"/>
    <col min="13829" max="13829" width="16" style="43" bestFit="1" customWidth="1"/>
    <col min="13830" max="13833" width="18.7109375" style="43" bestFit="1" customWidth="1"/>
    <col min="13834" max="13835" width="12.7109375" style="43" customWidth="1"/>
    <col min="13836" max="13836" width="2.5703125" style="43" customWidth="1"/>
    <col min="13837" max="14080" width="11.42578125" style="43"/>
    <col min="14081" max="14081" width="17.7109375" style="43" customWidth="1"/>
    <col min="14082" max="14082" width="18.7109375" style="43" bestFit="1" customWidth="1"/>
    <col min="14083" max="14083" width="12.7109375" style="43" bestFit="1" customWidth="1"/>
    <col min="14084" max="14084" width="18.7109375" style="43" bestFit="1" customWidth="1"/>
    <col min="14085" max="14085" width="16" style="43" bestFit="1" customWidth="1"/>
    <col min="14086" max="14089" width="18.7109375" style="43" bestFit="1" customWidth="1"/>
    <col min="14090" max="14091" width="12.7109375" style="43" customWidth="1"/>
    <col min="14092" max="14092" width="2.5703125" style="43" customWidth="1"/>
    <col min="14093" max="14336" width="11.42578125" style="43"/>
    <col min="14337" max="14337" width="17.7109375" style="43" customWidth="1"/>
    <col min="14338" max="14338" width="18.7109375" style="43" bestFit="1" customWidth="1"/>
    <col min="14339" max="14339" width="12.7109375" style="43" bestFit="1" customWidth="1"/>
    <col min="14340" max="14340" width="18.7109375" style="43" bestFit="1" customWidth="1"/>
    <col min="14341" max="14341" width="16" style="43" bestFit="1" customWidth="1"/>
    <col min="14342" max="14345" width="18.7109375" style="43" bestFit="1" customWidth="1"/>
    <col min="14346" max="14347" width="12.7109375" style="43" customWidth="1"/>
    <col min="14348" max="14348" width="2.5703125" style="43" customWidth="1"/>
    <col min="14349" max="14592" width="11.42578125" style="43"/>
    <col min="14593" max="14593" width="17.7109375" style="43" customWidth="1"/>
    <col min="14594" max="14594" width="18.7109375" style="43" bestFit="1" customWidth="1"/>
    <col min="14595" max="14595" width="12.7109375" style="43" bestFit="1" customWidth="1"/>
    <col min="14596" max="14596" width="18.7109375" style="43" bestFit="1" customWidth="1"/>
    <col min="14597" max="14597" width="16" style="43" bestFit="1" customWidth="1"/>
    <col min="14598" max="14601" width="18.7109375" style="43" bestFit="1" customWidth="1"/>
    <col min="14602" max="14603" width="12.7109375" style="43" customWidth="1"/>
    <col min="14604" max="14604" width="2.5703125" style="43" customWidth="1"/>
    <col min="14605" max="14848" width="11.42578125" style="43"/>
    <col min="14849" max="14849" width="17.7109375" style="43" customWidth="1"/>
    <col min="14850" max="14850" width="18.7109375" style="43" bestFit="1" customWidth="1"/>
    <col min="14851" max="14851" width="12.7109375" style="43" bestFit="1" customWidth="1"/>
    <col min="14852" max="14852" width="18.7109375" style="43" bestFit="1" customWidth="1"/>
    <col min="14853" max="14853" width="16" style="43" bestFit="1" customWidth="1"/>
    <col min="14854" max="14857" width="18.7109375" style="43" bestFit="1" customWidth="1"/>
    <col min="14858" max="14859" width="12.7109375" style="43" customWidth="1"/>
    <col min="14860" max="14860" width="2.5703125" style="43" customWidth="1"/>
    <col min="14861" max="15104" width="11.42578125" style="43"/>
    <col min="15105" max="15105" width="17.7109375" style="43" customWidth="1"/>
    <col min="15106" max="15106" width="18.7109375" style="43" bestFit="1" customWidth="1"/>
    <col min="15107" max="15107" width="12.7109375" style="43" bestFit="1" customWidth="1"/>
    <col min="15108" max="15108" width="18.7109375" style="43" bestFit="1" customWidth="1"/>
    <col min="15109" max="15109" width="16" style="43" bestFit="1" customWidth="1"/>
    <col min="15110" max="15113" width="18.7109375" style="43" bestFit="1" customWidth="1"/>
    <col min="15114" max="15115" width="12.7109375" style="43" customWidth="1"/>
    <col min="15116" max="15116" width="2.5703125" style="43" customWidth="1"/>
    <col min="15117" max="15360" width="11.42578125" style="43"/>
    <col min="15361" max="15361" width="17.7109375" style="43" customWidth="1"/>
    <col min="15362" max="15362" width="18.7109375" style="43" bestFit="1" customWidth="1"/>
    <col min="15363" max="15363" width="12.7109375" style="43" bestFit="1" customWidth="1"/>
    <col min="15364" max="15364" width="18.7109375" style="43" bestFit="1" customWidth="1"/>
    <col min="15365" max="15365" width="16" style="43" bestFit="1" customWidth="1"/>
    <col min="15366" max="15369" width="18.7109375" style="43" bestFit="1" customWidth="1"/>
    <col min="15370" max="15371" width="12.7109375" style="43" customWidth="1"/>
    <col min="15372" max="15372" width="2.5703125" style="43" customWidth="1"/>
    <col min="15373" max="15616" width="11.42578125" style="43"/>
    <col min="15617" max="15617" width="17.7109375" style="43" customWidth="1"/>
    <col min="15618" max="15618" width="18.7109375" style="43" bestFit="1" customWidth="1"/>
    <col min="15619" max="15619" width="12.7109375" style="43" bestFit="1" customWidth="1"/>
    <col min="15620" max="15620" width="18.7109375" style="43" bestFit="1" customWidth="1"/>
    <col min="15621" max="15621" width="16" style="43" bestFit="1" customWidth="1"/>
    <col min="15622" max="15625" width="18.7109375" style="43" bestFit="1" customWidth="1"/>
    <col min="15626" max="15627" width="12.7109375" style="43" customWidth="1"/>
    <col min="15628" max="15628" width="2.5703125" style="43" customWidth="1"/>
    <col min="15629" max="15872" width="11.42578125" style="43"/>
    <col min="15873" max="15873" width="17.7109375" style="43" customWidth="1"/>
    <col min="15874" max="15874" width="18.7109375" style="43" bestFit="1" customWidth="1"/>
    <col min="15875" max="15875" width="12.7109375" style="43" bestFit="1" customWidth="1"/>
    <col min="15876" max="15876" width="18.7109375" style="43" bestFit="1" customWidth="1"/>
    <col min="15877" max="15877" width="16" style="43" bestFit="1" customWidth="1"/>
    <col min="15878" max="15881" width="18.7109375" style="43" bestFit="1" customWidth="1"/>
    <col min="15882" max="15883" width="12.7109375" style="43" customWidth="1"/>
    <col min="15884" max="15884" width="2.5703125" style="43" customWidth="1"/>
    <col min="15885" max="16128" width="11.42578125" style="43"/>
    <col min="16129" max="16129" width="17.7109375" style="43" customWidth="1"/>
    <col min="16130" max="16130" width="18.7109375" style="43" bestFit="1" customWidth="1"/>
    <col min="16131" max="16131" width="12.7109375" style="43" bestFit="1" customWidth="1"/>
    <col min="16132" max="16132" width="18.7109375" style="43" bestFit="1" customWidth="1"/>
    <col min="16133" max="16133" width="16" style="43" bestFit="1" customWidth="1"/>
    <col min="16134" max="16137" width="18.7109375" style="43" bestFit="1" customWidth="1"/>
    <col min="16138" max="16139" width="12.7109375" style="43" customWidth="1"/>
    <col min="16140" max="16140" width="2.5703125" style="43" customWidth="1"/>
    <col min="16141" max="16384" width="11.42578125" style="43"/>
  </cols>
  <sheetData>
    <row r="1" spans="1:20" x14ac:dyDescent="0.25">
      <c r="A1" s="41" t="s">
        <v>32</v>
      </c>
    </row>
    <row r="2" spans="1:20" ht="15.75" x14ac:dyDescent="0.25">
      <c r="A2" s="44" t="s">
        <v>33</v>
      </c>
    </row>
    <row r="3" spans="1:20" ht="15.75" x14ac:dyDescent="0.25">
      <c r="A3" s="44"/>
    </row>
    <row r="4" spans="1:20" x14ac:dyDescent="0.25">
      <c r="A4" s="45" t="s">
        <v>34</v>
      </c>
    </row>
    <row r="5" spans="1:20" s="47" customFormat="1" ht="23.25" customHeight="1" x14ac:dyDescent="0.25">
      <c r="A5" s="46" t="s">
        <v>15</v>
      </c>
      <c r="B5" s="146" t="s">
        <v>23</v>
      </c>
      <c r="C5" s="146" t="s">
        <v>24</v>
      </c>
      <c r="D5" s="146" t="s">
        <v>25</v>
      </c>
      <c r="E5" s="146" t="s">
        <v>26</v>
      </c>
      <c r="F5" s="146" t="s">
        <v>27</v>
      </c>
      <c r="G5" s="146" t="s">
        <v>29</v>
      </c>
      <c r="H5" s="146" t="s">
        <v>28</v>
      </c>
      <c r="I5" s="146" t="s">
        <v>30</v>
      </c>
      <c r="J5" s="146" t="s">
        <v>31</v>
      </c>
      <c r="K5" s="146" t="s">
        <v>16</v>
      </c>
    </row>
    <row r="6" spans="1:20" x14ac:dyDescent="0.25">
      <c r="A6" s="48">
        <v>2011</v>
      </c>
      <c r="B6" s="49">
        <v>10721.0312762511</v>
      </c>
      <c r="C6" s="49">
        <v>10235.353079840101</v>
      </c>
      <c r="D6" s="49">
        <v>1522.5406608732901</v>
      </c>
      <c r="E6" s="49">
        <v>219.44862884541499</v>
      </c>
      <c r="F6" s="49">
        <v>2426.7359521288299</v>
      </c>
      <c r="G6" s="49">
        <v>775.59494036290096</v>
      </c>
      <c r="H6" s="49">
        <v>1030.07229161687</v>
      </c>
      <c r="I6" s="49">
        <v>563.68947023926796</v>
      </c>
      <c r="J6" s="49">
        <v>31.2085217607323</v>
      </c>
      <c r="K6" s="49">
        <f t="shared" ref="K6:K15" si="0">SUM(B6:J6)</f>
        <v>27525.674821918503</v>
      </c>
      <c r="N6" s="50"/>
    </row>
    <row r="7" spans="1:20" x14ac:dyDescent="0.25">
      <c r="A7" s="48">
        <v>2012</v>
      </c>
      <c r="B7" s="49">
        <v>10730.9422101952</v>
      </c>
      <c r="C7" s="49">
        <v>10745.515758961699</v>
      </c>
      <c r="D7" s="49">
        <v>1352.33743032763</v>
      </c>
      <c r="E7" s="49">
        <v>209.569981439488</v>
      </c>
      <c r="F7" s="49">
        <v>2575.3341204306998</v>
      </c>
      <c r="G7" s="49">
        <v>558.25923169295595</v>
      </c>
      <c r="H7" s="49">
        <v>844.82847995065697</v>
      </c>
      <c r="I7" s="49">
        <v>428.26749069318203</v>
      </c>
      <c r="J7" s="49">
        <v>21.6183863068179</v>
      </c>
      <c r="K7" s="49">
        <f t="shared" si="0"/>
        <v>27466.67308999833</v>
      </c>
      <c r="N7" s="50"/>
    </row>
    <row r="8" spans="1:20" x14ac:dyDescent="0.25">
      <c r="A8" s="48">
        <v>2013</v>
      </c>
      <c r="B8" s="49">
        <v>9820.7478249411997</v>
      </c>
      <c r="C8" s="49">
        <v>8536.2794900494901</v>
      </c>
      <c r="D8" s="49">
        <v>1413.8433889969399</v>
      </c>
      <c r="E8" s="49">
        <v>479.25180439750102</v>
      </c>
      <c r="F8" s="49">
        <v>1776.0595258877399</v>
      </c>
      <c r="G8" s="49">
        <v>527.71237062379998</v>
      </c>
      <c r="H8" s="49">
        <v>856.80847467289595</v>
      </c>
      <c r="I8" s="49">
        <v>355.52074602744</v>
      </c>
      <c r="J8" s="49">
        <v>23.2218059725597</v>
      </c>
      <c r="K8" s="49">
        <f t="shared" si="0"/>
        <v>23789.445431569566</v>
      </c>
      <c r="N8" s="50"/>
    </row>
    <row r="9" spans="1:20" x14ac:dyDescent="0.25">
      <c r="A9" s="48">
        <v>2014</v>
      </c>
      <c r="B9" s="49">
        <v>8874.9060807835194</v>
      </c>
      <c r="C9" s="49">
        <v>6729.0722178974002</v>
      </c>
      <c r="D9" s="49">
        <v>1503.5472254097499</v>
      </c>
      <c r="E9" s="49">
        <v>331.07695278478701</v>
      </c>
      <c r="F9" s="49">
        <v>1522.51352111971</v>
      </c>
      <c r="G9" s="49">
        <v>539.55820888528206</v>
      </c>
      <c r="H9" s="49">
        <v>646.70480025804602</v>
      </c>
      <c r="I9" s="49">
        <v>360.16193124196099</v>
      </c>
      <c r="J9" s="49">
        <v>37.8729777580388</v>
      </c>
      <c r="K9" s="49">
        <f t="shared" si="0"/>
        <v>20545.413916138492</v>
      </c>
      <c r="N9" s="50"/>
    </row>
    <row r="10" spans="1:20" x14ac:dyDescent="0.25">
      <c r="A10" s="48">
        <v>2015</v>
      </c>
      <c r="B10" s="49">
        <v>8167.5413215696499</v>
      </c>
      <c r="C10" s="49">
        <v>6650.5953646963699</v>
      </c>
      <c r="D10" s="49">
        <v>1507.6585313879</v>
      </c>
      <c r="E10" s="49">
        <v>137.79635297098301</v>
      </c>
      <c r="F10" s="49">
        <v>1548.26960111113</v>
      </c>
      <c r="G10" s="49">
        <v>341.68532335183198</v>
      </c>
      <c r="H10" s="49">
        <v>350.00259655641503</v>
      </c>
      <c r="I10" s="49">
        <v>219.63469285986599</v>
      </c>
      <c r="J10" s="49">
        <v>26.956227140134001</v>
      </c>
      <c r="K10" s="49">
        <f t="shared" si="0"/>
        <v>18950.140011644278</v>
      </c>
      <c r="N10" s="50"/>
    </row>
    <row r="11" spans="1:20" x14ac:dyDescent="0.25">
      <c r="A11" s="48">
        <v>2016</v>
      </c>
      <c r="B11" s="49">
        <v>10170.877328177899</v>
      </c>
      <c r="C11" s="49">
        <v>7425.7115273502504</v>
      </c>
      <c r="D11" s="49">
        <v>1468.7609249863001</v>
      </c>
      <c r="E11" s="49">
        <v>120.45621156886</v>
      </c>
      <c r="F11" s="49">
        <v>1657.80962584743</v>
      </c>
      <c r="G11" s="49">
        <v>344.26223521111098</v>
      </c>
      <c r="H11" s="49">
        <v>343.53079468679698</v>
      </c>
      <c r="I11" s="49">
        <v>272.67154160154399</v>
      </c>
      <c r="J11" s="49">
        <v>14.9991003984556</v>
      </c>
      <c r="K11" s="49">
        <f t="shared" si="0"/>
        <v>21819.079289828645</v>
      </c>
      <c r="M11"/>
      <c r="N11" s="50"/>
      <c r="O11"/>
      <c r="P11"/>
      <c r="Q11"/>
      <c r="R11"/>
      <c r="S11"/>
      <c r="T11"/>
    </row>
    <row r="12" spans="1:20" x14ac:dyDescent="0.25">
      <c r="A12" s="48">
        <v>2017</v>
      </c>
      <c r="B12" s="49">
        <v>13844.958650954801</v>
      </c>
      <c r="C12" s="49">
        <v>8270.4808182539</v>
      </c>
      <c r="D12" s="49">
        <v>2398.5088575489499</v>
      </c>
      <c r="E12" s="49">
        <v>118.02914691497099</v>
      </c>
      <c r="F12" s="49">
        <v>1726.1331451614001</v>
      </c>
      <c r="G12" s="49">
        <v>370.47611971466898</v>
      </c>
      <c r="H12" s="49">
        <v>434.37049986164698</v>
      </c>
      <c r="I12" s="49">
        <v>367.85685112577198</v>
      </c>
      <c r="J12" s="49">
        <v>50.793155874228297</v>
      </c>
      <c r="K12" s="49">
        <f t="shared" si="0"/>
        <v>27581.607245410338</v>
      </c>
      <c r="M12"/>
      <c r="N12" s="50"/>
      <c r="O12"/>
      <c r="P12"/>
      <c r="Q12"/>
      <c r="R12"/>
      <c r="S12"/>
      <c r="T12"/>
    </row>
    <row r="13" spans="1:20" x14ac:dyDescent="0.25">
      <c r="A13" s="48">
        <v>2018</v>
      </c>
      <c r="B13" s="49">
        <v>14938.545275059299</v>
      </c>
      <c r="C13" s="49">
        <v>8258.5140570627009</v>
      </c>
      <c r="D13" s="49">
        <v>2573.9030892868</v>
      </c>
      <c r="E13" s="49">
        <v>122.68864173304</v>
      </c>
      <c r="F13" s="49">
        <v>1545.4688005683099</v>
      </c>
      <c r="G13" s="49">
        <v>351.76617733195502</v>
      </c>
      <c r="H13" s="49">
        <v>484.36463219586602</v>
      </c>
      <c r="I13" s="49">
        <v>612.49525971191497</v>
      </c>
      <c r="J13" s="49">
        <v>10.911933288084899</v>
      </c>
      <c r="K13" s="49">
        <f t="shared" si="0"/>
        <v>28898.657866237969</v>
      </c>
      <c r="M13"/>
      <c r="N13" s="50"/>
      <c r="O13"/>
      <c r="P13"/>
      <c r="Q13"/>
      <c r="R13"/>
      <c r="S13"/>
      <c r="T13"/>
    </row>
    <row r="14" spans="1:20" x14ac:dyDescent="0.25">
      <c r="A14" s="147">
        <v>2019</v>
      </c>
      <c r="B14" s="148">
        <v>13892.5649539468</v>
      </c>
      <c r="C14" s="148">
        <v>8482.0552453206092</v>
      </c>
      <c r="D14" s="148">
        <v>2102.7689601152501</v>
      </c>
      <c r="E14" s="148">
        <v>75.608340356566003</v>
      </c>
      <c r="F14" s="148">
        <v>1530.2444239342501</v>
      </c>
      <c r="G14" s="148">
        <v>371.19389629557799</v>
      </c>
      <c r="H14" s="148">
        <v>978.98225330765001</v>
      </c>
      <c r="I14" s="148">
        <v>638.21314826569301</v>
      </c>
      <c r="J14" s="148">
        <v>2.1614939999999998</v>
      </c>
      <c r="K14" s="49">
        <f t="shared" si="0"/>
        <v>28073.792715542397</v>
      </c>
      <c r="M14" s="51"/>
      <c r="N14" s="50"/>
      <c r="O14"/>
      <c r="P14"/>
      <c r="Q14"/>
      <c r="R14"/>
      <c r="S14"/>
      <c r="T14"/>
    </row>
    <row r="15" spans="1:20" x14ac:dyDescent="0.25">
      <c r="A15" s="147">
        <v>2020</v>
      </c>
      <c r="B15" s="148">
        <v>12742.1171460522</v>
      </c>
      <c r="C15" s="148">
        <v>7849.8690214250701</v>
      </c>
      <c r="D15" s="148">
        <v>1714.6724469436999</v>
      </c>
      <c r="E15" s="148">
        <v>93.291599326802995</v>
      </c>
      <c r="F15" s="148">
        <v>1431.0630782124199</v>
      </c>
      <c r="G15" s="148">
        <v>355.29519744055301</v>
      </c>
      <c r="H15" s="148">
        <v>1125.833446482</v>
      </c>
      <c r="I15" s="148">
        <v>455.94910400529199</v>
      </c>
      <c r="J15" s="148">
        <v>5.4605430000000004</v>
      </c>
      <c r="K15" s="49">
        <f t="shared" si="0"/>
        <v>25773.551582888038</v>
      </c>
      <c r="M15" s="51"/>
      <c r="N15" s="50"/>
      <c r="O15"/>
      <c r="P15"/>
      <c r="Q15"/>
      <c r="R15"/>
      <c r="S15"/>
      <c r="T15"/>
    </row>
    <row r="16" spans="1:20" x14ac:dyDescent="0.25">
      <c r="A16" s="52" t="s">
        <v>142</v>
      </c>
      <c r="B16" s="70">
        <f t="shared" ref="B16:K16" si="1">SUM(B17:B20)</f>
        <v>5688.1571451903701</v>
      </c>
      <c r="C16" s="70">
        <f t="shared" si="1"/>
        <v>2910.0749282391616</v>
      </c>
      <c r="D16" s="70">
        <f t="shared" si="1"/>
        <v>741.97817501413397</v>
      </c>
      <c r="E16" s="70">
        <f t="shared" si="1"/>
        <v>34.287626160629003</v>
      </c>
      <c r="F16" s="70">
        <f t="shared" si="1"/>
        <v>571.64481392421794</v>
      </c>
      <c r="G16" s="70">
        <f t="shared" si="1"/>
        <v>212.79537862884891</v>
      </c>
      <c r="H16" s="70">
        <f t="shared" si="1"/>
        <v>796.01426838071893</v>
      </c>
      <c r="I16" s="70">
        <f t="shared" si="1"/>
        <v>217.47620536038821</v>
      </c>
      <c r="J16" s="70">
        <f t="shared" si="1"/>
        <v>0.46939200000000003</v>
      </c>
      <c r="K16" s="70">
        <f t="shared" si="1"/>
        <v>11172.897932898468</v>
      </c>
      <c r="M16" s="51"/>
      <c r="N16" s="50"/>
      <c r="O16"/>
      <c r="P16"/>
      <c r="Q16"/>
      <c r="R16"/>
      <c r="S16"/>
      <c r="T16"/>
    </row>
    <row r="17" spans="1:11" x14ac:dyDescent="0.25">
      <c r="A17" s="53" t="s">
        <v>22</v>
      </c>
      <c r="B17" s="54">
        <v>1252.01323545729</v>
      </c>
      <c r="C17" s="54">
        <v>742.56616297689095</v>
      </c>
      <c r="D17" s="54">
        <v>164.29842789100201</v>
      </c>
      <c r="E17" s="54">
        <v>9.5394332483640003</v>
      </c>
      <c r="F17" s="54">
        <v>141.072635417839</v>
      </c>
      <c r="G17" s="54">
        <v>62.725355553436998</v>
      </c>
      <c r="H17" s="54">
        <v>260.96431978804998</v>
      </c>
      <c r="I17" s="54">
        <v>44.697955773110202</v>
      </c>
      <c r="J17" s="55">
        <v>8.6055000000000006E-2</v>
      </c>
      <c r="K17" s="49">
        <f>SUM(B17:J17)</f>
        <v>2677.9635811059834</v>
      </c>
    </row>
    <row r="18" spans="1:11" x14ac:dyDescent="0.25">
      <c r="A18" s="53" t="s">
        <v>35</v>
      </c>
      <c r="B18" s="54">
        <v>1406.56025050123</v>
      </c>
      <c r="C18" s="54">
        <v>692.12627399820497</v>
      </c>
      <c r="D18" s="54">
        <v>193.72121012332701</v>
      </c>
      <c r="E18" s="54">
        <v>6.4445050866690003</v>
      </c>
      <c r="F18" s="54">
        <v>132.055322748647</v>
      </c>
      <c r="G18" s="54">
        <v>51.021921605100502</v>
      </c>
      <c r="H18" s="54">
        <v>162.65632843609001</v>
      </c>
      <c r="I18" s="54">
        <v>47.148492004385098</v>
      </c>
      <c r="J18" s="55">
        <v>7.8675999999999996E-2</v>
      </c>
      <c r="K18" s="49">
        <f t="shared" ref="K18:K20" si="2">SUM(B18:J18)</f>
        <v>2691.8129805036538</v>
      </c>
    </row>
    <row r="19" spans="1:11" x14ac:dyDescent="0.25">
      <c r="A19" s="53" t="s">
        <v>80</v>
      </c>
      <c r="B19" s="54">
        <v>1520.33835010639</v>
      </c>
      <c r="C19" s="54">
        <v>753.468074646216</v>
      </c>
      <c r="D19" s="54">
        <v>208.66795223341299</v>
      </c>
      <c r="E19" s="54">
        <v>10.997626804272</v>
      </c>
      <c r="F19" s="54">
        <v>155.411094009594</v>
      </c>
      <c r="G19" s="54">
        <v>48.1358947340117</v>
      </c>
      <c r="H19" s="54">
        <v>202.38943082668999</v>
      </c>
      <c r="I19" s="54">
        <v>73.014433557407301</v>
      </c>
      <c r="J19" s="55">
        <v>0.11766600000000001</v>
      </c>
      <c r="K19" s="49">
        <f t="shared" si="2"/>
        <v>2972.5405229179937</v>
      </c>
    </row>
    <row r="20" spans="1:11" x14ac:dyDescent="0.25">
      <c r="A20" s="53" t="s">
        <v>129</v>
      </c>
      <c r="B20" s="54">
        <v>1509.2453091254599</v>
      </c>
      <c r="C20" s="54">
        <v>721.91441661784995</v>
      </c>
      <c r="D20" s="54">
        <v>175.29058476639199</v>
      </c>
      <c r="E20" s="54">
        <v>7.306061021324</v>
      </c>
      <c r="F20" s="54">
        <v>143.10576174813801</v>
      </c>
      <c r="G20" s="54">
        <v>50.912206736299702</v>
      </c>
      <c r="H20" s="54">
        <v>170.00418932988899</v>
      </c>
      <c r="I20" s="54">
        <v>52.615324025485599</v>
      </c>
      <c r="J20" s="55">
        <v>0.18699499999999999</v>
      </c>
      <c r="K20" s="49">
        <f t="shared" si="2"/>
        <v>2830.5808483708379</v>
      </c>
    </row>
    <row r="21" spans="1:11" x14ac:dyDescent="0.25">
      <c r="A21" s="53"/>
      <c r="B21" s="56"/>
      <c r="C21" s="57"/>
      <c r="D21"/>
      <c r="E21" s="56"/>
      <c r="F21" s="56"/>
      <c r="G21" s="56"/>
      <c r="H21" s="56"/>
      <c r="I21" s="56"/>
      <c r="J21" s="58"/>
      <c r="K21" s="56"/>
    </row>
    <row r="22" spans="1:11" ht="15.75" x14ac:dyDescent="0.25">
      <c r="A22" s="59" t="s">
        <v>141</v>
      </c>
    </row>
    <row r="23" spans="1:11" x14ac:dyDescent="0.25">
      <c r="A23" s="123" t="s">
        <v>140</v>
      </c>
      <c r="B23" s="54">
        <v>560.37648534650498</v>
      </c>
      <c r="C23" s="54">
        <v>369.03012132819902</v>
      </c>
      <c r="D23" s="54">
        <v>96.266665202874407</v>
      </c>
      <c r="E23" s="149">
        <v>4.5280028274159996</v>
      </c>
      <c r="F23" s="54">
        <v>87.739797032660306</v>
      </c>
      <c r="G23" s="54">
        <v>1.60811023432945</v>
      </c>
      <c r="H23" s="54">
        <v>34.135282403319998</v>
      </c>
      <c r="I23" s="54">
        <v>13.1438535195093</v>
      </c>
      <c r="J23" s="54">
        <v>0</v>
      </c>
      <c r="K23" s="54">
        <f>SUM(B23:J23)</f>
        <v>1166.8283178948134</v>
      </c>
    </row>
    <row r="24" spans="1:11" x14ac:dyDescent="0.25">
      <c r="A24" s="53" t="s">
        <v>139</v>
      </c>
      <c r="B24" s="54">
        <v>1509.2453091254599</v>
      </c>
      <c r="C24" s="54">
        <v>721.91441661784995</v>
      </c>
      <c r="D24" s="54">
        <v>175.29058476639199</v>
      </c>
      <c r="E24" s="54">
        <v>7.306061021324</v>
      </c>
      <c r="F24" s="54">
        <v>143.10576174813801</v>
      </c>
      <c r="G24" s="54">
        <v>50.912206736299702</v>
      </c>
      <c r="H24" s="54">
        <v>170.00418932988899</v>
      </c>
      <c r="I24" s="54">
        <v>52.615324025485599</v>
      </c>
      <c r="J24" s="54">
        <v>0.18699499999999999</v>
      </c>
      <c r="K24" s="54">
        <f>SUM(B24:J24)</f>
        <v>2830.5808483708379</v>
      </c>
    </row>
    <row r="25" spans="1:11" x14ac:dyDescent="0.25">
      <c r="A25" s="60" t="s">
        <v>18</v>
      </c>
      <c r="B25" s="61">
        <f>B24/B23-1</f>
        <v>1.693270236334468</v>
      </c>
      <c r="C25" s="61">
        <f>C24/C23-1</f>
        <v>0.95624794534268198</v>
      </c>
      <c r="D25" s="61">
        <f>D24/D23-1</f>
        <v>0.82088560351582651</v>
      </c>
      <c r="E25" s="61">
        <f>E24/E23-1</f>
        <v>0.61352836996644688</v>
      </c>
      <c r="F25" s="61">
        <f>F24/F23-1</f>
        <v>0.63102453604797204</v>
      </c>
      <c r="G25" s="61" t="s">
        <v>132</v>
      </c>
      <c r="H25" s="61">
        <f>H24/H23-1</f>
        <v>3.9803071004725119</v>
      </c>
      <c r="I25" s="61">
        <f>I24/I23-1</f>
        <v>3.0030363962432451</v>
      </c>
      <c r="J25" s="61" t="s">
        <v>132</v>
      </c>
      <c r="K25" s="62">
        <f>K24/K23-1</f>
        <v>1.4258760307409744</v>
      </c>
    </row>
    <row r="26" spans="1:11" x14ac:dyDescent="0.25">
      <c r="A26" s="45"/>
      <c r="B26" s="150"/>
      <c r="C26" s="150"/>
      <c r="D26" s="150"/>
      <c r="E26" s="150"/>
      <c r="F26" s="150"/>
      <c r="G26" s="150"/>
      <c r="H26" s="150"/>
      <c r="I26" s="150"/>
      <c r="J26" s="150"/>
      <c r="K26" s="136"/>
    </row>
    <row r="27" spans="1:11" ht="15.75" x14ac:dyDescent="0.25">
      <c r="A27" s="59" t="s">
        <v>138</v>
      </c>
    </row>
    <row r="28" spans="1:11" x14ac:dyDescent="0.25">
      <c r="A28" s="53" t="s">
        <v>131</v>
      </c>
      <c r="B28" s="54">
        <v>3412.7963575016179</v>
      </c>
      <c r="C28" s="54">
        <v>2473.3647445019483</v>
      </c>
      <c r="D28" s="54">
        <v>586.59513740512546</v>
      </c>
      <c r="E28" s="54">
        <v>21.183731595089</v>
      </c>
      <c r="F28" s="54">
        <v>474.09412673485934</v>
      </c>
      <c r="G28" s="54">
        <v>102.25167151153725</v>
      </c>
      <c r="H28" s="54">
        <v>316.83051197619102</v>
      </c>
      <c r="I28" s="54">
        <v>122.68610559381679</v>
      </c>
      <c r="J28" s="54">
        <v>0.42632499999999995</v>
      </c>
      <c r="K28" s="54">
        <f>SUM(B28:J28)</f>
        <v>7510.2287118201848</v>
      </c>
    </row>
    <row r="29" spans="1:11" x14ac:dyDescent="0.25">
      <c r="A29" s="53" t="s">
        <v>130</v>
      </c>
      <c r="B29" s="54">
        <v>5688.1571451903701</v>
      </c>
      <c r="C29" s="54">
        <v>2910.0749282391616</v>
      </c>
      <c r="D29" s="54">
        <v>741.97817501413397</v>
      </c>
      <c r="E29" s="54">
        <v>34.287626160629003</v>
      </c>
      <c r="F29" s="54">
        <v>571.64481392421794</v>
      </c>
      <c r="G29" s="54">
        <v>212.79537862884891</v>
      </c>
      <c r="H29" s="54">
        <v>796.01426838071893</v>
      </c>
      <c r="I29" s="54">
        <v>217.47620536038821</v>
      </c>
      <c r="J29" s="54">
        <v>0.46939200000000003</v>
      </c>
      <c r="K29" s="54">
        <f>SUM(B29:J29)</f>
        <v>11172.89793289847</v>
      </c>
    </row>
    <row r="30" spans="1:11" x14ac:dyDescent="0.25">
      <c r="A30" s="60" t="s">
        <v>18</v>
      </c>
      <c r="B30" s="62">
        <f t="shared" ref="B30:K30" si="3">B29/B28-1</f>
        <v>0.66671449138396865</v>
      </c>
      <c r="C30" s="62">
        <f t="shared" si="3"/>
        <v>0.17656521736552522</v>
      </c>
      <c r="D30" s="62">
        <f t="shared" si="3"/>
        <v>0.26488974711990321</v>
      </c>
      <c r="E30" s="62">
        <f t="shared" si="3"/>
        <v>0.618582920894724</v>
      </c>
      <c r="F30" s="62">
        <f t="shared" si="3"/>
        <v>0.20576227733762775</v>
      </c>
      <c r="G30" s="62">
        <f t="shared" si="3"/>
        <v>1.0810943770717607</v>
      </c>
      <c r="H30" s="62">
        <f t="shared" si="3"/>
        <v>1.5124293219604343</v>
      </c>
      <c r="I30" s="62">
        <f t="shared" si="3"/>
        <v>0.77262294134918497</v>
      </c>
      <c r="J30" s="62">
        <f t="shared" si="3"/>
        <v>0.1010191755116403</v>
      </c>
      <c r="K30" s="62">
        <f t="shared" si="3"/>
        <v>0.48769076969835679</v>
      </c>
    </row>
    <row r="31" spans="1:11" x14ac:dyDescent="0.25">
      <c r="A31" s="45"/>
      <c r="B31" s="64"/>
      <c r="C31" s="64"/>
      <c r="D31" s="64"/>
      <c r="E31" s="64"/>
      <c r="F31" s="64"/>
      <c r="G31" s="64"/>
      <c r="H31" s="64"/>
      <c r="I31" s="64"/>
      <c r="J31" s="64"/>
      <c r="K31" s="64"/>
    </row>
    <row r="32" spans="1:11" ht="15.75" x14ac:dyDescent="0.25">
      <c r="A32" s="59" t="s">
        <v>36</v>
      </c>
    </row>
    <row r="33" spans="1:12" x14ac:dyDescent="0.25">
      <c r="A33" s="53" t="s">
        <v>82</v>
      </c>
      <c r="B33" s="54">
        <v>1520.33835010639</v>
      </c>
      <c r="C33" s="54">
        <v>753.468074646216</v>
      </c>
      <c r="D33" s="54">
        <v>208.66795223341299</v>
      </c>
      <c r="E33" s="54">
        <v>10.997626804272</v>
      </c>
      <c r="F33" s="54">
        <v>155.411094009594</v>
      </c>
      <c r="G33" s="54">
        <v>48.1358947340117</v>
      </c>
      <c r="H33" s="54">
        <v>202.38943082668999</v>
      </c>
      <c r="I33" s="54">
        <v>73.014433557407301</v>
      </c>
      <c r="J33" s="54">
        <v>0.11766600000000001</v>
      </c>
      <c r="K33" s="54">
        <f>SUM(B33:J33)</f>
        <v>2972.5405229179937</v>
      </c>
    </row>
    <row r="34" spans="1:12" x14ac:dyDescent="0.25">
      <c r="A34" s="53" t="s">
        <v>133</v>
      </c>
      <c r="B34" s="54">
        <v>1509.2453091254599</v>
      </c>
      <c r="C34" s="54">
        <v>721.91441661784995</v>
      </c>
      <c r="D34" s="54">
        <v>175.29058476639199</v>
      </c>
      <c r="E34" s="54">
        <v>7.306061021324</v>
      </c>
      <c r="F34" s="54">
        <v>143.10576174813801</v>
      </c>
      <c r="G34" s="54">
        <v>50.912206736299702</v>
      </c>
      <c r="H34" s="54">
        <v>170.00418932988899</v>
      </c>
      <c r="I34" s="54">
        <v>52.615324025485599</v>
      </c>
      <c r="J34" s="54">
        <v>0.18699499999999999</v>
      </c>
      <c r="K34" s="65">
        <f>SUM(B34:J34)</f>
        <v>2830.5808483708379</v>
      </c>
    </row>
    <row r="35" spans="1:12" x14ac:dyDescent="0.25">
      <c r="A35" s="60" t="s">
        <v>18</v>
      </c>
      <c r="B35" s="62">
        <f t="shared" ref="B35:K35" si="4">B34/B33-1</f>
        <v>-7.2964291008996707E-3</v>
      </c>
      <c r="C35" s="62">
        <f t="shared" si="4"/>
        <v>-4.1877896476478771E-2</v>
      </c>
      <c r="D35" s="62">
        <f t="shared" si="4"/>
        <v>-0.15995444968801709</v>
      </c>
      <c r="E35" s="62">
        <f t="shared" si="4"/>
        <v>-0.33566930835605557</v>
      </c>
      <c r="F35" s="62">
        <f t="shared" si="4"/>
        <v>-7.9179239679609603E-2</v>
      </c>
      <c r="G35" s="62">
        <f t="shared" si="4"/>
        <v>5.7676542996225377E-2</v>
      </c>
      <c r="H35" s="62">
        <f t="shared" si="4"/>
        <v>-0.16001448971183241</v>
      </c>
      <c r="I35" s="62">
        <f t="shared" si="4"/>
        <v>-0.27938461668517889</v>
      </c>
      <c r="J35" s="62">
        <f t="shared" si="4"/>
        <v>0.58920163853619556</v>
      </c>
      <c r="K35" s="62">
        <f t="shared" si="4"/>
        <v>-4.7757019106269838E-2</v>
      </c>
    </row>
    <row r="36" spans="1:12" x14ac:dyDescent="0.25">
      <c r="B36"/>
      <c r="C36"/>
      <c r="D36"/>
      <c r="E36"/>
      <c r="F36"/>
      <c r="G36"/>
      <c r="H36"/>
      <c r="I36"/>
      <c r="J36"/>
    </row>
    <row r="37" spans="1:12" x14ac:dyDescent="0.25">
      <c r="B37"/>
      <c r="C37"/>
      <c r="D37"/>
      <c r="E37"/>
      <c r="F37"/>
      <c r="G37"/>
      <c r="H37"/>
      <c r="I37"/>
      <c r="J37"/>
      <c r="K37"/>
      <c r="L37"/>
    </row>
    <row r="39" spans="1:12" x14ac:dyDescent="0.25">
      <c r="A39" s="749" t="s">
        <v>37</v>
      </c>
      <c r="B39" s="749"/>
      <c r="C39" s="749"/>
      <c r="D39" s="749"/>
      <c r="E39" s="749"/>
      <c r="F39" s="749"/>
      <c r="G39" s="749"/>
      <c r="H39" s="749"/>
      <c r="I39" s="749"/>
      <c r="J39" s="749"/>
      <c r="K39" s="749"/>
    </row>
    <row r="55" spans="1:26" s="42" customFormat="1" x14ac:dyDescent="0.25">
      <c r="A55" s="45" t="s">
        <v>38</v>
      </c>
      <c r="L55" s="43"/>
      <c r="M55" s="43"/>
      <c r="N55" s="43"/>
      <c r="O55" s="43"/>
      <c r="P55" s="43"/>
      <c r="Q55" s="43"/>
      <c r="R55" s="43"/>
      <c r="S55" s="43"/>
      <c r="T55" s="43"/>
      <c r="U55" s="43"/>
      <c r="V55" s="43"/>
      <c r="W55" s="43"/>
      <c r="X55" s="43"/>
      <c r="Y55" s="43"/>
      <c r="Z55" s="43"/>
    </row>
    <row r="56" spans="1:26" s="42" customFormat="1" x14ac:dyDescent="0.25">
      <c r="A56" s="52" t="s">
        <v>15</v>
      </c>
      <c r="B56" s="66" t="s">
        <v>23</v>
      </c>
      <c r="C56" s="66" t="s">
        <v>24</v>
      </c>
      <c r="D56" s="66" t="s">
        <v>25</v>
      </c>
      <c r="E56" s="66" t="s">
        <v>26</v>
      </c>
      <c r="F56" s="66" t="s">
        <v>27</v>
      </c>
      <c r="G56" s="66" t="s">
        <v>29</v>
      </c>
      <c r="H56" s="66" t="s">
        <v>28</v>
      </c>
      <c r="I56" s="66" t="s">
        <v>30</v>
      </c>
      <c r="L56" s="43"/>
      <c r="M56" s="43"/>
      <c r="N56" s="43"/>
      <c r="O56" s="43"/>
      <c r="P56" s="43"/>
      <c r="Q56" s="43"/>
      <c r="R56" s="43"/>
      <c r="S56" s="43"/>
      <c r="T56" s="43"/>
      <c r="U56" s="43"/>
      <c r="V56" s="43"/>
      <c r="W56" s="43"/>
      <c r="X56" s="43"/>
      <c r="Y56" s="43"/>
      <c r="Z56" s="43"/>
    </row>
    <row r="57" spans="1:26" s="42" customFormat="1" x14ac:dyDescent="0.25">
      <c r="A57" s="48"/>
      <c r="B57" s="67" t="s">
        <v>39</v>
      </c>
      <c r="C57" s="67" t="s">
        <v>40</v>
      </c>
      <c r="D57" s="67" t="s">
        <v>39</v>
      </c>
      <c r="E57" s="67" t="s">
        <v>41</v>
      </c>
      <c r="F57" s="67" t="s">
        <v>39</v>
      </c>
      <c r="G57" s="67" t="s">
        <v>39</v>
      </c>
      <c r="H57" s="67" t="s">
        <v>42</v>
      </c>
      <c r="I57" s="67" t="s">
        <v>39</v>
      </c>
      <c r="L57" s="43"/>
      <c r="M57" s="43"/>
      <c r="N57" s="43"/>
      <c r="O57" s="43"/>
      <c r="P57" s="43"/>
      <c r="Q57" s="43"/>
      <c r="R57" s="43"/>
      <c r="S57" s="43"/>
      <c r="T57" s="43"/>
      <c r="U57" s="43"/>
      <c r="V57" s="43"/>
      <c r="W57" s="43"/>
      <c r="X57" s="43"/>
      <c r="Y57" s="43"/>
      <c r="Z57" s="43"/>
    </row>
    <row r="58" spans="1:26" s="42" customFormat="1" x14ac:dyDescent="0.25">
      <c r="A58" s="48">
        <v>2011</v>
      </c>
      <c r="B58" s="54">
        <v>1141.0074079999999</v>
      </c>
      <c r="C58" s="54">
        <v>6492.2497979999998</v>
      </c>
      <c r="D58" s="54">
        <v>989.814795</v>
      </c>
      <c r="E58" s="54">
        <v>6.517633</v>
      </c>
      <c r="F58" s="54">
        <v>987.66261499999996</v>
      </c>
      <c r="G58" s="54">
        <v>34.166800000000002</v>
      </c>
      <c r="H58" s="54">
        <v>9.2557340000000003</v>
      </c>
      <c r="I58" s="54">
        <v>18.8779957864644</v>
      </c>
      <c r="L58" s="43"/>
      <c r="M58" s="43"/>
      <c r="N58" s="43"/>
      <c r="O58" s="43"/>
      <c r="P58" s="43"/>
      <c r="Q58" s="43"/>
      <c r="R58" s="43"/>
      <c r="S58" s="43"/>
      <c r="T58" s="43"/>
      <c r="U58" s="43"/>
      <c r="V58" s="43"/>
      <c r="W58" s="43"/>
      <c r="X58" s="43"/>
      <c r="Y58" s="43"/>
      <c r="Z58" s="43"/>
    </row>
    <row r="59" spans="1:26" s="42" customFormat="1" x14ac:dyDescent="0.25">
      <c r="A59" s="48">
        <v>2012</v>
      </c>
      <c r="B59" s="54">
        <v>1276.668218</v>
      </c>
      <c r="C59" s="54">
        <v>6427.0524130000003</v>
      </c>
      <c r="D59" s="54">
        <v>994.71376299999997</v>
      </c>
      <c r="E59" s="54">
        <v>6.9355450000000003</v>
      </c>
      <c r="F59" s="54">
        <v>1169.66029</v>
      </c>
      <c r="G59" s="54">
        <v>25.5458</v>
      </c>
      <c r="H59" s="54">
        <v>9.7848830000000007</v>
      </c>
      <c r="I59" s="54">
        <v>17.317099797016901</v>
      </c>
      <c r="L59" s="43"/>
      <c r="M59" s="43"/>
      <c r="N59" s="43"/>
      <c r="O59" s="43"/>
      <c r="P59" s="43"/>
      <c r="Q59" s="43"/>
      <c r="R59" s="43"/>
      <c r="S59" s="43"/>
      <c r="T59" s="43"/>
      <c r="U59" s="43"/>
      <c r="V59" s="43"/>
      <c r="W59" s="43"/>
      <c r="X59" s="43"/>
      <c r="Y59" s="43"/>
      <c r="Z59" s="43"/>
    </row>
    <row r="60" spans="1:26" s="42" customFormat="1" x14ac:dyDescent="0.25">
      <c r="A60" s="48">
        <v>2013</v>
      </c>
      <c r="B60" s="54">
        <v>1324.854204</v>
      </c>
      <c r="C60" s="54">
        <v>6047.3659180000004</v>
      </c>
      <c r="D60" s="54">
        <v>1059.3689420000001</v>
      </c>
      <c r="E60" s="54">
        <v>21.204194000000001</v>
      </c>
      <c r="F60" s="54">
        <v>855.15530999999999</v>
      </c>
      <c r="G60" s="54">
        <v>23.424299999999999</v>
      </c>
      <c r="H60" s="54">
        <v>10.373200000000001</v>
      </c>
      <c r="I60" s="54">
        <v>18.128929260031001</v>
      </c>
      <c r="L60" s="43"/>
      <c r="M60" s="43"/>
      <c r="N60" s="43"/>
      <c r="O60" s="43"/>
      <c r="P60" s="43"/>
      <c r="Q60" s="43"/>
      <c r="R60" s="43"/>
      <c r="S60" s="43"/>
      <c r="T60" s="43"/>
      <c r="U60" s="43"/>
      <c r="V60" s="43"/>
      <c r="W60" s="43"/>
      <c r="X60" s="43"/>
      <c r="Y60" s="43"/>
      <c r="Z60" s="43"/>
    </row>
    <row r="61" spans="1:26" s="42" customFormat="1" x14ac:dyDescent="0.25">
      <c r="A61" s="48">
        <v>2014</v>
      </c>
      <c r="B61" s="54">
        <v>1319.8441359999999</v>
      </c>
      <c r="C61" s="54">
        <v>5323.3804</v>
      </c>
      <c r="D61" s="54">
        <v>1124.41966</v>
      </c>
      <c r="E61" s="54">
        <v>17.144967999999999</v>
      </c>
      <c r="F61" s="54">
        <v>771.45482600000003</v>
      </c>
      <c r="G61" s="54">
        <v>23.8873</v>
      </c>
      <c r="H61" s="54">
        <v>11.368121</v>
      </c>
      <c r="I61" s="54">
        <v>16.4946924608</v>
      </c>
      <c r="L61" s="43"/>
      <c r="M61" s="43"/>
      <c r="N61" s="43"/>
      <c r="O61" s="43"/>
      <c r="P61" s="43"/>
      <c r="Q61" s="43"/>
      <c r="R61" s="43"/>
      <c r="S61" s="43"/>
      <c r="T61" s="43"/>
      <c r="U61" s="43"/>
      <c r="V61" s="43"/>
      <c r="W61" s="43"/>
      <c r="X61" s="43"/>
      <c r="Y61" s="43"/>
      <c r="Z61" s="43"/>
    </row>
    <row r="62" spans="1:26" s="42" customFormat="1" x14ac:dyDescent="0.25">
      <c r="A62" s="48">
        <v>2015</v>
      </c>
      <c r="B62" s="54">
        <v>1643.756969</v>
      </c>
      <c r="C62" s="54">
        <v>5743.7721410000004</v>
      </c>
      <c r="D62" s="54">
        <v>1190.298859</v>
      </c>
      <c r="E62" s="54">
        <v>8.9059539999999995</v>
      </c>
      <c r="F62" s="54">
        <v>938.359602</v>
      </c>
      <c r="G62" s="54">
        <v>20.811199999999999</v>
      </c>
      <c r="H62" s="54">
        <v>11.646831000000001</v>
      </c>
      <c r="I62" s="54">
        <v>17.764907390686901</v>
      </c>
      <c r="L62" s="43"/>
      <c r="M62" s="43"/>
      <c r="N62" s="43"/>
      <c r="O62" s="43"/>
      <c r="P62" s="43"/>
      <c r="Q62" s="43"/>
      <c r="R62" s="43"/>
      <c r="S62" s="43"/>
      <c r="T62" s="43"/>
      <c r="U62" s="43"/>
      <c r="V62" s="43"/>
      <c r="W62" s="43"/>
      <c r="X62" s="43"/>
      <c r="Y62" s="43"/>
      <c r="Z62" s="43"/>
    </row>
    <row r="63" spans="1:26" s="42" customFormat="1" x14ac:dyDescent="0.25">
      <c r="A63" s="48">
        <v>2016</v>
      </c>
      <c r="B63" s="54">
        <v>2317.2932110000002</v>
      </c>
      <c r="C63" s="54">
        <v>5936.5698080000002</v>
      </c>
      <c r="D63" s="54">
        <v>1102.9358440000001</v>
      </c>
      <c r="E63" s="54">
        <v>7.1565099999999999</v>
      </c>
      <c r="F63" s="54">
        <v>942.29859899999997</v>
      </c>
      <c r="G63" s="54">
        <v>18.915343</v>
      </c>
      <c r="H63" s="54">
        <v>11.089091</v>
      </c>
      <c r="I63" s="54">
        <v>24.500516022025</v>
      </c>
      <c r="L63" s="43"/>
      <c r="M63" s="43"/>
      <c r="N63" s="43"/>
      <c r="O63" s="43"/>
      <c r="P63" s="43"/>
      <c r="Q63" s="43"/>
      <c r="R63" s="43"/>
      <c r="S63" s="43"/>
      <c r="T63" s="43"/>
      <c r="U63" s="43"/>
      <c r="V63" s="43"/>
      <c r="W63" s="43"/>
      <c r="X63" s="43"/>
      <c r="Y63" s="43"/>
      <c r="Z63" s="43"/>
    </row>
    <row r="64" spans="1:26" s="42" customFormat="1" x14ac:dyDescent="0.25">
      <c r="A64" s="48">
        <v>2017</v>
      </c>
      <c r="B64" s="151">
        <v>2438.0425140000002</v>
      </c>
      <c r="C64" s="151">
        <v>6563.9221310000003</v>
      </c>
      <c r="D64" s="151">
        <v>1236.5138629999999</v>
      </c>
      <c r="E64" s="151">
        <v>6.9465320000000004</v>
      </c>
      <c r="F64" s="151">
        <v>865.54154800000003</v>
      </c>
      <c r="G64" s="151">
        <v>18.107502</v>
      </c>
      <c r="H64" s="151">
        <v>11.692759000000001</v>
      </c>
      <c r="I64" s="151">
        <v>25.423540350680799</v>
      </c>
      <c r="L64" s="43"/>
      <c r="M64" s="43"/>
      <c r="N64" s="43"/>
      <c r="O64" s="43"/>
      <c r="P64" s="43"/>
      <c r="Q64" s="43"/>
      <c r="R64" s="43"/>
      <c r="S64" s="43"/>
      <c r="T64" s="43"/>
      <c r="U64" s="43"/>
      <c r="V64" s="43"/>
      <c r="W64" s="43"/>
      <c r="X64" s="43"/>
      <c r="Y64" s="43"/>
      <c r="Z64" s="43"/>
    </row>
    <row r="65" spans="1:26" s="42" customFormat="1" x14ac:dyDescent="0.25">
      <c r="A65" s="48">
        <v>2018</v>
      </c>
      <c r="B65" s="151">
        <v>2487.8854569999999</v>
      </c>
      <c r="C65" s="151">
        <v>6513.3016530000004</v>
      </c>
      <c r="D65" s="151">
        <v>1208.0306519999999</v>
      </c>
      <c r="E65" s="151">
        <v>7.8107290000000003</v>
      </c>
      <c r="F65" s="151">
        <v>793.74422600000003</v>
      </c>
      <c r="G65" s="151">
        <v>17.110648999999999</v>
      </c>
      <c r="H65" s="151">
        <v>14.680348</v>
      </c>
      <c r="I65" s="151">
        <v>27.171357639812101</v>
      </c>
      <c r="J65" s="68"/>
      <c r="L65" s="43"/>
      <c r="M65" s="43"/>
      <c r="N65" s="43"/>
      <c r="O65" s="43"/>
      <c r="P65" s="43"/>
      <c r="Q65" s="43"/>
      <c r="R65" s="43"/>
      <c r="S65" s="43"/>
      <c r="T65" s="43"/>
      <c r="U65" s="43"/>
      <c r="V65" s="43"/>
      <c r="W65" s="43"/>
      <c r="X65" s="43"/>
      <c r="Y65" s="43"/>
      <c r="Z65" s="43"/>
    </row>
    <row r="66" spans="1:26" s="42" customFormat="1" x14ac:dyDescent="0.25">
      <c r="A66" s="147">
        <v>2019</v>
      </c>
      <c r="B66" s="152">
        <v>2535.6937910000001</v>
      </c>
      <c r="C66" s="152">
        <v>6096.7751200000002</v>
      </c>
      <c r="D66" s="152">
        <v>1187.8149129999999</v>
      </c>
      <c r="E66" s="152">
        <v>4.7086290000000002</v>
      </c>
      <c r="F66" s="152">
        <v>816.14501099999995</v>
      </c>
      <c r="G66" s="152">
        <v>19.336455000000001</v>
      </c>
      <c r="H66" s="152">
        <v>15.764825</v>
      </c>
      <c r="I66" s="152">
        <v>29.3230160170448</v>
      </c>
      <c r="J66" s="68"/>
      <c r="L66" s="43"/>
      <c r="M66" s="43"/>
      <c r="N66" s="43"/>
      <c r="O66" s="43"/>
      <c r="P66" s="43"/>
      <c r="Q66" s="43"/>
      <c r="R66" s="43"/>
      <c r="S66" s="43"/>
      <c r="T66" s="43"/>
      <c r="U66" s="43"/>
      <c r="V66" s="43"/>
      <c r="W66" s="43"/>
      <c r="X66" s="43"/>
      <c r="Y66" s="43"/>
      <c r="Z66" s="43"/>
    </row>
    <row r="67" spans="1:26" s="42" customFormat="1" x14ac:dyDescent="0.25">
      <c r="A67" s="147">
        <v>2020</v>
      </c>
      <c r="B67" s="152">
        <v>2188.6929930000001</v>
      </c>
      <c r="C67" s="152">
        <v>4440.3281079999997</v>
      </c>
      <c r="D67" s="152">
        <v>1190.4511689999999</v>
      </c>
      <c r="E67" s="152">
        <v>4.6692109999999998</v>
      </c>
      <c r="F67" s="152">
        <v>730.23174200000005</v>
      </c>
      <c r="G67" s="152">
        <v>19.870602000000002</v>
      </c>
      <c r="H67" s="152">
        <v>14.439450000000001</v>
      </c>
      <c r="I67" s="152">
        <v>29.124148472214198</v>
      </c>
      <c r="J67" s="68"/>
      <c r="L67" s="43"/>
      <c r="M67" s="43"/>
      <c r="N67" s="43"/>
      <c r="O67" s="43"/>
      <c r="P67" s="43"/>
      <c r="Q67" s="43"/>
      <c r="R67" s="43"/>
      <c r="S67" s="43"/>
      <c r="T67" s="43"/>
      <c r="U67" s="43"/>
      <c r="V67" s="43"/>
      <c r="W67" s="43"/>
      <c r="X67" s="43"/>
      <c r="Y67" s="43"/>
      <c r="Z67" s="43"/>
    </row>
    <row r="68" spans="1:26" s="42" customFormat="1" x14ac:dyDescent="0.25">
      <c r="A68" s="69">
        <v>2021</v>
      </c>
      <c r="B68" s="70">
        <f t="shared" ref="B68:I68" si="5">SUM(B69:B72)</f>
        <v>717.75596999999993</v>
      </c>
      <c r="C68" s="70">
        <f t="shared" si="5"/>
        <v>1629.324576</v>
      </c>
      <c r="D68" s="70">
        <f t="shared" si="5"/>
        <v>405.12132099999997</v>
      </c>
      <c r="E68" s="70">
        <f t="shared" si="5"/>
        <v>1.3200160000000001</v>
      </c>
      <c r="F68" s="70">
        <f t="shared" si="5"/>
        <v>254.76676600000002</v>
      </c>
      <c r="G68" s="70">
        <f t="shared" si="5"/>
        <v>7.9501619999999997</v>
      </c>
      <c r="H68" s="70">
        <f t="shared" si="5"/>
        <v>5.9284030000000003</v>
      </c>
      <c r="I68" s="70">
        <f t="shared" si="5"/>
        <v>10.07811664679895</v>
      </c>
      <c r="L68" s="43"/>
      <c r="M68" s="43"/>
      <c r="N68" s="43"/>
      <c r="O68" s="43"/>
      <c r="P68" s="43"/>
      <c r="Q68" s="43"/>
      <c r="R68" s="43"/>
      <c r="S68" s="43"/>
      <c r="T68" s="43"/>
      <c r="U68" s="43"/>
      <c r="V68" s="43"/>
      <c r="W68" s="43"/>
      <c r="X68" s="43"/>
      <c r="Y68" s="43"/>
      <c r="Z68" s="43"/>
    </row>
    <row r="69" spans="1:26" s="42" customFormat="1" x14ac:dyDescent="0.25">
      <c r="A69" s="53" t="s">
        <v>22</v>
      </c>
      <c r="B69" s="71">
        <v>172.91066000000001</v>
      </c>
      <c r="C69" s="71">
        <v>397.49100199999998</v>
      </c>
      <c r="D69" s="71">
        <v>90.835697999999994</v>
      </c>
      <c r="E69" s="71">
        <v>0.37980900000000001</v>
      </c>
      <c r="F69" s="71">
        <v>62.907044999999997</v>
      </c>
      <c r="G69" s="71">
        <v>2.5203139999999999</v>
      </c>
      <c r="H69" s="71">
        <v>2.0865149999999999</v>
      </c>
      <c r="I69" s="71">
        <v>2.3017995729193501</v>
      </c>
      <c r="L69" s="43"/>
      <c r="M69" s="43"/>
      <c r="N69" s="43"/>
      <c r="O69" s="43"/>
      <c r="P69" s="43"/>
      <c r="Q69" s="43"/>
      <c r="R69" s="43"/>
      <c r="S69" s="43"/>
      <c r="T69" s="43"/>
      <c r="U69" s="43"/>
      <c r="V69" s="43"/>
      <c r="W69" s="43"/>
      <c r="X69" s="43"/>
      <c r="Y69" s="43"/>
      <c r="Z69" s="43"/>
    </row>
    <row r="70" spans="1:26" s="42" customFormat="1" x14ac:dyDescent="0.25">
      <c r="A70" s="53" t="s">
        <v>35</v>
      </c>
      <c r="B70" s="71">
        <v>179.65803099999999</v>
      </c>
      <c r="C70" s="71">
        <v>382.77618100000001</v>
      </c>
      <c r="D70" s="71">
        <v>105.875968</v>
      </c>
      <c r="E70" s="71">
        <v>0.24698700000000001</v>
      </c>
      <c r="F70" s="71">
        <v>56.674841999999998</v>
      </c>
      <c r="G70" s="71">
        <v>1.9137930000000001</v>
      </c>
      <c r="H70" s="71">
        <v>1.24807</v>
      </c>
      <c r="I70" s="71">
        <v>2.2403122089857002</v>
      </c>
      <c r="L70" s="43"/>
      <c r="M70" s="43"/>
      <c r="N70" s="43"/>
      <c r="O70" s="43"/>
      <c r="P70" s="43"/>
      <c r="Q70" s="43"/>
      <c r="R70" s="43"/>
      <c r="S70" s="43"/>
      <c r="T70" s="43"/>
      <c r="U70" s="43"/>
      <c r="V70" s="43"/>
      <c r="W70" s="43"/>
      <c r="X70" s="43"/>
      <c r="Y70" s="43"/>
      <c r="Z70" s="43"/>
    </row>
    <row r="71" spans="1:26" s="42" customFormat="1" x14ac:dyDescent="0.25">
      <c r="A71" s="53" t="s">
        <v>80</v>
      </c>
      <c r="B71" s="71">
        <v>176.540154</v>
      </c>
      <c r="C71" s="71">
        <v>438.51453900000001</v>
      </c>
      <c r="D71" s="71">
        <v>109.928566</v>
      </c>
      <c r="E71" s="71">
        <v>0.40590300000000001</v>
      </c>
      <c r="F71" s="71">
        <v>70.985675999999998</v>
      </c>
      <c r="G71" s="71">
        <v>1.7346729999999999</v>
      </c>
      <c r="H71" s="71">
        <v>1.4275150000000001</v>
      </c>
      <c r="I71" s="71">
        <v>3.1670451543395601</v>
      </c>
      <c r="L71" s="43"/>
      <c r="M71" s="43"/>
      <c r="N71" s="43"/>
      <c r="O71" s="43"/>
      <c r="P71" s="43"/>
      <c r="Q71" s="43"/>
      <c r="R71" s="43"/>
      <c r="S71" s="43"/>
      <c r="T71" s="43"/>
      <c r="U71" s="43"/>
      <c r="V71" s="43"/>
      <c r="W71" s="43"/>
      <c r="X71" s="43"/>
      <c r="Y71" s="43"/>
      <c r="Z71" s="43"/>
    </row>
    <row r="72" spans="1:26" s="42" customFormat="1" x14ac:dyDescent="0.25">
      <c r="A72" s="53" t="s">
        <v>129</v>
      </c>
      <c r="B72" s="71">
        <v>188.64712499999999</v>
      </c>
      <c r="C72" s="71">
        <v>410.54285399999998</v>
      </c>
      <c r="D72" s="71">
        <v>98.481088999999997</v>
      </c>
      <c r="E72" s="71">
        <v>0.28731699999999999</v>
      </c>
      <c r="F72" s="71">
        <v>64.199202999999997</v>
      </c>
      <c r="G72" s="71">
        <v>1.781382</v>
      </c>
      <c r="H72" s="71">
        <v>1.1663030000000001</v>
      </c>
      <c r="I72" s="71">
        <v>2.3689597105543401</v>
      </c>
      <c r="L72" s="43"/>
      <c r="M72" s="43"/>
      <c r="N72" s="43"/>
      <c r="O72" s="43"/>
      <c r="P72" s="43"/>
      <c r="Q72" s="43"/>
      <c r="R72" s="43"/>
      <c r="S72" s="43"/>
      <c r="T72" s="43"/>
      <c r="U72" s="43"/>
      <c r="V72" s="43"/>
      <c r="W72" s="43"/>
      <c r="X72" s="43"/>
      <c r="Y72" s="43"/>
      <c r="Z72" s="43"/>
    </row>
    <row r="73" spans="1:26" s="42" customFormat="1" x14ac:dyDescent="0.25">
      <c r="A73" s="53"/>
      <c r="B73" s="68"/>
      <c r="C73" s="68"/>
      <c r="D73" s="68"/>
      <c r="E73" s="68"/>
      <c r="F73" s="68"/>
      <c r="G73" s="68"/>
      <c r="H73" s="68"/>
      <c r="I73" s="68"/>
      <c r="L73" s="43"/>
      <c r="M73" s="43"/>
      <c r="N73" s="43"/>
      <c r="O73" s="43"/>
      <c r="P73" s="43"/>
      <c r="Q73" s="43"/>
      <c r="R73" s="43"/>
      <c r="S73" s="43"/>
      <c r="T73" s="43"/>
      <c r="U73" s="43"/>
      <c r="V73" s="43"/>
      <c r="W73" s="43"/>
      <c r="X73" s="43"/>
      <c r="Y73" s="43"/>
      <c r="Z73" s="43"/>
    </row>
    <row r="74" spans="1:26" s="42" customFormat="1" ht="15.75" x14ac:dyDescent="0.25">
      <c r="A74" s="59" t="s">
        <v>137</v>
      </c>
      <c r="L74" s="43"/>
      <c r="M74" s="43"/>
      <c r="N74" s="43"/>
      <c r="O74" s="43"/>
      <c r="P74" s="43"/>
      <c r="Q74" s="43"/>
      <c r="R74" s="43"/>
      <c r="S74" s="43"/>
      <c r="T74" s="43"/>
      <c r="U74" s="43"/>
      <c r="V74" s="43"/>
      <c r="W74" s="43"/>
      <c r="X74" s="43"/>
      <c r="Y74" s="43"/>
      <c r="Z74" s="43"/>
    </row>
    <row r="75" spans="1:26" s="42" customFormat="1" x14ac:dyDescent="0.25">
      <c r="A75" s="53" t="s">
        <v>134</v>
      </c>
      <c r="B75" s="151">
        <v>117.387264</v>
      </c>
      <c r="C75" s="151">
        <v>219.30536599999999</v>
      </c>
      <c r="D75" s="151">
        <v>82.076747999999995</v>
      </c>
      <c r="E75" s="151">
        <v>0.30543199999999998</v>
      </c>
      <c r="F75" s="151">
        <v>52.590223000000002</v>
      </c>
      <c r="G75" s="151">
        <v>0.105195</v>
      </c>
      <c r="H75" s="151">
        <v>0.52617999999999998</v>
      </c>
      <c r="I75" s="151">
        <v>0.86941883192795699</v>
      </c>
      <c r="L75" s="43"/>
      <c r="M75" s="43"/>
      <c r="N75" s="43"/>
      <c r="O75" s="43"/>
      <c r="P75" s="43"/>
      <c r="Q75" s="43"/>
      <c r="R75" s="43"/>
      <c r="S75" s="43"/>
      <c r="T75" s="43"/>
      <c r="U75" s="43"/>
      <c r="V75" s="43"/>
      <c r="W75" s="43"/>
      <c r="X75" s="43"/>
      <c r="Y75" s="43"/>
      <c r="Z75" s="43"/>
    </row>
    <row r="76" spans="1:26" s="42" customFormat="1" x14ac:dyDescent="0.25">
      <c r="A76" s="53" t="s">
        <v>133</v>
      </c>
      <c r="B76" s="54">
        <v>188.64712499999999</v>
      </c>
      <c r="C76" s="54">
        <v>410.54285399999998</v>
      </c>
      <c r="D76" s="54">
        <v>98.481088999999997</v>
      </c>
      <c r="E76" s="54">
        <v>0.28731699999999999</v>
      </c>
      <c r="F76" s="54">
        <v>64.199202999999997</v>
      </c>
      <c r="G76" s="54">
        <v>1.781382</v>
      </c>
      <c r="H76" s="54">
        <v>1.1663030000000001</v>
      </c>
      <c r="I76" s="54">
        <v>2.3689597105543401</v>
      </c>
      <c r="L76" s="43"/>
      <c r="M76" s="43"/>
      <c r="N76" s="43"/>
      <c r="O76" s="43"/>
      <c r="P76" s="43"/>
      <c r="Q76" s="43"/>
      <c r="R76" s="43"/>
      <c r="S76" s="43"/>
      <c r="T76" s="43"/>
      <c r="U76" s="43"/>
      <c r="V76" s="43"/>
      <c r="W76" s="43"/>
      <c r="X76" s="43"/>
      <c r="Y76" s="43"/>
      <c r="Z76" s="43"/>
    </row>
    <row r="77" spans="1:26" s="42" customFormat="1" x14ac:dyDescent="0.25">
      <c r="A77" s="60" t="s">
        <v>18</v>
      </c>
      <c r="B77" s="62">
        <f>B76/B75-1</f>
        <v>0.60704933884479995</v>
      </c>
      <c r="C77" s="62">
        <f>C76/C75-1</f>
        <v>0.87201463187179828</v>
      </c>
      <c r="D77" s="62">
        <f>D76/D75-1</f>
        <v>0.19986587431558567</v>
      </c>
      <c r="E77" s="62">
        <f>E76/E75-1</f>
        <v>-5.9309437125121156E-2</v>
      </c>
      <c r="F77" s="62">
        <f>F76/F75-1</f>
        <v>0.220744072524659</v>
      </c>
      <c r="G77" s="62" t="s">
        <v>132</v>
      </c>
      <c r="H77" s="62">
        <f>H76/H75-1</f>
        <v>1.2165475692728727</v>
      </c>
      <c r="I77" s="62">
        <f>I76/I75-1</f>
        <v>1.7247623625785922</v>
      </c>
      <c r="L77" s="43"/>
      <c r="M77" s="43"/>
      <c r="N77" s="43"/>
      <c r="O77" s="43"/>
      <c r="P77" s="43"/>
      <c r="Q77" s="43"/>
      <c r="R77" s="43"/>
      <c r="S77" s="43"/>
      <c r="T77" s="43"/>
      <c r="U77" s="43"/>
      <c r="V77" s="43"/>
      <c r="W77" s="43"/>
      <c r="X77" s="43"/>
      <c r="Y77" s="43"/>
      <c r="Z77" s="43"/>
    </row>
    <row r="78" spans="1:26" s="42" customFormat="1" x14ac:dyDescent="0.25">
      <c r="A78" s="45"/>
      <c r="B78" s="136"/>
      <c r="C78" s="136"/>
      <c r="D78" s="136"/>
      <c r="E78" s="136"/>
      <c r="F78" s="136"/>
      <c r="G78" s="136"/>
      <c r="H78" s="136"/>
      <c r="I78" s="136"/>
      <c r="L78" s="43"/>
      <c r="M78" s="43"/>
      <c r="N78" s="43"/>
      <c r="O78" s="43"/>
      <c r="P78" s="43"/>
      <c r="Q78" s="43"/>
      <c r="R78" s="43"/>
      <c r="S78" s="43"/>
      <c r="T78" s="43"/>
      <c r="U78" s="43"/>
      <c r="V78" s="43"/>
      <c r="W78" s="43"/>
      <c r="X78" s="43"/>
      <c r="Y78" s="43"/>
      <c r="Z78" s="43"/>
    </row>
    <row r="79" spans="1:26" s="42" customFormat="1" ht="15.75" x14ac:dyDescent="0.25">
      <c r="A79" s="59" t="s">
        <v>136</v>
      </c>
      <c r="L79" s="43"/>
      <c r="M79" s="43"/>
      <c r="N79" s="43"/>
      <c r="O79" s="43"/>
      <c r="P79" s="43"/>
      <c r="Q79" s="43"/>
      <c r="R79" s="43"/>
      <c r="S79" s="43"/>
      <c r="T79" s="43"/>
      <c r="U79" s="43"/>
      <c r="V79" s="43"/>
      <c r="W79" s="43"/>
      <c r="X79" s="43"/>
      <c r="Y79" s="43"/>
      <c r="Z79" s="43"/>
    </row>
    <row r="80" spans="1:26" s="42" customFormat="1" x14ac:dyDescent="0.25">
      <c r="A80" s="53" t="s">
        <v>131</v>
      </c>
      <c r="B80" s="71">
        <v>633.59872399999995</v>
      </c>
      <c r="C80" s="71">
        <v>1550.9079300000001</v>
      </c>
      <c r="D80" s="71">
        <v>416.73821200000003</v>
      </c>
      <c r="E80" s="71">
        <v>1.3078829999999999</v>
      </c>
      <c r="F80" s="71">
        <v>263.44990799999999</v>
      </c>
      <c r="G80" s="71">
        <v>6.1243840000000009</v>
      </c>
      <c r="H80" s="71">
        <v>5.9327070000000006</v>
      </c>
      <c r="I80" s="71">
        <v>7.2496432827266375</v>
      </c>
      <c r="L80" s="43"/>
      <c r="M80" s="43"/>
      <c r="N80" s="43"/>
      <c r="O80" s="43"/>
      <c r="P80" s="43"/>
      <c r="Q80" s="43"/>
      <c r="R80" s="43"/>
      <c r="S80" s="43"/>
      <c r="T80" s="43"/>
      <c r="U80" s="43"/>
      <c r="V80" s="43"/>
      <c r="W80" s="43"/>
      <c r="X80" s="43"/>
      <c r="Y80" s="43"/>
      <c r="Z80" s="43"/>
    </row>
    <row r="81" spans="1:26" s="42" customFormat="1" x14ac:dyDescent="0.25">
      <c r="A81" s="53" t="s">
        <v>130</v>
      </c>
      <c r="B81" s="71">
        <v>717.75596999999993</v>
      </c>
      <c r="C81" s="71">
        <v>1629.324576</v>
      </c>
      <c r="D81" s="71">
        <v>405.12132099999997</v>
      </c>
      <c r="E81" s="71">
        <v>1.3200160000000001</v>
      </c>
      <c r="F81" s="71">
        <v>254.76676600000002</v>
      </c>
      <c r="G81" s="71">
        <v>7.9501619999999997</v>
      </c>
      <c r="H81" s="71">
        <v>5.9284030000000003</v>
      </c>
      <c r="I81" s="71">
        <v>10.07811664679895</v>
      </c>
      <c r="L81" s="43"/>
      <c r="M81" s="43"/>
      <c r="N81" s="43"/>
      <c r="O81" s="43"/>
      <c r="P81" s="43"/>
      <c r="Q81" s="43"/>
      <c r="R81" s="43"/>
      <c r="S81" s="43"/>
      <c r="T81" s="43"/>
      <c r="U81" s="43"/>
      <c r="V81" s="43"/>
      <c r="W81" s="43"/>
      <c r="X81" s="43"/>
      <c r="Y81" s="43"/>
      <c r="Z81" s="43"/>
    </row>
    <row r="82" spans="1:26" s="42" customFormat="1" x14ac:dyDescent="0.25">
      <c r="A82" s="60" t="s">
        <v>18</v>
      </c>
      <c r="B82" s="62">
        <f t="shared" ref="B82:I82" si="6">B81/B80-1</f>
        <v>0.13282420373056181</v>
      </c>
      <c r="C82" s="62">
        <f t="shared" si="6"/>
        <v>5.0561767390021606E-2</v>
      </c>
      <c r="D82" s="62">
        <f t="shared" si="6"/>
        <v>-2.7875751888094324E-2</v>
      </c>
      <c r="E82" s="62">
        <f t="shared" si="6"/>
        <v>9.2768236914160251E-3</v>
      </c>
      <c r="F82" s="62">
        <f t="shared" si="6"/>
        <v>-3.295936622608342E-2</v>
      </c>
      <c r="G82" s="62">
        <f t="shared" si="6"/>
        <v>0.29811618605234402</v>
      </c>
      <c r="H82" s="62">
        <f t="shared" si="6"/>
        <v>-7.2546984032761941E-4</v>
      </c>
      <c r="I82" s="62">
        <f t="shared" si="6"/>
        <v>0.39015345359289255</v>
      </c>
      <c r="L82" s="43"/>
      <c r="M82" s="43"/>
      <c r="N82" s="43"/>
      <c r="O82" s="43"/>
      <c r="P82" s="43"/>
      <c r="Q82" s="43"/>
      <c r="R82" s="43"/>
      <c r="S82" s="43"/>
      <c r="T82" s="43"/>
      <c r="U82" s="43"/>
      <c r="V82" s="43"/>
      <c r="W82" s="43"/>
      <c r="X82" s="43"/>
      <c r="Y82" s="43"/>
      <c r="Z82" s="43"/>
    </row>
    <row r="83" spans="1:26" s="42" customFormat="1" x14ac:dyDescent="0.25">
      <c r="A83" s="45"/>
      <c r="B83" s="63"/>
      <c r="C83" s="63"/>
      <c r="D83" s="63"/>
      <c r="E83" s="63"/>
      <c r="F83" s="63"/>
      <c r="G83" s="63"/>
      <c r="H83" s="63"/>
      <c r="I83" s="63"/>
      <c r="L83" s="43"/>
      <c r="M83" s="43"/>
      <c r="N83" s="43"/>
      <c r="O83" s="43"/>
      <c r="P83" s="43"/>
      <c r="Q83" s="43"/>
      <c r="R83" s="43"/>
      <c r="S83" s="43"/>
      <c r="T83" s="43"/>
      <c r="U83" s="43"/>
      <c r="V83" s="43"/>
      <c r="W83" s="43"/>
      <c r="X83" s="43"/>
      <c r="Y83" s="43"/>
      <c r="Z83" s="43"/>
    </row>
    <row r="84" spans="1:26" s="42" customFormat="1" ht="15.75" x14ac:dyDescent="0.25">
      <c r="A84" s="59" t="s">
        <v>43</v>
      </c>
      <c r="L84" s="43"/>
      <c r="M84" s="43"/>
      <c r="N84" s="43"/>
      <c r="O84" s="43"/>
      <c r="P84" s="43"/>
      <c r="Q84" s="43"/>
      <c r="R84" s="43"/>
      <c r="S84" s="43"/>
      <c r="T84" s="43"/>
      <c r="U84" s="43"/>
      <c r="V84" s="43"/>
      <c r="W84" s="43"/>
      <c r="X84" s="43"/>
      <c r="Y84" s="43"/>
      <c r="Z84" s="43"/>
    </row>
    <row r="85" spans="1:26" s="42" customFormat="1" x14ac:dyDescent="0.25">
      <c r="A85" s="53" t="s">
        <v>82</v>
      </c>
      <c r="B85" s="54">
        <v>176.540154</v>
      </c>
      <c r="C85" s="54">
        <v>438.51453900000001</v>
      </c>
      <c r="D85" s="54">
        <v>109.928566</v>
      </c>
      <c r="E85" s="54">
        <v>0.40590300000000001</v>
      </c>
      <c r="F85" s="54">
        <v>70.985675999999998</v>
      </c>
      <c r="G85" s="54">
        <v>1.7346729999999999</v>
      </c>
      <c r="H85" s="54">
        <v>1.4275150000000001</v>
      </c>
      <c r="I85" s="54">
        <v>3.1670451543395601</v>
      </c>
      <c r="L85" s="43"/>
      <c r="M85" s="43"/>
      <c r="N85" s="43"/>
      <c r="O85" s="43"/>
      <c r="P85" s="43"/>
      <c r="Q85" s="43"/>
      <c r="R85" s="43"/>
      <c r="S85" s="43"/>
      <c r="T85" s="43"/>
      <c r="U85" s="43"/>
      <c r="V85" s="43"/>
      <c r="W85" s="43"/>
      <c r="X85" s="43"/>
      <c r="Y85" s="43"/>
      <c r="Z85" s="43"/>
    </row>
    <row r="86" spans="1:26" s="42" customFormat="1" x14ac:dyDescent="0.25">
      <c r="A86" s="53" t="s">
        <v>133</v>
      </c>
      <c r="B86" s="54">
        <v>188.64712499999999</v>
      </c>
      <c r="C86" s="54">
        <v>410.54285399999998</v>
      </c>
      <c r="D86" s="54">
        <v>98.481088999999997</v>
      </c>
      <c r="E86" s="54">
        <v>0.28731699999999999</v>
      </c>
      <c r="F86" s="54">
        <v>64.199202999999997</v>
      </c>
      <c r="G86" s="54">
        <v>1.781382</v>
      </c>
      <c r="H86" s="54">
        <v>1.1663030000000001</v>
      </c>
      <c r="I86" s="54">
        <v>2.3689597105543401</v>
      </c>
      <c r="L86" s="43"/>
      <c r="M86" s="43"/>
      <c r="N86" s="43"/>
      <c r="O86" s="43"/>
      <c r="P86" s="43"/>
      <c r="Q86" s="43"/>
      <c r="R86" s="43"/>
      <c r="S86" s="43"/>
      <c r="T86" s="43"/>
      <c r="U86" s="43"/>
      <c r="V86" s="43"/>
      <c r="W86" s="43"/>
      <c r="X86" s="43"/>
      <c r="Y86" s="43"/>
      <c r="Z86" s="43"/>
    </row>
    <row r="87" spans="1:26" x14ac:dyDescent="0.25">
      <c r="A87" s="60" t="s">
        <v>18</v>
      </c>
      <c r="B87" s="62">
        <f t="shared" ref="B87:I87" si="7">B86/B85-1</f>
        <v>6.8579134693628863E-2</v>
      </c>
      <c r="C87" s="62">
        <f t="shared" si="7"/>
        <v>-6.3787360537206794E-2</v>
      </c>
      <c r="D87" s="62">
        <f t="shared" si="7"/>
        <v>-0.10413559838486386</v>
      </c>
      <c r="E87" s="62">
        <f t="shared" si="7"/>
        <v>-0.29215354407333782</v>
      </c>
      <c r="F87" s="62">
        <f t="shared" si="7"/>
        <v>-9.5603414412789411E-2</v>
      </c>
      <c r="G87" s="62">
        <f t="shared" si="7"/>
        <v>2.6926688776501395E-2</v>
      </c>
      <c r="H87" s="62">
        <f t="shared" si="7"/>
        <v>-0.1829837164583209</v>
      </c>
      <c r="I87" s="62">
        <f t="shared" si="7"/>
        <v>-0.25199686297230861</v>
      </c>
    </row>
    <row r="90" spans="1:26" s="42" customFormat="1" x14ac:dyDescent="0.25">
      <c r="A90" s="749" t="s">
        <v>44</v>
      </c>
      <c r="B90" s="749"/>
      <c r="C90" s="749"/>
      <c r="D90" s="749"/>
      <c r="E90" s="749"/>
      <c r="F90" s="749"/>
      <c r="G90" s="749"/>
      <c r="H90" s="749"/>
      <c r="I90" s="749"/>
      <c r="L90" s="43"/>
      <c r="M90" s="43"/>
      <c r="N90" s="43"/>
      <c r="O90" s="43"/>
      <c r="P90" s="43"/>
      <c r="Q90" s="43"/>
      <c r="R90" s="43"/>
      <c r="S90" s="43"/>
      <c r="T90" s="43"/>
      <c r="U90" s="43"/>
      <c r="V90" s="43"/>
      <c r="W90" s="43"/>
      <c r="X90" s="43"/>
      <c r="Y90" s="43"/>
      <c r="Z90" s="43"/>
    </row>
    <row r="106" spans="1:11" ht="165.75" customHeight="1" x14ac:dyDescent="0.25">
      <c r="A106" s="748" t="s">
        <v>135</v>
      </c>
      <c r="B106" s="748"/>
      <c r="C106" s="748"/>
      <c r="D106" s="748"/>
      <c r="E106" s="748"/>
      <c r="F106" s="748"/>
      <c r="G106" s="748"/>
      <c r="H106" s="748"/>
      <c r="I106" s="748"/>
      <c r="J106" s="72"/>
      <c r="K106" s="72"/>
    </row>
  </sheetData>
  <mergeCells count="3">
    <mergeCell ref="A39:K39"/>
    <mergeCell ref="A90:I90"/>
    <mergeCell ref="A106:I106"/>
  </mergeCells>
  <printOptions horizontalCentered="1" verticalCentered="1"/>
  <pageMargins left="0" right="0" top="0" bottom="0" header="0.31496062992125984" footer="0.31496062992125984"/>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50"/>
  <sheetViews>
    <sheetView showGridLines="0" zoomScaleNormal="100" zoomScaleSheetLayoutView="100" workbookViewId="0">
      <selection activeCell="A3" sqref="A3"/>
    </sheetView>
  </sheetViews>
  <sheetFormatPr baseColWidth="10" defaultColWidth="28.7109375" defaultRowHeight="12" x14ac:dyDescent="0.2"/>
  <cols>
    <col min="1" max="1" width="26.5703125" style="74" customWidth="1"/>
    <col min="2" max="15" width="7.7109375" style="74" customWidth="1"/>
    <col min="16" max="16" width="9.7109375" style="74" customWidth="1"/>
    <col min="17" max="17" width="10.28515625" style="74" customWidth="1"/>
    <col min="18" max="19" width="7.7109375" style="75" customWidth="1"/>
    <col min="20" max="20" width="10.5703125" style="75" customWidth="1"/>
    <col min="21" max="21" width="13.7109375" style="75" customWidth="1"/>
    <col min="22" max="248" width="28.7109375" style="75"/>
    <col min="249" max="250" width="0" style="75" hidden="1" customWidth="1"/>
    <col min="251" max="266" width="7.7109375" style="75" customWidth="1"/>
    <col min="267" max="267" width="8.7109375" style="75" customWidth="1"/>
    <col min="268" max="269" width="7.7109375" style="75" customWidth="1"/>
    <col min="270" max="270" width="5.42578125" style="75" customWidth="1"/>
    <col min="271" max="271" width="5.7109375" style="75" customWidth="1"/>
    <col min="272" max="272" width="9.7109375" style="75" customWidth="1"/>
    <col min="273" max="275" width="7.7109375" style="75" customWidth="1"/>
    <col min="276" max="276" width="10.5703125" style="75" customWidth="1"/>
    <col min="277" max="277" width="13.7109375" style="75" customWidth="1"/>
    <col min="278" max="504" width="28.7109375" style="75"/>
    <col min="505" max="506" width="0" style="75" hidden="1" customWidth="1"/>
    <col min="507" max="522" width="7.7109375" style="75" customWidth="1"/>
    <col min="523" max="523" width="8.7109375" style="75" customWidth="1"/>
    <col min="524" max="525" width="7.7109375" style="75" customWidth="1"/>
    <col min="526" max="526" width="5.42578125" style="75" customWidth="1"/>
    <col min="527" max="527" width="5.7109375" style="75" customWidth="1"/>
    <col min="528" max="528" width="9.7109375" style="75" customWidth="1"/>
    <col min="529" max="531" width="7.7109375" style="75" customWidth="1"/>
    <col min="532" max="532" width="10.5703125" style="75" customWidth="1"/>
    <col min="533" max="533" width="13.7109375" style="75" customWidth="1"/>
    <col min="534" max="760" width="28.7109375" style="75"/>
    <col min="761" max="762" width="0" style="75" hidden="1" customWidth="1"/>
    <col min="763" max="778" width="7.7109375" style="75" customWidth="1"/>
    <col min="779" max="779" width="8.7109375" style="75" customWidth="1"/>
    <col min="780" max="781" width="7.7109375" style="75" customWidth="1"/>
    <col min="782" max="782" width="5.42578125" style="75" customWidth="1"/>
    <col min="783" max="783" width="5.7109375" style="75" customWidth="1"/>
    <col min="784" max="784" width="9.7109375" style="75" customWidth="1"/>
    <col min="785" max="787" width="7.7109375" style="75" customWidth="1"/>
    <col min="788" max="788" width="10.5703125" style="75" customWidth="1"/>
    <col min="789" max="789" width="13.7109375" style="75" customWidth="1"/>
    <col min="790" max="1016" width="28.7109375" style="75"/>
    <col min="1017" max="1018" width="0" style="75" hidden="1" customWidth="1"/>
    <col min="1019" max="1034" width="7.7109375" style="75" customWidth="1"/>
    <col min="1035" max="1035" width="8.7109375" style="75" customWidth="1"/>
    <col min="1036" max="1037" width="7.7109375" style="75" customWidth="1"/>
    <col min="1038" max="1038" width="5.42578125" style="75" customWidth="1"/>
    <col min="1039" max="1039" width="5.7109375" style="75" customWidth="1"/>
    <col min="1040" max="1040" width="9.7109375" style="75" customWidth="1"/>
    <col min="1041" max="1043" width="7.7109375" style="75" customWidth="1"/>
    <col min="1044" max="1044" width="10.5703125" style="75" customWidth="1"/>
    <col min="1045" max="1045" width="13.7109375" style="75" customWidth="1"/>
    <col min="1046" max="1272" width="28.7109375" style="75"/>
    <col min="1273" max="1274" width="0" style="75" hidden="1" customWidth="1"/>
    <col min="1275" max="1290" width="7.7109375" style="75" customWidth="1"/>
    <col min="1291" max="1291" width="8.7109375" style="75" customWidth="1"/>
    <col min="1292" max="1293" width="7.7109375" style="75" customWidth="1"/>
    <col min="1294" max="1294" width="5.42578125" style="75" customWidth="1"/>
    <col min="1295" max="1295" width="5.7109375" style="75" customWidth="1"/>
    <col min="1296" max="1296" width="9.7109375" style="75" customWidth="1"/>
    <col min="1297" max="1299" width="7.7109375" style="75" customWidth="1"/>
    <col min="1300" max="1300" width="10.5703125" style="75" customWidth="1"/>
    <col min="1301" max="1301" width="13.7109375" style="75" customWidth="1"/>
    <col min="1302" max="1528" width="28.7109375" style="75"/>
    <col min="1529" max="1530" width="0" style="75" hidden="1" customWidth="1"/>
    <col min="1531" max="1546" width="7.7109375" style="75" customWidth="1"/>
    <col min="1547" max="1547" width="8.7109375" style="75" customWidth="1"/>
    <col min="1548" max="1549" width="7.7109375" style="75" customWidth="1"/>
    <col min="1550" max="1550" width="5.42578125" style="75" customWidth="1"/>
    <col min="1551" max="1551" width="5.7109375" style="75" customWidth="1"/>
    <col min="1552" max="1552" width="9.7109375" style="75" customWidth="1"/>
    <col min="1553" max="1555" width="7.7109375" style="75" customWidth="1"/>
    <col min="1556" max="1556" width="10.5703125" style="75" customWidth="1"/>
    <col min="1557" max="1557" width="13.7109375" style="75" customWidth="1"/>
    <col min="1558" max="1784" width="28.7109375" style="75"/>
    <col min="1785" max="1786" width="0" style="75" hidden="1" customWidth="1"/>
    <col min="1787" max="1802" width="7.7109375" style="75" customWidth="1"/>
    <col min="1803" max="1803" width="8.7109375" style="75" customWidth="1"/>
    <col min="1804" max="1805" width="7.7109375" style="75" customWidth="1"/>
    <col min="1806" max="1806" width="5.42578125" style="75" customWidth="1"/>
    <col min="1807" max="1807" width="5.7109375" style="75" customWidth="1"/>
    <col min="1808" max="1808" width="9.7109375" style="75" customWidth="1"/>
    <col min="1809" max="1811" width="7.7109375" style="75" customWidth="1"/>
    <col min="1812" max="1812" width="10.5703125" style="75" customWidth="1"/>
    <col min="1813" max="1813" width="13.7109375" style="75" customWidth="1"/>
    <col min="1814" max="2040" width="28.7109375" style="75"/>
    <col min="2041" max="2042" width="0" style="75" hidden="1" customWidth="1"/>
    <col min="2043" max="2058" width="7.7109375" style="75" customWidth="1"/>
    <col min="2059" max="2059" width="8.7109375" style="75" customWidth="1"/>
    <col min="2060" max="2061" width="7.7109375" style="75" customWidth="1"/>
    <col min="2062" max="2062" width="5.42578125" style="75" customWidth="1"/>
    <col min="2063" max="2063" width="5.7109375" style="75" customWidth="1"/>
    <col min="2064" max="2064" width="9.7109375" style="75" customWidth="1"/>
    <col min="2065" max="2067" width="7.7109375" style="75" customWidth="1"/>
    <col min="2068" max="2068" width="10.5703125" style="75" customWidth="1"/>
    <col min="2069" max="2069" width="13.7109375" style="75" customWidth="1"/>
    <col min="2070" max="2296" width="28.7109375" style="75"/>
    <col min="2297" max="2298" width="0" style="75" hidden="1" customWidth="1"/>
    <col min="2299" max="2314" width="7.7109375" style="75" customWidth="1"/>
    <col min="2315" max="2315" width="8.7109375" style="75" customWidth="1"/>
    <col min="2316" max="2317" width="7.7109375" style="75" customWidth="1"/>
    <col min="2318" max="2318" width="5.42578125" style="75" customWidth="1"/>
    <col min="2319" max="2319" width="5.7109375" style="75" customWidth="1"/>
    <col min="2320" max="2320" width="9.7109375" style="75" customWidth="1"/>
    <col min="2321" max="2323" width="7.7109375" style="75" customWidth="1"/>
    <col min="2324" max="2324" width="10.5703125" style="75" customWidth="1"/>
    <col min="2325" max="2325" width="13.7109375" style="75" customWidth="1"/>
    <col min="2326" max="2552" width="28.7109375" style="75"/>
    <col min="2553" max="2554" width="0" style="75" hidden="1" customWidth="1"/>
    <col min="2555" max="2570" width="7.7109375" style="75" customWidth="1"/>
    <col min="2571" max="2571" width="8.7109375" style="75" customWidth="1"/>
    <col min="2572" max="2573" width="7.7109375" style="75" customWidth="1"/>
    <col min="2574" max="2574" width="5.42578125" style="75" customWidth="1"/>
    <col min="2575" max="2575" width="5.7109375" style="75" customWidth="1"/>
    <col min="2576" max="2576" width="9.7109375" style="75" customWidth="1"/>
    <col min="2577" max="2579" width="7.7109375" style="75" customWidth="1"/>
    <col min="2580" max="2580" width="10.5703125" style="75" customWidth="1"/>
    <col min="2581" max="2581" width="13.7109375" style="75" customWidth="1"/>
    <col min="2582" max="2808" width="28.7109375" style="75"/>
    <col min="2809" max="2810" width="0" style="75" hidden="1" customWidth="1"/>
    <col min="2811" max="2826" width="7.7109375" style="75" customWidth="1"/>
    <col min="2827" max="2827" width="8.7109375" style="75" customWidth="1"/>
    <col min="2828" max="2829" width="7.7109375" style="75" customWidth="1"/>
    <col min="2830" max="2830" width="5.42578125" style="75" customWidth="1"/>
    <col min="2831" max="2831" width="5.7109375" style="75" customWidth="1"/>
    <col min="2832" max="2832" width="9.7109375" style="75" customWidth="1"/>
    <col min="2833" max="2835" width="7.7109375" style="75" customWidth="1"/>
    <col min="2836" max="2836" width="10.5703125" style="75" customWidth="1"/>
    <col min="2837" max="2837" width="13.7109375" style="75" customWidth="1"/>
    <col min="2838" max="3064" width="28.7109375" style="75"/>
    <col min="3065" max="3066" width="0" style="75" hidden="1" customWidth="1"/>
    <col min="3067" max="3082" width="7.7109375" style="75" customWidth="1"/>
    <col min="3083" max="3083" width="8.7109375" style="75" customWidth="1"/>
    <col min="3084" max="3085" width="7.7109375" style="75" customWidth="1"/>
    <col min="3086" max="3086" width="5.42578125" style="75" customWidth="1"/>
    <col min="3087" max="3087" width="5.7109375" style="75" customWidth="1"/>
    <col min="3088" max="3088" width="9.7109375" style="75" customWidth="1"/>
    <col min="3089" max="3091" width="7.7109375" style="75" customWidth="1"/>
    <col min="3092" max="3092" width="10.5703125" style="75" customWidth="1"/>
    <col min="3093" max="3093" width="13.7109375" style="75" customWidth="1"/>
    <col min="3094" max="3320" width="28.7109375" style="75"/>
    <col min="3321" max="3322" width="0" style="75" hidden="1" customWidth="1"/>
    <col min="3323" max="3338" width="7.7109375" style="75" customWidth="1"/>
    <col min="3339" max="3339" width="8.7109375" style="75" customWidth="1"/>
    <col min="3340" max="3341" width="7.7109375" style="75" customWidth="1"/>
    <col min="3342" max="3342" width="5.42578125" style="75" customWidth="1"/>
    <col min="3343" max="3343" width="5.7109375" style="75" customWidth="1"/>
    <col min="3344" max="3344" width="9.7109375" style="75" customWidth="1"/>
    <col min="3345" max="3347" width="7.7109375" style="75" customWidth="1"/>
    <col min="3348" max="3348" width="10.5703125" style="75" customWidth="1"/>
    <col min="3349" max="3349" width="13.7109375" style="75" customWidth="1"/>
    <col min="3350" max="3576" width="28.7109375" style="75"/>
    <col min="3577" max="3578" width="0" style="75" hidden="1" customWidth="1"/>
    <col min="3579" max="3594" width="7.7109375" style="75" customWidth="1"/>
    <col min="3595" max="3595" width="8.7109375" style="75" customWidth="1"/>
    <col min="3596" max="3597" width="7.7109375" style="75" customWidth="1"/>
    <col min="3598" max="3598" width="5.42578125" style="75" customWidth="1"/>
    <col min="3599" max="3599" width="5.7109375" style="75" customWidth="1"/>
    <col min="3600" max="3600" width="9.7109375" style="75" customWidth="1"/>
    <col min="3601" max="3603" width="7.7109375" style="75" customWidth="1"/>
    <col min="3604" max="3604" width="10.5703125" style="75" customWidth="1"/>
    <col min="3605" max="3605" width="13.7109375" style="75" customWidth="1"/>
    <col min="3606" max="3832" width="28.7109375" style="75"/>
    <col min="3833" max="3834" width="0" style="75" hidden="1" customWidth="1"/>
    <col min="3835" max="3850" width="7.7109375" style="75" customWidth="1"/>
    <col min="3851" max="3851" width="8.7109375" style="75" customWidth="1"/>
    <col min="3852" max="3853" width="7.7109375" style="75" customWidth="1"/>
    <col min="3854" max="3854" width="5.42578125" style="75" customWidth="1"/>
    <col min="3855" max="3855" width="5.7109375" style="75" customWidth="1"/>
    <col min="3856" max="3856" width="9.7109375" style="75" customWidth="1"/>
    <col min="3857" max="3859" width="7.7109375" style="75" customWidth="1"/>
    <col min="3860" max="3860" width="10.5703125" style="75" customWidth="1"/>
    <col min="3861" max="3861" width="13.7109375" style="75" customWidth="1"/>
    <col min="3862" max="4088" width="28.7109375" style="75"/>
    <col min="4089" max="4090" width="0" style="75" hidden="1" customWidth="1"/>
    <col min="4091" max="4106" width="7.7109375" style="75" customWidth="1"/>
    <col min="4107" max="4107" width="8.7109375" style="75" customWidth="1"/>
    <col min="4108" max="4109" width="7.7109375" style="75" customWidth="1"/>
    <col min="4110" max="4110" width="5.42578125" style="75" customWidth="1"/>
    <col min="4111" max="4111" width="5.7109375" style="75" customWidth="1"/>
    <col min="4112" max="4112" width="9.7109375" style="75" customWidth="1"/>
    <col min="4113" max="4115" width="7.7109375" style="75" customWidth="1"/>
    <col min="4116" max="4116" width="10.5703125" style="75" customWidth="1"/>
    <col min="4117" max="4117" width="13.7109375" style="75" customWidth="1"/>
    <col min="4118" max="4344" width="28.7109375" style="75"/>
    <col min="4345" max="4346" width="0" style="75" hidden="1" customWidth="1"/>
    <col min="4347" max="4362" width="7.7109375" style="75" customWidth="1"/>
    <col min="4363" max="4363" width="8.7109375" style="75" customWidth="1"/>
    <col min="4364" max="4365" width="7.7109375" style="75" customWidth="1"/>
    <col min="4366" max="4366" width="5.42578125" style="75" customWidth="1"/>
    <col min="4367" max="4367" width="5.7109375" style="75" customWidth="1"/>
    <col min="4368" max="4368" width="9.7109375" style="75" customWidth="1"/>
    <col min="4369" max="4371" width="7.7109375" style="75" customWidth="1"/>
    <col min="4372" max="4372" width="10.5703125" style="75" customWidth="1"/>
    <col min="4373" max="4373" width="13.7109375" style="75" customWidth="1"/>
    <col min="4374" max="4600" width="28.7109375" style="75"/>
    <col min="4601" max="4602" width="0" style="75" hidden="1" customWidth="1"/>
    <col min="4603" max="4618" width="7.7109375" style="75" customWidth="1"/>
    <col min="4619" max="4619" width="8.7109375" style="75" customWidth="1"/>
    <col min="4620" max="4621" width="7.7109375" style="75" customWidth="1"/>
    <col min="4622" max="4622" width="5.42578125" style="75" customWidth="1"/>
    <col min="4623" max="4623" width="5.7109375" style="75" customWidth="1"/>
    <col min="4624" max="4624" width="9.7109375" style="75" customWidth="1"/>
    <col min="4625" max="4627" width="7.7109375" style="75" customWidth="1"/>
    <col min="4628" max="4628" width="10.5703125" style="75" customWidth="1"/>
    <col min="4629" max="4629" width="13.7109375" style="75" customWidth="1"/>
    <col min="4630" max="4856" width="28.7109375" style="75"/>
    <col min="4857" max="4858" width="0" style="75" hidden="1" customWidth="1"/>
    <col min="4859" max="4874" width="7.7109375" style="75" customWidth="1"/>
    <col min="4875" max="4875" width="8.7109375" style="75" customWidth="1"/>
    <col min="4876" max="4877" width="7.7109375" style="75" customWidth="1"/>
    <col min="4878" max="4878" width="5.42578125" style="75" customWidth="1"/>
    <col min="4879" max="4879" width="5.7109375" style="75" customWidth="1"/>
    <col min="4880" max="4880" width="9.7109375" style="75" customWidth="1"/>
    <col min="4881" max="4883" width="7.7109375" style="75" customWidth="1"/>
    <col min="4884" max="4884" width="10.5703125" style="75" customWidth="1"/>
    <col min="4885" max="4885" width="13.7109375" style="75" customWidth="1"/>
    <col min="4886" max="5112" width="28.7109375" style="75"/>
    <col min="5113" max="5114" width="0" style="75" hidden="1" customWidth="1"/>
    <col min="5115" max="5130" width="7.7109375" style="75" customWidth="1"/>
    <col min="5131" max="5131" width="8.7109375" style="75" customWidth="1"/>
    <col min="5132" max="5133" width="7.7109375" style="75" customWidth="1"/>
    <col min="5134" max="5134" width="5.42578125" style="75" customWidth="1"/>
    <col min="5135" max="5135" width="5.7109375" style="75" customWidth="1"/>
    <col min="5136" max="5136" width="9.7109375" style="75" customWidth="1"/>
    <col min="5137" max="5139" width="7.7109375" style="75" customWidth="1"/>
    <col min="5140" max="5140" width="10.5703125" style="75" customWidth="1"/>
    <col min="5141" max="5141" width="13.7109375" style="75" customWidth="1"/>
    <col min="5142" max="5368" width="28.7109375" style="75"/>
    <col min="5369" max="5370" width="0" style="75" hidden="1" customWidth="1"/>
    <col min="5371" max="5386" width="7.7109375" style="75" customWidth="1"/>
    <col min="5387" max="5387" width="8.7109375" style="75" customWidth="1"/>
    <col min="5388" max="5389" width="7.7109375" style="75" customWidth="1"/>
    <col min="5390" max="5390" width="5.42578125" style="75" customWidth="1"/>
    <col min="5391" max="5391" width="5.7109375" style="75" customWidth="1"/>
    <col min="5392" max="5392" width="9.7109375" style="75" customWidth="1"/>
    <col min="5393" max="5395" width="7.7109375" style="75" customWidth="1"/>
    <col min="5396" max="5396" width="10.5703125" style="75" customWidth="1"/>
    <col min="5397" max="5397" width="13.7109375" style="75" customWidth="1"/>
    <col min="5398" max="5624" width="28.7109375" style="75"/>
    <col min="5625" max="5626" width="0" style="75" hidden="1" customWidth="1"/>
    <col min="5627" max="5642" width="7.7109375" style="75" customWidth="1"/>
    <col min="5643" max="5643" width="8.7109375" style="75" customWidth="1"/>
    <col min="5644" max="5645" width="7.7109375" style="75" customWidth="1"/>
    <col min="5646" max="5646" width="5.42578125" style="75" customWidth="1"/>
    <col min="5647" max="5647" width="5.7109375" style="75" customWidth="1"/>
    <col min="5648" max="5648" width="9.7109375" style="75" customWidth="1"/>
    <col min="5649" max="5651" width="7.7109375" style="75" customWidth="1"/>
    <col min="5652" max="5652" width="10.5703125" style="75" customWidth="1"/>
    <col min="5653" max="5653" width="13.7109375" style="75" customWidth="1"/>
    <col min="5654" max="5880" width="28.7109375" style="75"/>
    <col min="5881" max="5882" width="0" style="75" hidden="1" customWidth="1"/>
    <col min="5883" max="5898" width="7.7109375" style="75" customWidth="1"/>
    <col min="5899" max="5899" width="8.7109375" style="75" customWidth="1"/>
    <col min="5900" max="5901" width="7.7109375" style="75" customWidth="1"/>
    <col min="5902" max="5902" width="5.42578125" style="75" customWidth="1"/>
    <col min="5903" max="5903" width="5.7109375" style="75" customWidth="1"/>
    <col min="5904" max="5904" width="9.7109375" style="75" customWidth="1"/>
    <col min="5905" max="5907" width="7.7109375" style="75" customWidth="1"/>
    <col min="5908" max="5908" width="10.5703125" style="75" customWidth="1"/>
    <col min="5909" max="5909" width="13.7109375" style="75" customWidth="1"/>
    <col min="5910" max="6136" width="28.7109375" style="75"/>
    <col min="6137" max="6138" width="0" style="75" hidden="1" customWidth="1"/>
    <col min="6139" max="6154" width="7.7109375" style="75" customWidth="1"/>
    <col min="6155" max="6155" width="8.7109375" style="75" customWidth="1"/>
    <col min="6156" max="6157" width="7.7109375" style="75" customWidth="1"/>
    <col min="6158" max="6158" width="5.42578125" style="75" customWidth="1"/>
    <col min="6159" max="6159" width="5.7109375" style="75" customWidth="1"/>
    <col min="6160" max="6160" width="9.7109375" style="75" customWidth="1"/>
    <col min="6161" max="6163" width="7.7109375" style="75" customWidth="1"/>
    <col min="6164" max="6164" width="10.5703125" style="75" customWidth="1"/>
    <col min="6165" max="6165" width="13.7109375" style="75" customWidth="1"/>
    <col min="6166" max="6392" width="28.7109375" style="75"/>
    <col min="6393" max="6394" width="0" style="75" hidden="1" customWidth="1"/>
    <col min="6395" max="6410" width="7.7109375" style="75" customWidth="1"/>
    <col min="6411" max="6411" width="8.7109375" style="75" customWidth="1"/>
    <col min="6412" max="6413" width="7.7109375" style="75" customWidth="1"/>
    <col min="6414" max="6414" width="5.42578125" style="75" customWidth="1"/>
    <col min="6415" max="6415" width="5.7109375" style="75" customWidth="1"/>
    <col min="6416" max="6416" width="9.7109375" style="75" customWidth="1"/>
    <col min="6417" max="6419" width="7.7109375" style="75" customWidth="1"/>
    <col min="6420" max="6420" width="10.5703125" style="75" customWidth="1"/>
    <col min="6421" max="6421" width="13.7109375" style="75" customWidth="1"/>
    <col min="6422" max="6648" width="28.7109375" style="75"/>
    <col min="6649" max="6650" width="0" style="75" hidden="1" customWidth="1"/>
    <col min="6651" max="6666" width="7.7109375" style="75" customWidth="1"/>
    <col min="6667" max="6667" width="8.7109375" style="75" customWidth="1"/>
    <col min="6668" max="6669" width="7.7109375" style="75" customWidth="1"/>
    <col min="6670" max="6670" width="5.42578125" style="75" customWidth="1"/>
    <col min="6671" max="6671" width="5.7109375" style="75" customWidth="1"/>
    <col min="6672" max="6672" width="9.7109375" style="75" customWidth="1"/>
    <col min="6673" max="6675" width="7.7109375" style="75" customWidth="1"/>
    <col min="6676" max="6676" width="10.5703125" style="75" customWidth="1"/>
    <col min="6677" max="6677" width="13.7109375" style="75" customWidth="1"/>
    <col min="6678" max="6904" width="28.7109375" style="75"/>
    <col min="6905" max="6906" width="0" style="75" hidden="1" customWidth="1"/>
    <col min="6907" max="6922" width="7.7109375" style="75" customWidth="1"/>
    <col min="6923" max="6923" width="8.7109375" style="75" customWidth="1"/>
    <col min="6924" max="6925" width="7.7109375" style="75" customWidth="1"/>
    <col min="6926" max="6926" width="5.42578125" style="75" customWidth="1"/>
    <col min="6927" max="6927" width="5.7109375" style="75" customWidth="1"/>
    <col min="6928" max="6928" width="9.7109375" style="75" customWidth="1"/>
    <col min="6929" max="6931" width="7.7109375" style="75" customWidth="1"/>
    <col min="6932" max="6932" width="10.5703125" style="75" customWidth="1"/>
    <col min="6933" max="6933" width="13.7109375" style="75" customWidth="1"/>
    <col min="6934" max="7160" width="28.7109375" style="75"/>
    <col min="7161" max="7162" width="0" style="75" hidden="1" customWidth="1"/>
    <col min="7163" max="7178" width="7.7109375" style="75" customWidth="1"/>
    <col min="7179" max="7179" width="8.7109375" style="75" customWidth="1"/>
    <col min="7180" max="7181" width="7.7109375" style="75" customWidth="1"/>
    <col min="7182" max="7182" width="5.42578125" style="75" customWidth="1"/>
    <col min="7183" max="7183" width="5.7109375" style="75" customWidth="1"/>
    <col min="7184" max="7184" width="9.7109375" style="75" customWidth="1"/>
    <col min="7185" max="7187" width="7.7109375" style="75" customWidth="1"/>
    <col min="7188" max="7188" width="10.5703125" style="75" customWidth="1"/>
    <col min="7189" max="7189" width="13.7109375" style="75" customWidth="1"/>
    <col min="7190" max="7416" width="28.7109375" style="75"/>
    <col min="7417" max="7418" width="0" style="75" hidden="1" customWidth="1"/>
    <col min="7419" max="7434" width="7.7109375" style="75" customWidth="1"/>
    <col min="7435" max="7435" width="8.7109375" style="75" customWidth="1"/>
    <col min="7436" max="7437" width="7.7109375" style="75" customWidth="1"/>
    <col min="7438" max="7438" width="5.42578125" style="75" customWidth="1"/>
    <col min="7439" max="7439" width="5.7109375" style="75" customWidth="1"/>
    <col min="7440" max="7440" width="9.7109375" style="75" customWidth="1"/>
    <col min="7441" max="7443" width="7.7109375" style="75" customWidth="1"/>
    <col min="7444" max="7444" width="10.5703125" style="75" customWidth="1"/>
    <col min="7445" max="7445" width="13.7109375" style="75" customWidth="1"/>
    <col min="7446" max="7672" width="28.7109375" style="75"/>
    <col min="7673" max="7674" width="0" style="75" hidden="1" customWidth="1"/>
    <col min="7675" max="7690" width="7.7109375" style="75" customWidth="1"/>
    <col min="7691" max="7691" width="8.7109375" style="75" customWidth="1"/>
    <col min="7692" max="7693" width="7.7109375" style="75" customWidth="1"/>
    <col min="7694" max="7694" width="5.42578125" style="75" customWidth="1"/>
    <col min="7695" max="7695" width="5.7109375" style="75" customWidth="1"/>
    <col min="7696" max="7696" width="9.7109375" style="75" customWidth="1"/>
    <col min="7697" max="7699" width="7.7109375" style="75" customWidth="1"/>
    <col min="7700" max="7700" width="10.5703125" style="75" customWidth="1"/>
    <col min="7701" max="7701" width="13.7109375" style="75" customWidth="1"/>
    <col min="7702" max="7928" width="28.7109375" style="75"/>
    <col min="7929" max="7930" width="0" style="75" hidden="1" customWidth="1"/>
    <col min="7931" max="7946" width="7.7109375" style="75" customWidth="1"/>
    <col min="7947" max="7947" width="8.7109375" style="75" customWidth="1"/>
    <col min="7948" max="7949" width="7.7109375" style="75" customWidth="1"/>
    <col min="7950" max="7950" width="5.42578125" style="75" customWidth="1"/>
    <col min="7951" max="7951" width="5.7109375" style="75" customWidth="1"/>
    <col min="7952" max="7952" width="9.7109375" style="75" customWidth="1"/>
    <col min="7953" max="7955" width="7.7109375" style="75" customWidth="1"/>
    <col min="7956" max="7956" width="10.5703125" style="75" customWidth="1"/>
    <col min="7957" max="7957" width="13.7109375" style="75" customWidth="1"/>
    <col min="7958" max="8184" width="28.7109375" style="75"/>
    <col min="8185" max="8186" width="0" style="75" hidden="1" customWidth="1"/>
    <col min="8187" max="8202" width="7.7109375" style="75" customWidth="1"/>
    <col min="8203" max="8203" width="8.7109375" style="75" customWidth="1"/>
    <col min="8204" max="8205" width="7.7109375" style="75" customWidth="1"/>
    <col min="8206" max="8206" width="5.42578125" style="75" customWidth="1"/>
    <col min="8207" max="8207" width="5.7109375" style="75" customWidth="1"/>
    <col min="8208" max="8208" width="9.7109375" style="75" customWidth="1"/>
    <col min="8209" max="8211" width="7.7109375" style="75" customWidth="1"/>
    <col min="8212" max="8212" width="10.5703125" style="75" customWidth="1"/>
    <col min="8213" max="8213" width="13.7109375" style="75" customWidth="1"/>
    <col min="8214" max="8440" width="28.7109375" style="75"/>
    <col min="8441" max="8442" width="0" style="75" hidden="1" customWidth="1"/>
    <col min="8443" max="8458" width="7.7109375" style="75" customWidth="1"/>
    <col min="8459" max="8459" width="8.7109375" style="75" customWidth="1"/>
    <col min="8460" max="8461" width="7.7109375" style="75" customWidth="1"/>
    <col min="8462" max="8462" width="5.42578125" style="75" customWidth="1"/>
    <col min="8463" max="8463" width="5.7109375" style="75" customWidth="1"/>
    <col min="8464" max="8464" width="9.7109375" style="75" customWidth="1"/>
    <col min="8465" max="8467" width="7.7109375" style="75" customWidth="1"/>
    <col min="8468" max="8468" width="10.5703125" style="75" customWidth="1"/>
    <col min="8469" max="8469" width="13.7109375" style="75" customWidth="1"/>
    <col min="8470" max="8696" width="28.7109375" style="75"/>
    <col min="8697" max="8698" width="0" style="75" hidden="1" customWidth="1"/>
    <col min="8699" max="8714" width="7.7109375" style="75" customWidth="1"/>
    <col min="8715" max="8715" width="8.7109375" style="75" customWidth="1"/>
    <col min="8716" max="8717" width="7.7109375" style="75" customWidth="1"/>
    <col min="8718" max="8718" width="5.42578125" style="75" customWidth="1"/>
    <col min="8719" max="8719" width="5.7109375" style="75" customWidth="1"/>
    <col min="8720" max="8720" width="9.7109375" style="75" customWidth="1"/>
    <col min="8721" max="8723" width="7.7109375" style="75" customWidth="1"/>
    <col min="8724" max="8724" width="10.5703125" style="75" customWidth="1"/>
    <col min="8725" max="8725" width="13.7109375" style="75" customWidth="1"/>
    <col min="8726" max="8952" width="28.7109375" style="75"/>
    <col min="8953" max="8954" width="0" style="75" hidden="1" customWidth="1"/>
    <col min="8955" max="8970" width="7.7109375" style="75" customWidth="1"/>
    <col min="8971" max="8971" width="8.7109375" style="75" customWidth="1"/>
    <col min="8972" max="8973" width="7.7109375" style="75" customWidth="1"/>
    <col min="8974" max="8974" width="5.42578125" style="75" customWidth="1"/>
    <col min="8975" max="8975" width="5.7109375" style="75" customWidth="1"/>
    <col min="8976" max="8976" width="9.7109375" style="75" customWidth="1"/>
    <col min="8977" max="8979" width="7.7109375" style="75" customWidth="1"/>
    <col min="8980" max="8980" width="10.5703125" style="75" customWidth="1"/>
    <col min="8981" max="8981" width="13.7109375" style="75" customWidth="1"/>
    <col min="8982" max="9208" width="28.7109375" style="75"/>
    <col min="9209" max="9210" width="0" style="75" hidden="1" customWidth="1"/>
    <col min="9211" max="9226" width="7.7109375" style="75" customWidth="1"/>
    <col min="9227" max="9227" width="8.7109375" style="75" customWidth="1"/>
    <col min="9228" max="9229" width="7.7109375" style="75" customWidth="1"/>
    <col min="9230" max="9230" width="5.42578125" style="75" customWidth="1"/>
    <col min="9231" max="9231" width="5.7109375" style="75" customWidth="1"/>
    <col min="9232" max="9232" width="9.7109375" style="75" customWidth="1"/>
    <col min="9233" max="9235" width="7.7109375" style="75" customWidth="1"/>
    <col min="9236" max="9236" width="10.5703125" style="75" customWidth="1"/>
    <col min="9237" max="9237" width="13.7109375" style="75" customWidth="1"/>
    <col min="9238" max="9464" width="28.7109375" style="75"/>
    <col min="9465" max="9466" width="0" style="75" hidden="1" customWidth="1"/>
    <col min="9467" max="9482" width="7.7109375" style="75" customWidth="1"/>
    <col min="9483" max="9483" width="8.7109375" style="75" customWidth="1"/>
    <col min="9484" max="9485" width="7.7109375" style="75" customWidth="1"/>
    <col min="9486" max="9486" width="5.42578125" style="75" customWidth="1"/>
    <col min="9487" max="9487" width="5.7109375" style="75" customWidth="1"/>
    <col min="9488" max="9488" width="9.7109375" style="75" customWidth="1"/>
    <col min="9489" max="9491" width="7.7109375" style="75" customWidth="1"/>
    <col min="9492" max="9492" width="10.5703125" style="75" customWidth="1"/>
    <col min="9493" max="9493" width="13.7109375" style="75" customWidth="1"/>
    <col min="9494" max="9720" width="28.7109375" style="75"/>
    <col min="9721" max="9722" width="0" style="75" hidden="1" customWidth="1"/>
    <col min="9723" max="9738" width="7.7109375" style="75" customWidth="1"/>
    <col min="9739" max="9739" width="8.7109375" style="75" customWidth="1"/>
    <col min="9740" max="9741" width="7.7109375" style="75" customWidth="1"/>
    <col min="9742" max="9742" width="5.42578125" style="75" customWidth="1"/>
    <col min="9743" max="9743" width="5.7109375" style="75" customWidth="1"/>
    <col min="9744" max="9744" width="9.7109375" style="75" customWidth="1"/>
    <col min="9745" max="9747" width="7.7109375" style="75" customWidth="1"/>
    <col min="9748" max="9748" width="10.5703125" style="75" customWidth="1"/>
    <col min="9749" max="9749" width="13.7109375" style="75" customWidth="1"/>
    <col min="9750" max="9976" width="28.7109375" style="75"/>
    <col min="9977" max="9978" width="0" style="75" hidden="1" customWidth="1"/>
    <col min="9979" max="9994" width="7.7109375" style="75" customWidth="1"/>
    <col min="9995" max="9995" width="8.7109375" style="75" customWidth="1"/>
    <col min="9996" max="9997" width="7.7109375" style="75" customWidth="1"/>
    <col min="9998" max="9998" width="5.42578125" style="75" customWidth="1"/>
    <col min="9999" max="9999" width="5.7109375" style="75" customWidth="1"/>
    <col min="10000" max="10000" width="9.7109375" style="75" customWidth="1"/>
    <col min="10001" max="10003" width="7.7109375" style="75" customWidth="1"/>
    <col min="10004" max="10004" width="10.5703125" style="75" customWidth="1"/>
    <col min="10005" max="10005" width="13.7109375" style="75" customWidth="1"/>
    <col min="10006" max="10232" width="28.7109375" style="75"/>
    <col min="10233" max="10234" width="0" style="75" hidden="1" customWidth="1"/>
    <col min="10235" max="10250" width="7.7109375" style="75" customWidth="1"/>
    <col min="10251" max="10251" width="8.7109375" style="75" customWidth="1"/>
    <col min="10252" max="10253" width="7.7109375" style="75" customWidth="1"/>
    <col min="10254" max="10254" width="5.42578125" style="75" customWidth="1"/>
    <col min="10255" max="10255" width="5.7109375" style="75" customWidth="1"/>
    <col min="10256" max="10256" width="9.7109375" style="75" customWidth="1"/>
    <col min="10257" max="10259" width="7.7109375" style="75" customWidth="1"/>
    <col min="10260" max="10260" width="10.5703125" style="75" customWidth="1"/>
    <col min="10261" max="10261" width="13.7109375" style="75" customWidth="1"/>
    <col min="10262" max="10488" width="28.7109375" style="75"/>
    <col min="10489" max="10490" width="0" style="75" hidden="1" customWidth="1"/>
    <col min="10491" max="10506" width="7.7109375" style="75" customWidth="1"/>
    <col min="10507" max="10507" width="8.7109375" style="75" customWidth="1"/>
    <col min="10508" max="10509" width="7.7109375" style="75" customWidth="1"/>
    <col min="10510" max="10510" width="5.42578125" style="75" customWidth="1"/>
    <col min="10511" max="10511" width="5.7109375" style="75" customWidth="1"/>
    <col min="10512" max="10512" width="9.7109375" style="75" customWidth="1"/>
    <col min="10513" max="10515" width="7.7109375" style="75" customWidth="1"/>
    <col min="10516" max="10516" width="10.5703125" style="75" customWidth="1"/>
    <col min="10517" max="10517" width="13.7109375" style="75" customWidth="1"/>
    <col min="10518" max="10744" width="28.7109375" style="75"/>
    <col min="10745" max="10746" width="0" style="75" hidden="1" customWidth="1"/>
    <col min="10747" max="10762" width="7.7109375" style="75" customWidth="1"/>
    <col min="10763" max="10763" width="8.7109375" style="75" customWidth="1"/>
    <col min="10764" max="10765" width="7.7109375" style="75" customWidth="1"/>
    <col min="10766" max="10766" width="5.42578125" style="75" customWidth="1"/>
    <col min="10767" max="10767" width="5.7109375" style="75" customWidth="1"/>
    <col min="10768" max="10768" width="9.7109375" style="75" customWidth="1"/>
    <col min="10769" max="10771" width="7.7109375" style="75" customWidth="1"/>
    <col min="10772" max="10772" width="10.5703125" style="75" customWidth="1"/>
    <col min="10773" max="10773" width="13.7109375" style="75" customWidth="1"/>
    <col min="10774" max="11000" width="28.7109375" style="75"/>
    <col min="11001" max="11002" width="0" style="75" hidden="1" customWidth="1"/>
    <col min="11003" max="11018" width="7.7109375" style="75" customWidth="1"/>
    <col min="11019" max="11019" width="8.7109375" style="75" customWidth="1"/>
    <col min="11020" max="11021" width="7.7109375" style="75" customWidth="1"/>
    <col min="11022" max="11022" width="5.42578125" style="75" customWidth="1"/>
    <col min="11023" max="11023" width="5.7109375" style="75" customWidth="1"/>
    <col min="11024" max="11024" width="9.7109375" style="75" customWidth="1"/>
    <col min="11025" max="11027" width="7.7109375" style="75" customWidth="1"/>
    <col min="11028" max="11028" width="10.5703125" style="75" customWidth="1"/>
    <col min="11029" max="11029" width="13.7109375" style="75" customWidth="1"/>
    <col min="11030" max="11256" width="28.7109375" style="75"/>
    <col min="11257" max="11258" width="0" style="75" hidden="1" customWidth="1"/>
    <col min="11259" max="11274" width="7.7109375" style="75" customWidth="1"/>
    <col min="11275" max="11275" width="8.7109375" style="75" customWidth="1"/>
    <col min="11276" max="11277" width="7.7109375" style="75" customWidth="1"/>
    <col min="11278" max="11278" width="5.42578125" style="75" customWidth="1"/>
    <col min="11279" max="11279" width="5.7109375" style="75" customWidth="1"/>
    <col min="11280" max="11280" width="9.7109375" style="75" customWidth="1"/>
    <col min="11281" max="11283" width="7.7109375" style="75" customWidth="1"/>
    <col min="11284" max="11284" width="10.5703125" style="75" customWidth="1"/>
    <col min="11285" max="11285" width="13.7109375" style="75" customWidth="1"/>
    <col min="11286" max="11512" width="28.7109375" style="75"/>
    <col min="11513" max="11514" width="0" style="75" hidden="1" customWidth="1"/>
    <col min="11515" max="11530" width="7.7109375" style="75" customWidth="1"/>
    <col min="11531" max="11531" width="8.7109375" style="75" customWidth="1"/>
    <col min="11532" max="11533" width="7.7109375" style="75" customWidth="1"/>
    <col min="11534" max="11534" width="5.42578125" style="75" customWidth="1"/>
    <col min="11535" max="11535" width="5.7109375" style="75" customWidth="1"/>
    <col min="11536" max="11536" width="9.7109375" style="75" customWidth="1"/>
    <col min="11537" max="11539" width="7.7109375" style="75" customWidth="1"/>
    <col min="11540" max="11540" width="10.5703125" style="75" customWidth="1"/>
    <col min="11541" max="11541" width="13.7109375" style="75" customWidth="1"/>
    <col min="11542" max="11768" width="28.7109375" style="75"/>
    <col min="11769" max="11770" width="0" style="75" hidden="1" customWidth="1"/>
    <col min="11771" max="11786" width="7.7109375" style="75" customWidth="1"/>
    <col min="11787" max="11787" width="8.7109375" style="75" customWidth="1"/>
    <col min="11788" max="11789" width="7.7109375" style="75" customWidth="1"/>
    <col min="11790" max="11790" width="5.42578125" style="75" customWidth="1"/>
    <col min="11791" max="11791" width="5.7109375" style="75" customWidth="1"/>
    <col min="11792" max="11792" width="9.7109375" style="75" customWidth="1"/>
    <col min="11793" max="11795" width="7.7109375" style="75" customWidth="1"/>
    <col min="11796" max="11796" width="10.5703125" style="75" customWidth="1"/>
    <col min="11797" max="11797" width="13.7109375" style="75" customWidth="1"/>
    <col min="11798" max="12024" width="28.7109375" style="75"/>
    <col min="12025" max="12026" width="0" style="75" hidden="1" customWidth="1"/>
    <col min="12027" max="12042" width="7.7109375" style="75" customWidth="1"/>
    <col min="12043" max="12043" width="8.7109375" style="75" customWidth="1"/>
    <col min="12044" max="12045" width="7.7109375" style="75" customWidth="1"/>
    <col min="12046" max="12046" width="5.42578125" style="75" customWidth="1"/>
    <col min="12047" max="12047" width="5.7109375" style="75" customWidth="1"/>
    <col min="12048" max="12048" width="9.7109375" style="75" customWidth="1"/>
    <col min="12049" max="12051" width="7.7109375" style="75" customWidth="1"/>
    <col min="12052" max="12052" width="10.5703125" style="75" customWidth="1"/>
    <col min="12053" max="12053" width="13.7109375" style="75" customWidth="1"/>
    <col min="12054" max="12280" width="28.7109375" style="75"/>
    <col min="12281" max="12282" width="0" style="75" hidden="1" customWidth="1"/>
    <col min="12283" max="12298" width="7.7109375" style="75" customWidth="1"/>
    <col min="12299" max="12299" width="8.7109375" style="75" customWidth="1"/>
    <col min="12300" max="12301" width="7.7109375" style="75" customWidth="1"/>
    <col min="12302" max="12302" width="5.42578125" style="75" customWidth="1"/>
    <col min="12303" max="12303" width="5.7109375" style="75" customWidth="1"/>
    <col min="12304" max="12304" width="9.7109375" style="75" customWidth="1"/>
    <col min="12305" max="12307" width="7.7109375" style="75" customWidth="1"/>
    <col min="12308" max="12308" width="10.5703125" style="75" customWidth="1"/>
    <col min="12309" max="12309" width="13.7109375" style="75" customWidth="1"/>
    <col min="12310" max="12536" width="28.7109375" style="75"/>
    <col min="12537" max="12538" width="0" style="75" hidden="1" customWidth="1"/>
    <col min="12539" max="12554" width="7.7109375" style="75" customWidth="1"/>
    <col min="12555" max="12555" width="8.7109375" style="75" customWidth="1"/>
    <col min="12556" max="12557" width="7.7109375" style="75" customWidth="1"/>
    <col min="12558" max="12558" width="5.42578125" style="75" customWidth="1"/>
    <col min="12559" max="12559" width="5.7109375" style="75" customWidth="1"/>
    <col min="12560" max="12560" width="9.7109375" style="75" customWidth="1"/>
    <col min="12561" max="12563" width="7.7109375" style="75" customWidth="1"/>
    <col min="12564" max="12564" width="10.5703125" style="75" customWidth="1"/>
    <col min="12565" max="12565" width="13.7109375" style="75" customWidth="1"/>
    <col min="12566" max="12792" width="28.7109375" style="75"/>
    <col min="12793" max="12794" width="0" style="75" hidden="1" customWidth="1"/>
    <col min="12795" max="12810" width="7.7109375" style="75" customWidth="1"/>
    <col min="12811" max="12811" width="8.7109375" style="75" customWidth="1"/>
    <col min="12812" max="12813" width="7.7109375" style="75" customWidth="1"/>
    <col min="12814" max="12814" width="5.42578125" style="75" customWidth="1"/>
    <col min="12815" max="12815" width="5.7109375" style="75" customWidth="1"/>
    <col min="12816" max="12816" width="9.7109375" style="75" customWidth="1"/>
    <col min="12817" max="12819" width="7.7109375" style="75" customWidth="1"/>
    <col min="12820" max="12820" width="10.5703125" style="75" customWidth="1"/>
    <col min="12821" max="12821" width="13.7109375" style="75" customWidth="1"/>
    <col min="12822" max="13048" width="28.7109375" style="75"/>
    <col min="13049" max="13050" width="0" style="75" hidden="1" customWidth="1"/>
    <col min="13051" max="13066" width="7.7109375" style="75" customWidth="1"/>
    <col min="13067" max="13067" width="8.7109375" style="75" customWidth="1"/>
    <col min="13068" max="13069" width="7.7109375" style="75" customWidth="1"/>
    <col min="13070" max="13070" width="5.42578125" style="75" customWidth="1"/>
    <col min="13071" max="13071" width="5.7109375" style="75" customWidth="1"/>
    <col min="13072" max="13072" width="9.7109375" style="75" customWidth="1"/>
    <col min="13073" max="13075" width="7.7109375" style="75" customWidth="1"/>
    <col min="13076" max="13076" width="10.5703125" style="75" customWidth="1"/>
    <col min="13077" max="13077" width="13.7109375" style="75" customWidth="1"/>
    <col min="13078" max="13304" width="28.7109375" style="75"/>
    <col min="13305" max="13306" width="0" style="75" hidden="1" customWidth="1"/>
    <col min="13307" max="13322" width="7.7109375" style="75" customWidth="1"/>
    <col min="13323" max="13323" width="8.7109375" style="75" customWidth="1"/>
    <col min="13324" max="13325" width="7.7109375" style="75" customWidth="1"/>
    <col min="13326" max="13326" width="5.42578125" style="75" customWidth="1"/>
    <col min="13327" max="13327" width="5.7109375" style="75" customWidth="1"/>
    <col min="13328" max="13328" width="9.7109375" style="75" customWidth="1"/>
    <col min="13329" max="13331" width="7.7109375" style="75" customWidth="1"/>
    <col min="13332" max="13332" width="10.5703125" style="75" customWidth="1"/>
    <col min="13333" max="13333" width="13.7109375" style="75" customWidth="1"/>
    <col min="13334" max="13560" width="28.7109375" style="75"/>
    <col min="13561" max="13562" width="0" style="75" hidden="1" customWidth="1"/>
    <col min="13563" max="13578" width="7.7109375" style="75" customWidth="1"/>
    <col min="13579" max="13579" width="8.7109375" style="75" customWidth="1"/>
    <col min="13580" max="13581" width="7.7109375" style="75" customWidth="1"/>
    <col min="13582" max="13582" width="5.42578125" style="75" customWidth="1"/>
    <col min="13583" max="13583" width="5.7109375" style="75" customWidth="1"/>
    <col min="13584" max="13584" width="9.7109375" style="75" customWidth="1"/>
    <col min="13585" max="13587" width="7.7109375" style="75" customWidth="1"/>
    <col min="13588" max="13588" width="10.5703125" style="75" customWidth="1"/>
    <col min="13589" max="13589" width="13.7109375" style="75" customWidth="1"/>
    <col min="13590" max="13816" width="28.7109375" style="75"/>
    <col min="13817" max="13818" width="0" style="75" hidden="1" customWidth="1"/>
    <col min="13819" max="13834" width="7.7109375" style="75" customWidth="1"/>
    <col min="13835" max="13835" width="8.7109375" style="75" customWidth="1"/>
    <col min="13836" max="13837" width="7.7109375" style="75" customWidth="1"/>
    <col min="13838" max="13838" width="5.42578125" style="75" customWidth="1"/>
    <col min="13839" max="13839" width="5.7109375" style="75" customWidth="1"/>
    <col min="13840" max="13840" width="9.7109375" style="75" customWidth="1"/>
    <col min="13841" max="13843" width="7.7109375" style="75" customWidth="1"/>
    <col min="13844" max="13844" width="10.5703125" style="75" customWidth="1"/>
    <col min="13845" max="13845" width="13.7109375" style="75" customWidth="1"/>
    <col min="13846" max="14072" width="28.7109375" style="75"/>
    <col min="14073" max="14074" width="0" style="75" hidden="1" customWidth="1"/>
    <col min="14075" max="14090" width="7.7109375" style="75" customWidth="1"/>
    <col min="14091" max="14091" width="8.7109375" style="75" customWidth="1"/>
    <col min="14092" max="14093" width="7.7109375" style="75" customWidth="1"/>
    <col min="14094" max="14094" width="5.42578125" style="75" customWidth="1"/>
    <col min="14095" max="14095" width="5.7109375" style="75" customWidth="1"/>
    <col min="14096" max="14096" width="9.7109375" style="75" customWidth="1"/>
    <col min="14097" max="14099" width="7.7109375" style="75" customWidth="1"/>
    <col min="14100" max="14100" width="10.5703125" style="75" customWidth="1"/>
    <col min="14101" max="14101" width="13.7109375" style="75" customWidth="1"/>
    <col min="14102" max="14328" width="28.7109375" style="75"/>
    <col min="14329" max="14330" width="0" style="75" hidden="1" customWidth="1"/>
    <col min="14331" max="14346" width="7.7109375" style="75" customWidth="1"/>
    <col min="14347" max="14347" width="8.7109375" style="75" customWidth="1"/>
    <col min="14348" max="14349" width="7.7109375" style="75" customWidth="1"/>
    <col min="14350" max="14350" width="5.42578125" style="75" customWidth="1"/>
    <col min="14351" max="14351" width="5.7109375" style="75" customWidth="1"/>
    <col min="14352" max="14352" width="9.7109375" style="75" customWidth="1"/>
    <col min="14353" max="14355" width="7.7109375" style="75" customWidth="1"/>
    <col min="14356" max="14356" width="10.5703125" style="75" customWidth="1"/>
    <col min="14357" max="14357" width="13.7109375" style="75" customWidth="1"/>
    <col min="14358" max="14584" width="28.7109375" style="75"/>
    <col min="14585" max="14586" width="0" style="75" hidden="1" customWidth="1"/>
    <col min="14587" max="14602" width="7.7109375" style="75" customWidth="1"/>
    <col min="14603" max="14603" width="8.7109375" style="75" customWidth="1"/>
    <col min="14604" max="14605" width="7.7109375" style="75" customWidth="1"/>
    <col min="14606" max="14606" width="5.42578125" style="75" customWidth="1"/>
    <col min="14607" max="14607" width="5.7109375" style="75" customWidth="1"/>
    <col min="14608" max="14608" width="9.7109375" style="75" customWidth="1"/>
    <col min="14609" max="14611" width="7.7109375" style="75" customWidth="1"/>
    <col min="14612" max="14612" width="10.5703125" style="75" customWidth="1"/>
    <col min="14613" max="14613" width="13.7109375" style="75" customWidth="1"/>
    <col min="14614" max="14840" width="28.7109375" style="75"/>
    <col min="14841" max="14842" width="0" style="75" hidden="1" customWidth="1"/>
    <col min="14843" max="14858" width="7.7109375" style="75" customWidth="1"/>
    <col min="14859" max="14859" width="8.7109375" style="75" customWidth="1"/>
    <col min="14860" max="14861" width="7.7109375" style="75" customWidth="1"/>
    <col min="14862" max="14862" width="5.42578125" style="75" customWidth="1"/>
    <col min="14863" max="14863" width="5.7109375" style="75" customWidth="1"/>
    <col min="14864" max="14864" width="9.7109375" style="75" customWidth="1"/>
    <col min="14865" max="14867" width="7.7109375" style="75" customWidth="1"/>
    <col min="14868" max="14868" width="10.5703125" style="75" customWidth="1"/>
    <col min="14869" max="14869" width="13.7109375" style="75" customWidth="1"/>
    <col min="14870" max="15096" width="28.7109375" style="75"/>
    <col min="15097" max="15098" width="0" style="75" hidden="1" customWidth="1"/>
    <col min="15099" max="15114" width="7.7109375" style="75" customWidth="1"/>
    <col min="15115" max="15115" width="8.7109375" style="75" customWidth="1"/>
    <col min="15116" max="15117" width="7.7109375" style="75" customWidth="1"/>
    <col min="15118" max="15118" width="5.42578125" style="75" customWidth="1"/>
    <col min="15119" max="15119" width="5.7109375" style="75" customWidth="1"/>
    <col min="15120" max="15120" width="9.7109375" style="75" customWidth="1"/>
    <col min="15121" max="15123" width="7.7109375" style="75" customWidth="1"/>
    <col min="15124" max="15124" width="10.5703125" style="75" customWidth="1"/>
    <col min="15125" max="15125" width="13.7109375" style="75" customWidth="1"/>
    <col min="15126" max="15352" width="28.7109375" style="75"/>
    <col min="15353" max="15354" width="0" style="75" hidden="1" customWidth="1"/>
    <col min="15355" max="15370" width="7.7109375" style="75" customWidth="1"/>
    <col min="15371" max="15371" width="8.7109375" style="75" customWidth="1"/>
    <col min="15372" max="15373" width="7.7109375" style="75" customWidth="1"/>
    <col min="15374" max="15374" width="5.42578125" style="75" customWidth="1"/>
    <col min="15375" max="15375" width="5.7109375" style="75" customWidth="1"/>
    <col min="15376" max="15376" width="9.7109375" style="75" customWidth="1"/>
    <col min="15377" max="15379" width="7.7109375" style="75" customWidth="1"/>
    <col min="15380" max="15380" width="10.5703125" style="75" customWidth="1"/>
    <col min="15381" max="15381" width="13.7109375" style="75" customWidth="1"/>
    <col min="15382" max="15608" width="28.7109375" style="75"/>
    <col min="15609" max="15610" width="0" style="75" hidden="1" customWidth="1"/>
    <col min="15611" max="15626" width="7.7109375" style="75" customWidth="1"/>
    <col min="15627" max="15627" width="8.7109375" style="75" customWidth="1"/>
    <col min="15628" max="15629" width="7.7109375" style="75" customWidth="1"/>
    <col min="15630" max="15630" width="5.42578125" style="75" customWidth="1"/>
    <col min="15631" max="15631" width="5.7109375" style="75" customWidth="1"/>
    <col min="15632" max="15632" width="9.7109375" style="75" customWidth="1"/>
    <col min="15633" max="15635" width="7.7109375" style="75" customWidth="1"/>
    <col min="15636" max="15636" width="10.5703125" style="75" customWidth="1"/>
    <col min="15637" max="15637" width="13.7109375" style="75" customWidth="1"/>
    <col min="15638" max="15864" width="28.7109375" style="75"/>
    <col min="15865" max="15866" width="0" style="75" hidden="1" customWidth="1"/>
    <col min="15867" max="15882" width="7.7109375" style="75" customWidth="1"/>
    <col min="15883" max="15883" width="8.7109375" style="75" customWidth="1"/>
    <col min="15884" max="15885" width="7.7109375" style="75" customWidth="1"/>
    <col min="15886" max="15886" width="5.42578125" style="75" customWidth="1"/>
    <col min="15887" max="15887" width="5.7109375" style="75" customWidth="1"/>
    <col min="15888" max="15888" width="9.7109375" style="75" customWidth="1"/>
    <col min="15889" max="15891" width="7.7109375" style="75" customWidth="1"/>
    <col min="15892" max="15892" width="10.5703125" style="75" customWidth="1"/>
    <col min="15893" max="15893" width="13.7109375" style="75" customWidth="1"/>
    <col min="15894" max="16120" width="28.7109375" style="75"/>
    <col min="16121" max="16122" width="0" style="75" hidden="1" customWidth="1"/>
    <col min="16123" max="16138" width="7.7109375" style="75" customWidth="1"/>
    <col min="16139" max="16139" width="8.7109375" style="75" customWidth="1"/>
    <col min="16140" max="16141" width="7.7109375" style="75" customWidth="1"/>
    <col min="16142" max="16142" width="5.42578125" style="75" customWidth="1"/>
    <col min="16143" max="16143" width="5.7109375" style="75" customWidth="1"/>
    <col min="16144" max="16144" width="9.7109375" style="75" customWidth="1"/>
    <col min="16145" max="16147" width="7.7109375" style="75" customWidth="1"/>
    <col min="16148" max="16148" width="10.5703125" style="75" customWidth="1"/>
    <col min="16149" max="16149" width="13.7109375" style="75" customWidth="1"/>
    <col min="16150" max="16384" width="28.7109375" style="75"/>
  </cols>
  <sheetData>
    <row r="1" spans="1:22" ht="15" x14ac:dyDescent="0.25">
      <c r="A1" s="73" t="s">
        <v>45</v>
      </c>
      <c r="Q1" s="75"/>
    </row>
    <row r="2" spans="1:22" ht="15.75" x14ac:dyDescent="0.25">
      <c r="A2" s="44" t="s">
        <v>46</v>
      </c>
      <c r="Q2" s="75"/>
    </row>
    <row r="3" spans="1:22" x14ac:dyDescent="0.2">
      <c r="Q3" s="75"/>
    </row>
    <row r="4" spans="1:22" s="78" customFormat="1" ht="24" customHeight="1" x14ac:dyDescent="0.25">
      <c r="A4" s="76" t="s">
        <v>47</v>
      </c>
      <c r="B4" s="77">
        <v>2011</v>
      </c>
      <c r="C4" s="77">
        <v>2012</v>
      </c>
      <c r="D4" s="77">
        <v>2013</v>
      </c>
      <c r="E4" s="77">
        <v>2014</v>
      </c>
      <c r="F4" s="77">
        <v>2015</v>
      </c>
      <c r="G4" s="77">
        <v>2016</v>
      </c>
      <c r="H4" s="77">
        <v>2017</v>
      </c>
      <c r="I4" s="77">
        <v>2018</v>
      </c>
      <c r="J4" s="77">
        <v>2019</v>
      </c>
      <c r="K4" s="77">
        <v>2020</v>
      </c>
      <c r="L4" s="753">
        <v>2021</v>
      </c>
      <c r="M4" s="753"/>
      <c r="N4" s="753"/>
      <c r="O4" s="753"/>
      <c r="P4" s="752">
        <v>2021</v>
      </c>
      <c r="Q4" s="77" t="s">
        <v>48</v>
      </c>
    </row>
    <row r="5" spans="1:22" x14ac:dyDescent="0.2">
      <c r="A5" s="79"/>
      <c r="B5" s="80"/>
      <c r="C5" s="80"/>
      <c r="D5" s="80"/>
      <c r="E5" s="80"/>
      <c r="F5" s="80"/>
      <c r="G5" s="80"/>
      <c r="H5" s="80"/>
      <c r="I5" s="80"/>
      <c r="J5" s="80"/>
      <c r="K5" s="80"/>
      <c r="L5" s="80" t="s">
        <v>17</v>
      </c>
      <c r="M5" s="80" t="s">
        <v>49</v>
      </c>
      <c r="N5" s="80" t="s">
        <v>81</v>
      </c>
      <c r="O5" s="80" t="s">
        <v>83</v>
      </c>
      <c r="P5" s="752"/>
      <c r="Q5" s="80"/>
    </row>
    <row r="6" spans="1:22" x14ac:dyDescent="0.2">
      <c r="A6" s="81" t="s">
        <v>50</v>
      </c>
      <c r="B6" s="82">
        <v>27525.674821918601</v>
      </c>
      <c r="C6" s="82">
        <v>27466.6730899984</v>
      </c>
      <c r="D6" s="82">
        <v>23789.445431569598</v>
      </c>
      <c r="E6" s="82">
        <v>20545.413916138499</v>
      </c>
      <c r="F6" s="83">
        <v>18950.1400116443</v>
      </c>
      <c r="G6" s="82">
        <v>21819.0792898287</v>
      </c>
      <c r="H6" s="83">
        <v>27581.6072454104</v>
      </c>
      <c r="I6" s="83">
        <v>28898.6578662379</v>
      </c>
      <c r="J6" s="83">
        <v>28073.7927155424</v>
      </c>
      <c r="K6" s="83">
        <v>25773.551582888002</v>
      </c>
      <c r="L6" s="83">
        <v>2677.9635811059802</v>
      </c>
      <c r="M6" s="83">
        <v>2691.8129805036501</v>
      </c>
      <c r="N6" s="83">
        <v>2972.5405229180001</v>
      </c>
      <c r="O6" s="83">
        <v>2830.5808483708402</v>
      </c>
      <c r="P6" s="137">
        <f t="shared" ref="P6:P18" si="0">SUM(L6:O6)</f>
        <v>11172.897932898471</v>
      </c>
      <c r="Q6" s="124">
        <f t="shared" ref="Q6:Q18" si="1">P6/$P$21</f>
        <v>0.63171883563104292</v>
      </c>
      <c r="S6" s="201"/>
    </row>
    <row r="7" spans="1:22" ht="15" x14ac:dyDescent="0.25">
      <c r="A7" s="84" t="s">
        <v>51</v>
      </c>
      <c r="B7" s="85">
        <v>4567.8024539648504</v>
      </c>
      <c r="C7" s="85">
        <v>4995.5372719897296</v>
      </c>
      <c r="D7" s="85">
        <v>5270.9630859503404</v>
      </c>
      <c r="E7" s="85">
        <v>4562.2725959758</v>
      </c>
      <c r="F7" s="86">
        <v>2302.3120197518501</v>
      </c>
      <c r="G7" s="85">
        <v>2216.6974493786001</v>
      </c>
      <c r="H7" s="86">
        <v>3368.85580752121</v>
      </c>
      <c r="I7" s="86">
        <v>4038.7122725853001</v>
      </c>
      <c r="J7" s="86">
        <v>2974.4449126598302</v>
      </c>
      <c r="K7" s="86">
        <v>1352.17268819834</v>
      </c>
      <c r="L7" s="86">
        <v>242.01857626885601</v>
      </c>
      <c r="M7" s="86">
        <v>104.261821340716</v>
      </c>
      <c r="N7" s="86">
        <v>137.51018754910501</v>
      </c>
      <c r="O7" s="86">
        <v>134.09452474599999</v>
      </c>
      <c r="P7" s="137">
        <f t="shared" si="0"/>
        <v>617.88510990467694</v>
      </c>
      <c r="Q7" s="90">
        <f t="shared" si="1"/>
        <v>3.4935400334538118E-2</v>
      </c>
      <c r="R7"/>
      <c r="S7" s="87"/>
      <c r="T7" s="87"/>
    </row>
    <row r="8" spans="1:22" x14ac:dyDescent="0.2">
      <c r="A8" s="84" t="s">
        <v>52</v>
      </c>
      <c r="B8" s="85">
        <v>2113.5156486492601</v>
      </c>
      <c r="C8" s="85">
        <v>2311.7126019672701</v>
      </c>
      <c r="D8" s="85">
        <v>1706.6950634617799</v>
      </c>
      <c r="E8" s="85">
        <v>1730.5254660543101</v>
      </c>
      <c r="F8" s="86">
        <v>1456.9481829951901</v>
      </c>
      <c r="G8" s="85">
        <v>1269.2528803730199</v>
      </c>
      <c r="H8" s="86">
        <v>1788.50447910976</v>
      </c>
      <c r="I8" s="86">
        <v>1938.0913091995601</v>
      </c>
      <c r="J8" s="86">
        <v>1928.81442549449</v>
      </c>
      <c r="K8" s="86">
        <v>1546.2684158058501</v>
      </c>
      <c r="L8" s="86">
        <v>198.93002308352399</v>
      </c>
      <c r="M8" s="86">
        <v>328.86582708136302</v>
      </c>
      <c r="N8" s="86">
        <v>242.48542148883999</v>
      </c>
      <c r="O8" s="86">
        <v>213.76925434029101</v>
      </c>
      <c r="P8" s="137">
        <f t="shared" si="0"/>
        <v>984.05052599401802</v>
      </c>
      <c r="Q8" s="90">
        <f t="shared" si="1"/>
        <v>5.5638497390424986E-2</v>
      </c>
    </row>
    <row r="9" spans="1:22" x14ac:dyDescent="0.2">
      <c r="A9" s="84" t="s">
        <v>53</v>
      </c>
      <c r="B9" s="85">
        <v>1689.3502871967</v>
      </c>
      <c r="C9" s="85">
        <v>1094.8051389253701</v>
      </c>
      <c r="D9" s="85">
        <v>785.88057815768002</v>
      </c>
      <c r="E9" s="85">
        <v>847.43103959854795</v>
      </c>
      <c r="F9" s="86">
        <v>722.751799374862</v>
      </c>
      <c r="G9" s="85">
        <v>877.924800761558</v>
      </c>
      <c r="H9" s="86">
        <v>826.88744974230497</v>
      </c>
      <c r="I9" s="86">
        <v>762.26194432339298</v>
      </c>
      <c r="J9" s="86">
        <v>774.06771674063998</v>
      </c>
      <c r="K9" s="86">
        <v>732.61225800191005</v>
      </c>
      <c r="L9" s="86">
        <v>38.710155736513002</v>
      </c>
      <c r="M9" s="86">
        <v>17.148432167784101</v>
      </c>
      <c r="N9" s="86">
        <v>13.4008889488228</v>
      </c>
      <c r="O9" s="86">
        <v>12.9245790276332</v>
      </c>
      <c r="P9" s="137">
        <f t="shared" si="0"/>
        <v>82.184055880753107</v>
      </c>
      <c r="Q9" s="90">
        <f t="shared" si="1"/>
        <v>4.6467099583498619E-3</v>
      </c>
    </row>
    <row r="10" spans="1:22" x14ac:dyDescent="0.2">
      <c r="A10" s="84" t="s">
        <v>54</v>
      </c>
      <c r="B10" s="85">
        <v>2818.56025856</v>
      </c>
      <c r="C10" s="85">
        <v>3058.6154460500002</v>
      </c>
      <c r="D10" s="85">
        <v>3407.65602919</v>
      </c>
      <c r="E10" s="85">
        <v>4198.1496294299995</v>
      </c>
      <c r="F10" s="86">
        <v>4390.5687832699996</v>
      </c>
      <c r="G10" s="85">
        <v>4686.0392679400002</v>
      </c>
      <c r="H10" s="86">
        <v>5103.0639328999996</v>
      </c>
      <c r="I10" s="86">
        <v>5867.3235235599996</v>
      </c>
      <c r="J10" s="86">
        <v>6292.1172022600003</v>
      </c>
      <c r="K10" s="86">
        <v>6817.0717000000004</v>
      </c>
      <c r="L10" s="86">
        <v>748.94560000000001</v>
      </c>
      <c r="M10" s="86">
        <v>553.66369999999995</v>
      </c>
      <c r="N10" s="86">
        <v>440.82440000000003</v>
      </c>
      <c r="O10" s="86">
        <v>483.4692</v>
      </c>
      <c r="P10" s="137">
        <f t="shared" si="0"/>
        <v>2226.9029</v>
      </c>
      <c r="Q10" s="90">
        <f t="shared" si="1"/>
        <v>0.12590972507760545</v>
      </c>
    </row>
    <row r="11" spans="1:22" x14ac:dyDescent="0.2">
      <c r="A11" s="84" t="s">
        <v>55</v>
      </c>
      <c r="B11" s="85">
        <v>1066.39104144</v>
      </c>
      <c r="C11" s="85">
        <v>1041.0158539500001</v>
      </c>
      <c r="D11" s="85">
        <v>1066.97527081</v>
      </c>
      <c r="E11" s="85">
        <v>1188.50257057</v>
      </c>
      <c r="F11" s="86">
        <v>950.66641673000004</v>
      </c>
      <c r="G11" s="85">
        <v>926.43403206000005</v>
      </c>
      <c r="H11" s="88">
        <v>1088.6195671</v>
      </c>
      <c r="I11" s="88">
        <v>1374.83657644</v>
      </c>
      <c r="J11" s="88">
        <v>1613.0639977400001</v>
      </c>
      <c r="K11" s="88">
        <v>1321.0331000000001</v>
      </c>
      <c r="L11" s="88">
        <v>100.5754</v>
      </c>
      <c r="M11" s="88">
        <v>135.46809999999999</v>
      </c>
      <c r="N11" s="88">
        <v>153.62870000000001</v>
      </c>
      <c r="O11" s="88">
        <v>158.41990000000001</v>
      </c>
      <c r="P11" s="137">
        <f t="shared" si="0"/>
        <v>548.09209999999996</v>
      </c>
      <c r="Q11" s="90">
        <f t="shared" si="1"/>
        <v>3.0989283649595779E-2</v>
      </c>
      <c r="T11" s="89"/>
      <c r="U11" s="89"/>
      <c r="V11" s="89"/>
    </row>
    <row r="12" spans="1:22" x14ac:dyDescent="0.2">
      <c r="A12" s="84" t="s">
        <v>56</v>
      </c>
      <c r="B12" s="85">
        <v>1989.8615</v>
      </c>
      <c r="C12" s="85">
        <v>2177.0585999999998</v>
      </c>
      <c r="D12" s="85">
        <v>1927.9708000000001</v>
      </c>
      <c r="E12" s="85">
        <v>1800.1976</v>
      </c>
      <c r="F12" s="86">
        <v>1331.18</v>
      </c>
      <c r="G12" s="85">
        <v>1195.7919999999999</v>
      </c>
      <c r="H12" s="86">
        <v>1272.3398</v>
      </c>
      <c r="I12" s="86">
        <v>1401.9002</v>
      </c>
      <c r="J12" s="86">
        <v>1353.6442999999999</v>
      </c>
      <c r="K12" s="86">
        <v>1024.1785</v>
      </c>
      <c r="L12" s="86">
        <v>102.919</v>
      </c>
      <c r="M12" s="86">
        <v>118.27290000000001</v>
      </c>
      <c r="N12" s="86">
        <v>131.20249999999999</v>
      </c>
      <c r="O12" s="86">
        <v>107.43940000000001</v>
      </c>
      <c r="P12" s="137">
        <f t="shared" si="0"/>
        <v>459.8338</v>
      </c>
      <c r="Q12" s="90">
        <f t="shared" si="1"/>
        <v>2.5999134196372283E-2</v>
      </c>
      <c r="T12" s="89"/>
      <c r="U12" s="89"/>
      <c r="V12" s="89"/>
    </row>
    <row r="13" spans="1:22" ht="15" x14ac:dyDescent="0.25">
      <c r="A13" s="84" t="s">
        <v>57</v>
      </c>
      <c r="B13" s="85">
        <v>401.69369999999998</v>
      </c>
      <c r="C13" s="85">
        <v>438.08229999999998</v>
      </c>
      <c r="D13" s="85">
        <v>427.33409999999998</v>
      </c>
      <c r="E13" s="85">
        <v>416.25689999999997</v>
      </c>
      <c r="F13" s="86">
        <v>352.9803</v>
      </c>
      <c r="G13" s="85">
        <v>322.35930000000002</v>
      </c>
      <c r="H13" s="86">
        <v>343.81119999999999</v>
      </c>
      <c r="I13" s="86">
        <v>338.97039999999998</v>
      </c>
      <c r="J13" s="86">
        <v>320.98250000000002</v>
      </c>
      <c r="K13" s="86">
        <v>239.57060000000001</v>
      </c>
      <c r="L13" s="86">
        <v>18.177499999999998</v>
      </c>
      <c r="M13" s="86">
        <v>21.309799999999999</v>
      </c>
      <c r="N13" s="86">
        <v>21.587599999999998</v>
      </c>
      <c r="O13" s="86">
        <v>27.697700000000001</v>
      </c>
      <c r="P13" s="137">
        <f t="shared" si="0"/>
        <v>88.772599999999997</v>
      </c>
      <c r="Q13" s="90">
        <f t="shared" si="1"/>
        <v>5.0192281219016048E-3</v>
      </c>
      <c r="S13"/>
      <c r="T13" s="89"/>
      <c r="U13" s="89"/>
      <c r="V13" s="89"/>
    </row>
    <row r="14" spans="1:22" ht="12.75" x14ac:dyDescent="0.2">
      <c r="A14" s="84" t="s">
        <v>58</v>
      </c>
      <c r="B14" s="85">
        <v>1654.8217</v>
      </c>
      <c r="C14" s="85">
        <v>1636.3206</v>
      </c>
      <c r="D14" s="85">
        <v>1510.0326</v>
      </c>
      <c r="E14" s="85">
        <v>1514.9664</v>
      </c>
      <c r="F14" s="86">
        <v>1405.9457</v>
      </c>
      <c r="G14" s="85">
        <v>1343.8013000000001</v>
      </c>
      <c r="H14" s="86">
        <v>1384.7514000000001</v>
      </c>
      <c r="I14" s="86">
        <v>1562.3112000000001</v>
      </c>
      <c r="J14" s="86">
        <v>1600.18</v>
      </c>
      <c r="K14" s="86">
        <v>1558.3697999999999</v>
      </c>
      <c r="L14" s="86">
        <v>131.08029999999999</v>
      </c>
      <c r="M14" s="86">
        <v>132.70840000000001</v>
      </c>
      <c r="N14" s="86">
        <v>140.1849</v>
      </c>
      <c r="O14" s="86">
        <v>166.49379999999999</v>
      </c>
      <c r="P14" s="137">
        <f t="shared" si="0"/>
        <v>570.4674</v>
      </c>
      <c r="Q14" s="90">
        <f t="shared" si="1"/>
        <v>3.2254389493020272E-2</v>
      </c>
      <c r="S14" s="87"/>
      <c r="T14" s="89"/>
      <c r="U14" s="89"/>
      <c r="V14" s="89"/>
    </row>
    <row r="15" spans="1:22" ht="12.75" x14ac:dyDescent="0.2">
      <c r="A15" s="81" t="s">
        <v>59</v>
      </c>
      <c r="B15" s="82">
        <v>491.9676</v>
      </c>
      <c r="C15" s="82">
        <v>722.26499999999999</v>
      </c>
      <c r="D15" s="82">
        <v>721.94380000000001</v>
      </c>
      <c r="E15" s="82">
        <v>663.60569999999996</v>
      </c>
      <c r="F15" s="83">
        <v>698.46230000000003</v>
      </c>
      <c r="G15" s="82">
        <v>642.0874</v>
      </c>
      <c r="H15" s="82">
        <v>587.74400000000003</v>
      </c>
      <c r="I15" s="82">
        <v>629.21400000000006</v>
      </c>
      <c r="J15" s="82">
        <v>604.25620000000004</v>
      </c>
      <c r="K15" s="82">
        <v>446.46379999999999</v>
      </c>
      <c r="L15" s="82">
        <v>47.605699999999999</v>
      </c>
      <c r="M15" s="82">
        <v>51.9255</v>
      </c>
      <c r="N15" s="82">
        <v>51.341900000000003</v>
      </c>
      <c r="O15" s="82">
        <v>48.397100000000002</v>
      </c>
      <c r="P15" s="137">
        <f t="shared" si="0"/>
        <v>199.27019999999999</v>
      </c>
      <c r="Q15" s="124">
        <f t="shared" si="1"/>
        <v>1.1266793939762461E-2</v>
      </c>
      <c r="S15" s="87"/>
      <c r="T15" s="89"/>
      <c r="U15" s="89"/>
      <c r="V15" s="89"/>
    </row>
    <row r="16" spans="1:22" x14ac:dyDescent="0.2">
      <c r="A16" s="84" t="s">
        <v>60</v>
      </c>
      <c r="B16" s="85">
        <v>1129.5879</v>
      </c>
      <c r="C16" s="85">
        <v>1301.0627999999999</v>
      </c>
      <c r="D16" s="85">
        <v>1320.0777</v>
      </c>
      <c r="E16" s="85">
        <v>1148.5263</v>
      </c>
      <c r="F16" s="86">
        <v>1080.6343999999999</v>
      </c>
      <c r="G16" s="85">
        <v>1085.3510000000001</v>
      </c>
      <c r="H16" s="85">
        <v>1272.5274999999999</v>
      </c>
      <c r="I16" s="85">
        <v>1324.7054000000001</v>
      </c>
      <c r="J16" s="85">
        <v>1309.7793999999999</v>
      </c>
      <c r="K16" s="85">
        <v>929.25919999999996</v>
      </c>
      <c r="L16" s="85">
        <v>104.9686</v>
      </c>
      <c r="M16" s="85">
        <v>111.9753</v>
      </c>
      <c r="N16" s="85">
        <v>127.96469999999999</v>
      </c>
      <c r="O16" s="85">
        <v>143.1712</v>
      </c>
      <c r="P16" s="137">
        <f t="shared" si="0"/>
        <v>488.07979999999998</v>
      </c>
      <c r="Q16" s="90">
        <f t="shared" si="1"/>
        <v>2.7596171092117507E-2</v>
      </c>
      <c r="T16" s="90"/>
      <c r="U16" s="89"/>
      <c r="V16" s="89"/>
    </row>
    <row r="17" spans="1:22" x14ac:dyDescent="0.2">
      <c r="A17" s="84" t="s">
        <v>61</v>
      </c>
      <c r="B17" s="85">
        <v>475.91149999999999</v>
      </c>
      <c r="C17" s="85">
        <v>545.32429999999999</v>
      </c>
      <c r="D17" s="85">
        <v>544.48760000000004</v>
      </c>
      <c r="E17" s="85">
        <v>581.29719999999998</v>
      </c>
      <c r="F17" s="86">
        <v>533.19579999999996</v>
      </c>
      <c r="G17" s="85">
        <v>450.20920000000001</v>
      </c>
      <c r="H17" s="85">
        <v>520.43029999999999</v>
      </c>
      <c r="I17" s="85">
        <v>590.50450000000001</v>
      </c>
      <c r="J17" s="85">
        <v>558.19389999999999</v>
      </c>
      <c r="K17" s="85">
        <v>458.22250000000003</v>
      </c>
      <c r="L17" s="85">
        <v>35.813099999999999</v>
      </c>
      <c r="M17" s="85">
        <v>36.779299999999999</v>
      </c>
      <c r="N17" s="85">
        <v>32.107100000000003</v>
      </c>
      <c r="O17" s="85">
        <v>48.351900000000001</v>
      </c>
      <c r="P17" s="137">
        <f t="shared" si="0"/>
        <v>153.0514</v>
      </c>
      <c r="Q17" s="90">
        <f t="shared" si="1"/>
        <v>8.6535698061835659E-3</v>
      </c>
      <c r="T17" s="89"/>
      <c r="U17" s="89"/>
      <c r="V17" s="89"/>
    </row>
    <row r="18" spans="1:22" x14ac:dyDescent="0.2">
      <c r="A18" s="84" t="s">
        <v>62</v>
      </c>
      <c r="B18" s="85">
        <v>450.82314215000002</v>
      </c>
      <c r="C18" s="85">
        <v>622.13367848000007</v>
      </c>
      <c r="D18" s="85">
        <v>381.17453501</v>
      </c>
      <c r="E18" s="85">
        <v>335.53756859999999</v>
      </c>
      <c r="F18" s="86">
        <v>238.56881154000001</v>
      </c>
      <c r="G18" s="85">
        <v>246.71012199</v>
      </c>
      <c r="H18" s="85">
        <v>282.45076269000003</v>
      </c>
      <c r="I18" s="85">
        <v>338.98661541000001</v>
      </c>
      <c r="J18" s="85">
        <v>284.90353783</v>
      </c>
      <c r="K18" s="85">
        <v>214.06864999999982</v>
      </c>
      <c r="L18" s="85">
        <v>21.91648600000017</v>
      </c>
      <c r="M18" s="85">
        <v>21.642293000000031</v>
      </c>
      <c r="N18" s="85">
        <v>27.28771099999981</v>
      </c>
      <c r="O18" s="85">
        <v>24.170033000000032</v>
      </c>
      <c r="P18" s="137">
        <f t="shared" si="0"/>
        <v>95.016523000000049</v>
      </c>
      <c r="Q18" s="90">
        <f t="shared" si="1"/>
        <v>5.3722613090853586E-3</v>
      </c>
      <c r="T18" s="89"/>
      <c r="U18" s="89"/>
      <c r="V18" s="89"/>
    </row>
    <row r="19" spans="1:22" ht="15" x14ac:dyDescent="0.25">
      <c r="A19" s="84"/>
      <c r="B19" s="85"/>
      <c r="C19" s="85"/>
      <c r="D19" s="85"/>
      <c r="E19" s="85"/>
      <c r="G19" s="91"/>
      <c r="H19" s="85"/>
      <c r="I19" s="85"/>
      <c r="J19" s="85"/>
      <c r="K19" s="85"/>
      <c r="L19"/>
      <c r="M19"/>
      <c r="N19"/>
      <c r="O19"/>
      <c r="P19" s="138"/>
      <c r="Q19" s="125"/>
      <c r="T19" s="89"/>
      <c r="U19" s="89"/>
      <c r="V19" s="89"/>
    </row>
    <row r="20" spans="1:22" x14ac:dyDescent="0.2">
      <c r="A20" s="84"/>
      <c r="B20" s="85"/>
      <c r="C20" s="85"/>
      <c r="D20" s="85"/>
      <c r="E20" s="85"/>
      <c r="P20" s="138"/>
      <c r="Q20" s="92"/>
      <c r="T20" s="89"/>
      <c r="U20" s="89"/>
      <c r="V20" s="89"/>
    </row>
    <row r="21" spans="1:22" x14ac:dyDescent="0.2">
      <c r="A21" s="93" t="s">
        <v>63</v>
      </c>
      <c r="B21" s="94">
        <f t="shared" ref="B21:P21" si="2">SUM(B6:B18)</f>
        <v>46375.961553879424</v>
      </c>
      <c r="C21" s="94">
        <f t="shared" si="2"/>
        <v>47410.606681360769</v>
      </c>
      <c r="D21" s="94">
        <f t="shared" si="2"/>
        <v>42860.636594149408</v>
      </c>
      <c r="E21" s="94">
        <f t="shared" si="2"/>
        <v>39532.682886367154</v>
      </c>
      <c r="F21" s="94">
        <f t="shared" si="2"/>
        <v>34414.354525306204</v>
      </c>
      <c r="G21" s="94">
        <f t="shared" si="2"/>
        <v>37081.738042331868</v>
      </c>
      <c r="H21" s="94">
        <f t="shared" si="2"/>
        <v>45421.59344447367</v>
      </c>
      <c r="I21" s="94">
        <f t="shared" si="2"/>
        <v>49066.475807756164</v>
      </c>
      <c r="J21" s="94">
        <f t="shared" si="2"/>
        <v>47688.240808267365</v>
      </c>
      <c r="K21" s="94">
        <f t="shared" si="2"/>
        <v>42412.84279489411</v>
      </c>
      <c r="L21" s="94">
        <f t="shared" si="2"/>
        <v>4469.6240221948738</v>
      </c>
      <c r="M21" s="94">
        <f t="shared" si="2"/>
        <v>4325.8343540935139</v>
      </c>
      <c r="N21" s="94">
        <f t="shared" si="2"/>
        <v>4492.0665319047694</v>
      </c>
      <c r="O21" s="94">
        <f t="shared" si="2"/>
        <v>4398.979439484764</v>
      </c>
      <c r="P21" s="139">
        <f t="shared" si="2"/>
        <v>17686.504347677917</v>
      </c>
      <c r="Q21" s="126">
        <v>1</v>
      </c>
      <c r="T21" s="89"/>
      <c r="U21" s="89"/>
      <c r="V21" s="89"/>
    </row>
    <row r="22" spans="1:22" x14ac:dyDescent="0.2">
      <c r="A22" s="95"/>
      <c r="B22" s="96"/>
      <c r="C22" s="96"/>
      <c r="D22" s="96"/>
      <c r="E22" s="96"/>
      <c r="F22" s="96"/>
      <c r="G22" s="96"/>
      <c r="H22" s="96"/>
      <c r="I22" s="96"/>
      <c r="J22" s="96"/>
      <c r="K22" s="96"/>
      <c r="L22" s="96"/>
      <c r="M22" s="96"/>
      <c r="N22" s="96"/>
      <c r="O22" s="96"/>
      <c r="P22" s="140"/>
      <c r="Q22" s="75"/>
    </row>
    <row r="23" spans="1:22" x14ac:dyDescent="0.2">
      <c r="A23" s="93" t="s">
        <v>64</v>
      </c>
      <c r="B23" s="94">
        <f t="shared" ref="B23:P23" si="3">B6+B15</f>
        <v>28017.642421918601</v>
      </c>
      <c r="C23" s="94">
        <f t="shared" si="3"/>
        <v>28188.938089998399</v>
      </c>
      <c r="D23" s="94">
        <f t="shared" si="3"/>
        <v>24511.389231569599</v>
      </c>
      <c r="E23" s="94">
        <f t="shared" si="3"/>
        <v>21209.019616138499</v>
      </c>
      <c r="F23" s="94">
        <f t="shared" si="3"/>
        <v>19648.602311644299</v>
      </c>
      <c r="G23" s="94">
        <f t="shared" si="3"/>
        <v>22461.1666898287</v>
      </c>
      <c r="H23" s="94">
        <f t="shared" si="3"/>
        <v>28169.351245410398</v>
      </c>
      <c r="I23" s="94">
        <f t="shared" si="3"/>
        <v>29527.8718662379</v>
      </c>
      <c r="J23" s="94">
        <f t="shared" si="3"/>
        <v>28678.0489155424</v>
      </c>
      <c r="K23" s="94">
        <f t="shared" si="3"/>
        <v>26220.015382888003</v>
      </c>
      <c r="L23" s="94">
        <f t="shared" si="3"/>
        <v>2725.5692811059803</v>
      </c>
      <c r="M23" s="94">
        <f t="shared" si="3"/>
        <v>2743.73848050365</v>
      </c>
      <c r="N23" s="94">
        <f t="shared" si="3"/>
        <v>3023.882422918</v>
      </c>
      <c r="O23" s="200">
        <f t="shared" si="3"/>
        <v>2878.9779483708403</v>
      </c>
      <c r="P23" s="199">
        <f t="shared" si="3"/>
        <v>11372.168132898472</v>
      </c>
      <c r="Q23" s="198">
        <f>+P23/P21</f>
        <v>0.64298562957080541</v>
      </c>
    </row>
    <row r="24" spans="1:22" x14ac:dyDescent="0.2">
      <c r="O24" s="197"/>
      <c r="P24" s="193"/>
      <c r="Q24" s="193"/>
    </row>
    <row r="25" spans="1:22" ht="33" customHeight="1" x14ac:dyDescent="0.2">
      <c r="A25" s="750" t="s">
        <v>143</v>
      </c>
      <c r="B25" s="750"/>
      <c r="C25" s="750"/>
      <c r="D25" s="750"/>
      <c r="E25" s="750"/>
      <c r="F25" s="750"/>
      <c r="G25" s="750"/>
      <c r="H25" s="750"/>
      <c r="I25" s="750"/>
      <c r="J25" s="750"/>
      <c r="K25" s="750"/>
      <c r="L25" s="750"/>
      <c r="M25" s="750"/>
      <c r="N25" s="750"/>
      <c r="O25" s="751"/>
      <c r="P25" s="751"/>
      <c r="Q25" s="751"/>
    </row>
    <row r="26" spans="1:22" x14ac:dyDescent="0.2">
      <c r="Q26" s="75"/>
    </row>
    <row r="27" spans="1:22" customFormat="1" ht="15" x14ac:dyDescent="0.25"/>
    <row r="28" spans="1:22" customFormat="1" ht="15" x14ac:dyDescent="0.25">
      <c r="G28" s="87"/>
      <c r="H28" s="87"/>
      <c r="I28" s="87"/>
      <c r="J28" s="87"/>
      <c r="K28" s="87"/>
      <c r="L28" s="97"/>
      <c r="M28" s="97"/>
      <c r="N28" s="97"/>
      <c r="O28" s="97"/>
    </row>
    <row r="29" spans="1:22" customFormat="1" ht="15" x14ac:dyDescent="0.25">
      <c r="G29" s="87"/>
      <c r="H29" s="87"/>
      <c r="I29" s="87"/>
      <c r="J29" s="87"/>
      <c r="K29" s="87"/>
      <c r="L29" s="97"/>
      <c r="M29" s="97"/>
      <c r="N29" s="97"/>
      <c r="O29" s="97"/>
    </row>
    <row r="30" spans="1:22" customFormat="1" ht="15" x14ac:dyDescent="0.25">
      <c r="G30" s="87"/>
      <c r="H30" s="87"/>
      <c r="I30" s="87"/>
      <c r="J30" s="87"/>
      <c r="K30" s="87"/>
      <c r="L30" s="97"/>
      <c r="M30" s="97"/>
      <c r="N30" s="97"/>
      <c r="O30" s="97"/>
    </row>
    <row r="31" spans="1:22" customFormat="1" ht="15" x14ac:dyDescent="0.25">
      <c r="G31" s="87"/>
      <c r="H31" s="87"/>
      <c r="I31" s="87"/>
      <c r="J31" s="87"/>
      <c r="K31" s="87"/>
      <c r="L31" s="87"/>
      <c r="M31" s="87"/>
      <c r="N31" s="87"/>
      <c r="O31" s="87"/>
    </row>
    <row r="32" spans="1:22" customFormat="1" ht="15" x14ac:dyDescent="0.25">
      <c r="G32" s="87"/>
      <c r="H32" s="87"/>
      <c r="I32" s="87"/>
      <c r="J32" s="87"/>
      <c r="K32" s="87"/>
      <c r="L32" s="87"/>
      <c r="M32" s="87"/>
      <c r="N32" s="87"/>
      <c r="O32" s="87"/>
    </row>
    <row r="33" spans="7:15" customFormat="1" ht="15" x14ac:dyDescent="0.25">
      <c r="G33" s="87"/>
      <c r="H33" s="87"/>
      <c r="I33" s="87"/>
      <c r="J33" s="87"/>
      <c r="K33" s="87"/>
      <c r="L33" s="87"/>
      <c r="M33" s="87"/>
      <c r="N33" s="87"/>
      <c r="O33" s="87"/>
    </row>
    <row r="34" spans="7:15" customFormat="1" ht="15" x14ac:dyDescent="0.25">
      <c r="G34" s="87"/>
      <c r="H34" s="87"/>
      <c r="I34" s="87"/>
      <c r="J34" s="87"/>
      <c r="K34" s="87"/>
      <c r="L34" s="87"/>
      <c r="M34" s="87"/>
      <c r="N34" s="87"/>
      <c r="O34" s="87"/>
    </row>
    <row r="35" spans="7:15" customFormat="1" ht="15" x14ac:dyDescent="0.25"/>
    <row r="36" spans="7:15" customFormat="1" ht="15" x14ac:dyDescent="0.25"/>
    <row r="37" spans="7:15" customFormat="1" ht="15" x14ac:dyDescent="0.25"/>
    <row r="38" spans="7:15" customFormat="1" ht="15" x14ac:dyDescent="0.25"/>
    <row r="39" spans="7:15" customFormat="1" ht="15" x14ac:dyDescent="0.25"/>
    <row r="40" spans="7:15" customFormat="1" ht="15" x14ac:dyDescent="0.25"/>
    <row r="41" spans="7:15" customFormat="1" ht="15" x14ac:dyDescent="0.25"/>
    <row r="42" spans="7:15" customFormat="1" ht="15" x14ac:dyDescent="0.25"/>
    <row r="43" spans="7:15" customFormat="1" ht="15" x14ac:dyDescent="0.25"/>
    <row r="44" spans="7:15" customFormat="1" ht="15" x14ac:dyDescent="0.25"/>
    <row r="45" spans="7:15" customFormat="1" ht="15" x14ac:dyDescent="0.25"/>
    <row r="46" spans="7:15" customFormat="1" ht="15" x14ac:dyDescent="0.25"/>
    <row r="47" spans="7:15" customFormat="1" ht="15" x14ac:dyDescent="0.25"/>
    <row r="48" spans="7:15" customFormat="1" ht="15" x14ac:dyDescent="0.25"/>
    <row r="49" customFormat="1" ht="15" x14ac:dyDescent="0.25"/>
    <row r="50" customFormat="1" ht="15" x14ac:dyDescent="0.25"/>
  </sheetData>
  <mergeCells count="3">
    <mergeCell ref="A25:Q25"/>
    <mergeCell ref="P4:P5"/>
    <mergeCell ref="L4:O4"/>
  </mergeCells>
  <printOptions horizontalCentered="1" verticalCentered="1"/>
  <pageMargins left="0" right="0" top="0" bottom="0"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7</vt:i4>
      </vt:variant>
    </vt:vector>
  </HeadingPairs>
  <TitlesOfParts>
    <vt:vector size="27" baseType="lpstr">
      <vt:lpstr>1. PRODUCCIÓN METÁLICA</vt:lpstr>
      <vt:lpstr>2. PRODUCCIÓN EMPRESAS</vt:lpstr>
      <vt:lpstr>3. PRODUCCIÓN REGIONES</vt:lpstr>
      <vt:lpstr>4. NO METÁLICA</vt:lpstr>
      <vt:lpstr>4.1. NO METÁLICA REGIONES</vt:lpstr>
      <vt:lpstr>4.2. CARBONÍFERA</vt:lpstr>
      <vt:lpstr>5. MACROECONÓMICAS</vt:lpstr>
      <vt:lpstr>6. EXPORTACIONES</vt:lpstr>
      <vt:lpstr>6.1 EXPORTACIONES PART</vt:lpstr>
      <vt:lpstr>6.2 EXPORT PRODUCTOS</vt:lpstr>
      <vt:lpstr>7. INVERSIONES</vt:lpstr>
      <vt:lpstr>8. INVERSIONES TIPO</vt:lpstr>
      <vt:lpstr>9. INVERSIONES RUBRO</vt:lpstr>
      <vt:lpstr>10. EMPLEO</vt:lpstr>
      <vt:lpstr>11. TRANSFERENCIAS</vt:lpstr>
      <vt:lpstr>12. TRANSFERENCIAS 2</vt:lpstr>
      <vt:lpstr>13. CATASTRO ACTIVIDAD</vt:lpstr>
      <vt:lpstr>13.1 ACTIVIDAD MINERA</vt:lpstr>
      <vt:lpstr>13.2 ÁREAS RESTRINGIDAS</vt:lpstr>
      <vt:lpstr>14. RECAUDACIÓN </vt:lpstr>
      <vt:lpstr>'10. EMPLEO'!Área_de_impresión</vt:lpstr>
      <vt:lpstr>'11. TRANSFERENCIAS'!Área_de_impresión</vt:lpstr>
      <vt:lpstr>'12. TRANSFERENCIAS 2'!Área_de_impresión</vt:lpstr>
      <vt:lpstr>'5. MACROECONÓMICAS'!Área_de_impresión</vt:lpstr>
      <vt:lpstr>'6. EXPORTACIONES'!Área_de_impresión</vt:lpstr>
      <vt:lpstr>'6.1 EXPORTACIONES PART'!Área_de_impresión</vt:lpstr>
      <vt:lpstr>'6.2 EXPORT PRODUCTOS'!Área_de_impresión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DGPSM</cp:lastModifiedBy>
  <dcterms:created xsi:type="dcterms:W3CDTF">2021-02-25T21:18:08Z</dcterms:created>
  <dcterms:modified xsi:type="dcterms:W3CDTF">2021-07-02T15:38:02Z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{B6E2BAF9-61C8-408A-BAB6-94EC5949AFB7}</vt:lpwstr>
  </property>
</Properties>
</file>