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PRODUCCIÓN METÁLICA" sheetId="1" r:id="rId4"/>
    <sheet state="visible" name="2. PRODUCCIÓN EMPRESAS" sheetId="2" r:id="rId5"/>
    <sheet state="visible" name="3. PRODUCCIÓN REGIONES" sheetId="3" r:id="rId6"/>
    <sheet state="visible" name="4. NO METÁLICA" sheetId="4" r:id="rId7"/>
    <sheet state="visible" name="4.1. NO METÁLICA REGIONES" sheetId="5" r:id="rId8"/>
    <sheet state="visible" name="4.2. CARBONÍFERA" sheetId="6" r:id="rId9"/>
    <sheet state="visible" name="5. MACROECONÓMICAS" sheetId="7" r:id="rId10"/>
    <sheet state="visible" name="6. EXPORTACIONES" sheetId="8" r:id="rId11"/>
    <sheet state="visible" name="6.1 EXPORTACIONES PART" sheetId="9" r:id="rId12"/>
    <sheet state="visible" name="6.2 EXPORT PRODUCTOS" sheetId="10" r:id="rId13"/>
    <sheet state="visible" name="7. INVERSIONES" sheetId="11" r:id="rId14"/>
    <sheet state="visible" name="8. INVERSIONES TIPO" sheetId="12" r:id="rId15"/>
    <sheet state="visible" name="9. INVERSIONES RUBRO" sheetId="13" r:id="rId16"/>
    <sheet state="visible" name="10. EMPLEO" sheetId="14" r:id="rId17"/>
    <sheet state="visible" name="11. TRANSFERENCIAS " sheetId="15" r:id="rId18"/>
    <sheet state="visible" name="12. TRANSFERENCIAS 2" sheetId="16" r:id="rId19"/>
    <sheet state="visible" name="13. CATASTRO ACTIVIDAD" sheetId="17" r:id="rId20"/>
    <sheet state="visible" name="13.1 ACTIVIDAD MINERA" sheetId="18" r:id="rId21"/>
    <sheet state="visible" name="14. RECAUDACIÓN" sheetId="19" r:id="rId22"/>
  </sheets>
  <externalReferences>
    <externalReference r:id="rId23"/>
  </externalReferences>
  <definedNames>
    <definedName hidden="1" localSheetId="14" name="_xlnm._FilterDatabase">'11. TRANSFERENCIAS '!$A$4:$L$29</definedName>
  </definedNames>
  <calcPr/>
</workbook>
</file>

<file path=xl/sharedStrings.xml><?xml version="1.0" encoding="utf-8"?>
<sst xmlns="http://schemas.openxmlformats.org/spreadsheetml/2006/main" count="1264" uniqueCount="475">
  <si>
    <t xml:space="preserve">Tabla 1  </t>
  </si>
  <si>
    <t>VOLUMEN DE LA PRODUCCIÓN MINERA METÁLICA*</t>
  </si>
  <si>
    <t>PERIODO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</si>
  <si>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</si>
  <si>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</si>
  <si>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</si>
  <si>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</si>
  <si>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</si>
  <si>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</si>
  <si>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</si>
  <si>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</si>
  <si>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</si>
  <si>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</si>
  <si>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</si>
  <si>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2020 (Ene-Jun)</t>
  </si>
  <si>
    <t>Enero</t>
  </si>
  <si>
    <t>Febrero</t>
  </si>
  <si>
    <t>Marzo</t>
  </si>
  <si>
    <t>Abril</t>
  </si>
  <si>
    <t>Mayo</t>
  </si>
  <si>
    <t>Junio</t>
  </si>
  <si>
    <t>Variación interanual / junio</t>
  </si>
  <si>
    <t>Jun. 2019</t>
  </si>
  <si>
    <t>Jun. 2020</t>
  </si>
  <si>
    <t>Var. %</t>
  </si>
  <si>
    <t>Variación acumulada / enero - junio</t>
  </si>
  <si>
    <t>Ene-Jun 2019</t>
  </si>
  <si>
    <t xml:space="preserve"> </t>
  </si>
  <si>
    <t>Ene-Jun 2020</t>
  </si>
  <si>
    <t>Variación respecto al mes anterior</t>
  </si>
  <si>
    <t>May. 2020</t>
  </si>
  <si>
    <t>+</t>
  </si>
  <si>
    <t>Fuente:  Dirección de Gestión Minera, DGM/  Fecha de consulta: 27 de julio de 2020.
Elaboración: Dirección de Promoción Minera, DGPSM.
(*) Información preliminar. Incluye producción aurífera estimada de mineros artesanales de Madre de Dios, Puno, Piura y Arequipa.</t>
  </si>
  <si>
    <t>Tabla 2</t>
  </si>
  <si>
    <t>PRODUCCIÓN MINERA METÁLICA SEGÚN EMPRESA*</t>
  </si>
  <si>
    <t>JUNIO</t>
  </si>
  <si>
    <t>ENERO-JUNIO</t>
  </si>
  <si>
    <t>PRODUCTO / EMPRESA</t>
  </si>
  <si>
    <t>Part. %</t>
  </si>
  <si>
    <t>COBRE (TMF)</t>
  </si>
  <si>
    <t>SOUTHERN PERU COPPER CORPORATION SUCURSAL DEL PERU</t>
  </si>
  <si>
    <t>SOCIEDAD MINERA CERRO VERDE S.A.A.</t>
  </si>
  <si>
    <t>COMPAÑIA MINERA ANTAMINA S.A.</t>
  </si>
  <si>
    <t>MINERA LAS BAMBAS S.A.</t>
  </si>
  <si>
    <t>MINERA CHINALCO PERU S.A.</t>
  </si>
  <si>
    <t>COMPAÑIA MINERA ANTAPACCAY S.A.</t>
  </si>
  <si>
    <t>HUDBAY PERU S.A.C.</t>
  </si>
  <si>
    <t>GOLD FIELDS LA CIMA S.A.</t>
  </si>
  <si>
    <t>SOCIEDAD MINERA EL BROCAL S.A.A.</t>
  </si>
  <si>
    <t>NEXA RESOURCES PERU S.A.A.</t>
  </si>
  <si>
    <t>OTROS</t>
  </si>
  <si>
    <t>ORO (g finos)</t>
  </si>
  <si>
    <t>MINERA YANACOCHA S.R.L.</t>
  </si>
  <si>
    <t>COMPAÑIA MINERA PODEROSA S.A.</t>
  </si>
  <si>
    <t>MINERA AURIFERA RETAMAS S.A.</t>
  </si>
  <si>
    <t>SHAHUINDO S.A.C.</t>
  </si>
  <si>
    <t>COMPAÑIA MINERA ARES S.A.C.</t>
  </si>
  <si>
    <t>CONSORCIO MINERO HORIZONTE S.A.</t>
  </si>
  <si>
    <t>LA ARENA S.A.</t>
  </si>
  <si>
    <t>MINERA BARRICK MISQUICHILCA S.A.</t>
  </si>
  <si>
    <t>SUMMA GOLD CORPORATION S.A.C.</t>
  </si>
  <si>
    <t>ZINC (TMF)</t>
  </si>
  <si>
    <t>VOLCAN COMPAÑÍA MINERA S.A.A.</t>
  </si>
  <si>
    <t>EMPRESA MINERA LOS QUENUALES S.A.</t>
  </si>
  <si>
    <t>COMPAÑIA MINERA CHUNGAR S.A.C.</t>
  </si>
  <si>
    <t>CATALINA HUANCA SOCIEDAD MINERA S.A.C.</t>
  </si>
  <si>
    <t>SOCIEDAD MINERA CORONA S.A.</t>
  </si>
  <si>
    <t>TREVALI PERU S.A.C.</t>
  </si>
  <si>
    <t>PLOMO (TMF)</t>
  </si>
  <si>
    <t>MINERA BATEAS S.A.C.</t>
  </si>
  <si>
    <t>COMPAÑIA MINERA LINCUNA S.A.</t>
  </si>
  <si>
    <t>COMPAÑÍA DE MINAS BUENAVENTURA S.A.A.</t>
  </si>
  <si>
    <t>COMPAÑIA MINERA KOLPA S.A.</t>
  </si>
  <si>
    <t>NEXA RESOURCES EL PORVENIR S.A.C.</t>
  </si>
  <si>
    <t>PLATA (kg finos)</t>
  </si>
  <si>
    <t>HIERRO (TMF)</t>
  </si>
  <si>
    <t>SHOUGANG HIERRO PERU S.A.A.</t>
  </si>
  <si>
    <t>MINERA SHOUXIN PERU S.A.</t>
  </si>
  <si>
    <t>ESTAÑO (TMF)</t>
  </si>
  <si>
    <t>MINSUR S.A.</t>
  </si>
  <si>
    <t>MOLIBDENO (TMF)</t>
  </si>
  <si>
    <t>Tabla 3</t>
  </si>
  <si>
    <t>PRODUCCIÓN MINERA METÁLICA SEGÚN REGIÓN*</t>
  </si>
  <si>
    <t>ENERO - JUNIO</t>
  </si>
  <si>
    <t>PRODUCTO / REGIÓN</t>
  </si>
  <si>
    <t>COBRE / TMF</t>
  </si>
  <si>
    <t>Region</t>
  </si>
  <si>
    <t>Anio</t>
  </si>
  <si>
    <t>Mes</t>
  </si>
  <si>
    <t>Cobre</t>
  </si>
  <si>
    <t>Oro</t>
  </si>
  <si>
    <t>Zinc</t>
  </si>
  <si>
    <t>Plomo</t>
  </si>
  <si>
    <t>Plata</t>
  </si>
  <si>
    <t>Hierro</t>
  </si>
  <si>
    <t>Estanio</t>
  </si>
  <si>
    <t>Molibdeno</t>
  </si>
  <si>
    <t>AREQUIPA</t>
  </si>
  <si>
    <t>ÁNCASH</t>
  </si>
  <si>
    <t>APURÍMAC</t>
  </si>
  <si>
    <t>TACNA</t>
  </si>
  <si>
    <t>AYACUCHO</t>
  </si>
  <si>
    <t>CUSCO</t>
  </si>
  <si>
    <t>CAJAMARCA</t>
  </si>
  <si>
    <t>MOQUEGUA</t>
  </si>
  <si>
    <t>JUNÍN</t>
  </si>
  <si>
    <t>HUANCAVELICA</t>
  </si>
  <si>
    <t>LIMA</t>
  </si>
  <si>
    <t>HUÁNUCO</t>
  </si>
  <si>
    <t>PASCO</t>
  </si>
  <si>
    <t>ICA</t>
  </si>
  <si>
    <t>LA LIBERTAD</t>
  </si>
  <si>
    <t>PUNO</t>
  </si>
  <si>
    <t>MADRE DE DIOS</t>
  </si>
  <si>
    <t>-</t>
  </si>
  <si>
    <t>ORO / G FINOS</t>
  </si>
  <si>
    <t>PIURA</t>
  </si>
  <si>
    <t>ZINC / TMF</t>
  </si>
  <si>
    <t>PLOMO / TMF</t>
  </si>
  <si>
    <t>PLATA / KG FINOS</t>
  </si>
  <si>
    <t>HIERRO / TMF</t>
  </si>
  <si>
    <t>ESTAÑO / TMF</t>
  </si>
  <si>
    <t>MOLIBDENO / TMF</t>
  </si>
  <si>
    <t xml:space="preserve">  </t>
  </si>
  <si>
    <t>Tabla 4</t>
  </si>
  <si>
    <t>PRODUCCIÓN MINERA NO METÁLICA Y CARBONÍFERA*</t>
  </si>
  <si>
    <t>PRODUCTO</t>
  </si>
  <si>
    <t>VAR. %</t>
  </si>
  <si>
    <t>PART. %</t>
  </si>
  <si>
    <t>NO METÁLICO (TM)</t>
  </si>
  <si>
    <t>CALIZA / DOLOMITA</t>
  </si>
  <si>
    <t>FOSFATOS</t>
  </si>
  <si>
    <t>HORMIGON</t>
  </si>
  <si>
    <t>SAL</t>
  </si>
  <si>
    <t>PUZOLANA</t>
  </si>
  <si>
    <t>CONCHUELAS</t>
  </si>
  <si>
    <t>ARENA (GRUESA/FINA)</t>
  </si>
  <si>
    <t>PIEDRA (CONSTRUCCION)</t>
  </si>
  <si>
    <t>ANDALUCITA</t>
  </si>
  <si>
    <t>SILICE</t>
  </si>
  <si>
    <t>ARCILLAS</t>
  </si>
  <si>
    <t>CALCITA</t>
  </si>
  <si>
    <t>TRAVERTINO</t>
  </si>
  <si>
    <t>YESO</t>
  </si>
  <si>
    <t>ARENISCA / CUARCITA</t>
  </si>
  <si>
    <t>PIROFILITA</t>
  </si>
  <si>
    <t>ANDESITA</t>
  </si>
  <si>
    <t>TALCO</t>
  </si>
  <si>
    <t>CAOLIN</t>
  </si>
  <si>
    <t>FELDESPATOS</t>
  </si>
  <si>
    <t>DOLOMITA</t>
  </si>
  <si>
    <t>BARITINA</t>
  </si>
  <si>
    <t>DIATOMITAS</t>
  </si>
  <si>
    <t>PIEDRA LAJA</t>
  </si>
  <si>
    <t>ONIX</t>
  </si>
  <si>
    <t>SULFATOS</t>
  </si>
  <si>
    <t>BENTONITA</t>
  </si>
  <si>
    <t>GRANODIORITA ORNAMENTAL</t>
  </si>
  <si>
    <t>PIZARRA</t>
  </si>
  <si>
    <t>MICA</t>
  </si>
  <si>
    <t>MARMOL</t>
  </si>
  <si>
    <t>GRANITO</t>
  </si>
  <si>
    <t>SILICATOS</t>
  </si>
  <si>
    <t>CARBONÍFERA  (TM)</t>
  </si>
  <si>
    <t>CARBON ANTRACITA</t>
  </si>
  <si>
    <t>CARBON BITUMINOSO</t>
  </si>
  <si>
    <t>CARBON GRAFITO</t>
  </si>
  <si>
    <t>Fuente:  Dirección de Gestión Minera, DGM /    Fecha de consulta: 27 de julio de 2020.
Elaboración: Dirección de Promoción Minera, DGPSM.</t>
  </si>
  <si>
    <t>(*) Información preliminar</t>
  </si>
  <si>
    <t>Tabla 4.1</t>
  </si>
  <si>
    <t>PRODUCCIÓN MINERA NO METÁLICA SEGÚN REGIÓN*</t>
  </si>
  <si>
    <t xml:space="preserve">PRODUCTO / REGIÓN </t>
  </si>
  <si>
    <t>VAR %</t>
  </si>
  <si>
    <t>CALIZA / DOLOMITA (TM)</t>
  </si>
  <si>
    <t>JUNIN</t>
  </si>
  <si>
    <t>FOSFATOS (TM)</t>
  </si>
  <si>
    <t>HORMIGÓN (TM)</t>
  </si>
  <si>
    <t>CALLAO</t>
  </si>
  <si>
    <t>SAL (TM)</t>
  </si>
  <si>
    <t>SAN MARTIN</t>
  </si>
  <si>
    <t>PUZOLANA (TM)</t>
  </si>
  <si>
    <t>AMAZONAS</t>
  </si>
  <si>
    <t>CONCHUELAS (TM)</t>
  </si>
  <si>
    <t>ARENA (GRUESA/FINA) (TM)</t>
  </si>
  <si>
    <t>ANCASH</t>
  </si>
  <si>
    <t>LAMBAYEQUE</t>
  </si>
  <si>
    <t>PIEDRA (CONSTRUCCIÓN) (TM)</t>
  </si>
  <si>
    <t>ANDALUCITA (TM)</t>
  </si>
  <si>
    <t>SÍLICE (TM)</t>
  </si>
  <si>
    <t>ARCILLAS (TM)</t>
  </si>
  <si>
    <t>CALCITA (TM)</t>
  </si>
  <si>
    <t>TRAVERTINO (TM)</t>
  </si>
  <si>
    <t>YESO (TM)</t>
  </si>
  <si>
    <t>ARENISCA / CUARCITA (TM)</t>
  </si>
  <si>
    <t>PIROFILITA (TM)</t>
  </si>
  <si>
    <t>ANDESITA (TM)</t>
  </si>
  <si>
    <t>TALCO (TM)</t>
  </si>
  <si>
    <t>CAOLÍN (TM)</t>
  </si>
  <si>
    <t>FELDESPATOS (TM)</t>
  </si>
  <si>
    <t>DOLOMITA (TM)</t>
  </si>
  <si>
    <t>HUANUCO</t>
  </si>
  <si>
    <t>BARITINA (TM)</t>
  </si>
  <si>
    <t>DIATOMITAS (TM)</t>
  </si>
  <si>
    <t>PIEDRA LAJA  (TM)</t>
  </si>
  <si>
    <t>ONIX (TM)</t>
  </si>
  <si>
    <t>SULFATOS  (TM)</t>
  </si>
  <si>
    <t>BENTONITA (TM)</t>
  </si>
  <si>
    <t>GRANODIORITA ORNAMENTAL (TM)</t>
  </si>
  <si>
    <t>PIZARRA (TM)</t>
  </si>
  <si>
    <t>MICA (TM)</t>
  </si>
  <si>
    <t>MARMOL (TM)</t>
  </si>
  <si>
    <t>GRANITO (TM)</t>
  </si>
  <si>
    <t>SILICATOS (TM)</t>
  </si>
  <si>
    <t>Fuente:  Dirección de Gestión Minera, DGM /    Fecha de consulta: 27 de julio de 2020.
Elaboración: Dirección de Promoción Minera, DGPSM.                                                                                                                                 
 (*) Información preliminar</t>
  </si>
  <si>
    <t>Tabla 4.2</t>
  </si>
  <si>
    <t>PRODUCCIÓN MINERA CARBON SEGÚN REGIÓN*</t>
  </si>
  <si>
    <t>CARBÓN ANTRACITA</t>
  </si>
  <si>
    <t>CARBÓN BITUMINOSO</t>
  </si>
  <si>
    <t>CARBÓN GRAFITO</t>
  </si>
  <si>
    <t>Tabla 05</t>
  </si>
  <si>
    <t>PRINCIPALES INDICADORES MACROECONÓMICOS*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</si>
  <si>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</si>
  <si>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</si>
  <si>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</si>
  <si>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</si>
  <si>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</si>
  <si>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</si>
  <si>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</si>
  <si>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</si>
  <si>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</si>
  <si>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</si>
  <si>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</si>
  <si>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Ene.</t>
  </si>
  <si>
    <t>Feb.</t>
  </si>
  <si>
    <t>Mar.</t>
  </si>
  <si>
    <t>Abr.</t>
  </si>
  <si>
    <t>May.</t>
  </si>
  <si>
    <t>Jun.</t>
  </si>
  <si>
    <t>n.d</t>
  </si>
  <si>
    <t>n.d.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</si>
  <si>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</si>
  <si>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</si>
  <si>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</si>
  <si>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</si>
  <si>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</si>
  <si>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</si>
  <si>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</si>
  <si>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</si>
  <si>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</si>
  <si>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</si>
  <si>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</si>
  <si>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</si>
  <si>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</si>
  <si>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</si>
  <si>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</si>
  <si>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</si>
  <si>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</si>
  <si>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Tabla 6</t>
  </si>
  <si>
    <t>EXPORTACIONES METÁLICAS</t>
  </si>
  <si>
    <t>VALOR DE LAS EXPORTACIONES METÁLICAS (US$ MILLONES)</t>
  </si>
  <si>
    <t>TOTAL</t>
  </si>
  <si>
    <t>2020 (ene-mayo)</t>
  </si>
  <si>
    <t>VARIACIÓN INTERANUAL * EN MILLONES DE US$ /MAYO</t>
  </si>
  <si>
    <t>May. 2019</t>
  </si>
  <si>
    <t>Var%</t>
  </si>
  <si>
    <t>VARIACIÓN INTERANUAL ACUMULADA* EN MILLONES DE US$ / ENERO-MAYO</t>
  </si>
  <si>
    <t>Ene-May 2019</t>
  </si>
  <si>
    <t>Ene-May 2020</t>
  </si>
  <si>
    <t xml:space="preserve">VARIACIÓN RESPECTO AL MES ANTERIOR* EN MILLONES DE US$ </t>
  </si>
  <si>
    <t>Abr. 2020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</si>
  <si>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</si>
  <si>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</si>
  <si>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</si>
  <si>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</si>
  <si>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</si>
  <si>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</si>
  <si>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>VARIACIÓN INTERANUAL VOLUMEN * / MAYO</t>
  </si>
  <si>
    <t>VARIACIÓN INTERANUAL ACUMULADA - VOLUMEN* / ENERO-MAYO</t>
  </si>
  <si>
    <t xml:space="preserve">VARIACIÓN RESPECTO AL MES ANTERIOR - VOLUMEN* </t>
  </si>
  <si>
    <t>VARIACIÓN % DE LAS EXPORTACIONES MINERAS METÁLICAS (VOLUMEN (*)) / VAR%</t>
  </si>
  <si>
    <t xml:space="preserve">Fuente: BCRP, Cuadros Estadísticos Mensuales. Elaborado por el Ministerio de Energía y Minas
Fecha de consulta: 10 de Julio de 2020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</si>
  <si>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Tabla 06.1</t>
  </si>
  <si>
    <t>ESTRUCTURA DEL VALOR DE LAS EXPORTACIONES PERUANAS</t>
  </si>
  <si>
    <t>RUBRO</t>
  </si>
  <si>
    <t>Part%</t>
  </si>
  <si>
    <t>Ene</t>
  </si>
  <si>
    <t>Feb</t>
  </si>
  <si>
    <t>Mar</t>
  </si>
  <si>
    <t>Abr</t>
  </si>
  <si>
    <t>May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</si>
  <si>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</si>
  <si>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</si>
  <si>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</si>
  <si>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</si>
  <si>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</si>
  <si>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</si>
  <si>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</si>
  <si>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</si>
  <si>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</si>
  <si>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</si>
  <si>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</si>
  <si>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</si>
  <si>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</si>
  <si>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</si>
  <si>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</si>
  <si>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Fuente: BCRP, Cuadros Estadísticos Mensuales. Elaborado por el Ministerio de Energía y Minas
Fecha de consulta: 10 de julio de 2020</t>
  </si>
  <si>
    <t>Tabla 6.2</t>
  </si>
  <si>
    <t>VALOR DE EXPORTACIONES DE PRINCIPALES PRODUCTOS MINEROS (Millones de US$)</t>
  </si>
  <si>
    <t>Productos Metálicos</t>
  </si>
  <si>
    <t>Estaño</t>
  </si>
  <si>
    <t>PARTICIPACIÓN DE PRODUCTOS MINEROS EN EL VALOR DE EXPORTACIONES NACIONALES (Millones de US$)</t>
  </si>
  <si>
    <t>Ene-Abr 2020</t>
  </si>
  <si>
    <t>TOTAL PROD. MINEROS</t>
  </si>
  <si>
    <t>Minerales No Metálicos</t>
  </si>
  <si>
    <t>TOTAL EXPORTACIONES NACIONALES</t>
  </si>
  <si>
    <t>Tabla 7</t>
  </si>
  <si>
    <t>INVERSIONES MINERAS (US$)</t>
  </si>
  <si>
    <t>PLANTA BENEFICIO</t>
  </si>
  <si>
    <t>EQUIPAMIENTO MINERO</t>
  </si>
  <si>
    <t>EXPLORACIÓN</t>
  </si>
  <si>
    <t>INFRAESTRUCTURA</t>
  </si>
  <si>
    <t>DESARROLLO Y PREPARACIÓN</t>
  </si>
  <si>
    <t>VARIACIÓN ACUMULADA / ENERO - JUNIO</t>
  </si>
  <si>
    <t>VARIACIÓN INTERANUAL / JUNIO</t>
  </si>
  <si>
    <t>VARIACIÓN RESPECTO AL MES ANTERIOR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</si>
  <si>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</si>
  <si>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16 de julio de 2020.</t>
  </si>
  <si>
    <t>Tabla 8</t>
  </si>
  <si>
    <t>SEGÚN REGIÓN</t>
  </si>
  <si>
    <t>Enero-Junio</t>
  </si>
  <si>
    <t>REGIÓN</t>
  </si>
  <si>
    <t>APURIMAC</t>
  </si>
  <si>
    <t>SEGÚN EMPRESA</t>
  </si>
  <si>
    <t>EMPRESA</t>
  </si>
  <si>
    <t>ANGLO AMERICAN QUELLAVECO S.A.</t>
  </si>
  <si>
    <t>MARCOBRE S.A.C.</t>
  </si>
  <si>
    <t>COMPAÑIA MINERA RAURA S.A.</t>
  </si>
  <si>
    <t>COMPAÑIA MINERA CONDESTABLE S.A.</t>
  </si>
  <si>
    <t>NEXA RESOURCES ATACOCHA S.A.A.</t>
  </si>
  <si>
    <t>ALPAYANA S.A.</t>
  </si>
  <si>
    <t>CORI PUNO S.A.C.</t>
  </si>
  <si>
    <t>UNION ANDINA DE CEMENTOS S.A.A.</t>
  </si>
  <si>
    <t>COMPAÑIA MINERA ZAFRANAL S.A.C.</t>
  </si>
  <si>
    <t>MINERA CHALHUANE S.A.C.</t>
  </si>
  <si>
    <t>COMPAÑIA MINERA COIMOLACHE S.A.</t>
  </si>
  <si>
    <t>S.M.R.L. SANTA BARBARA DE TRUJILLO</t>
  </si>
  <si>
    <t>COMPAÑIA MINERA CARAVELI S.A.C.</t>
  </si>
  <si>
    <t>MINERA CORIWAYRA S.A.C.</t>
  </si>
  <si>
    <t>PAN AMERICAN SILVER HUARON S.A.</t>
  </si>
  <si>
    <t>COMPAÑIA MINERA MISKI MAYO S.R.L.</t>
  </si>
  <si>
    <t>COMPAÑIA MINERA ARGENTUM S.A.</t>
  </si>
  <si>
    <t>SOCIEDAD MINERA AUSTRIA DUVAZ S.A.C.</t>
  </si>
  <si>
    <t>COMPAÑIA MINERA SAN IGNACIO DE MOROCOCHA S.A.A.</t>
  </si>
  <si>
    <t>OTROS (2019: 306 titulares mineros, 2020: 244 titulares mineros)</t>
  </si>
  <si>
    <t>Total</t>
  </si>
  <si>
    <t>Tabla 9</t>
  </si>
  <si>
    <t>SEGÚN RUBRO DE INVERSIÓN</t>
  </si>
  <si>
    <t>RUBRO / EMPRESA</t>
  </si>
  <si>
    <t>OTROS (2019: 82 titulares mineros, 2020: 69 titulares mineros)</t>
  </si>
  <si>
    <t>OTROS (2019: 146 titulares mineros, 2020: 101 titulares mineros)</t>
  </si>
  <si>
    <t>OTROS (2019: 201 titulares mineros, 2020: 147 titulares mineros)</t>
  </si>
  <si>
    <t>OTROS (2019: 170 titulares mineros, 2020: 124 titulares mineros)</t>
  </si>
  <si>
    <t>OTROS (2019: 149 titulares mineros, 2020: 110 titulares mineros)</t>
  </si>
  <si>
    <t>OTROS (2019: 145 titulares mineros, 2020: 129 titulares mineros)</t>
  </si>
  <si>
    <t>Tabla 10</t>
  </si>
  <si>
    <t>EMPLEO DIRECTO EN MINERÍA</t>
  </si>
  <si>
    <t>SEGÚN TIPO DE EMPLEADOR (PROMEDIO)</t>
  </si>
  <si>
    <t>SEGÚN REGIÓN - JUNIO 2020</t>
  </si>
  <si>
    <t>COMPAÑÍA</t>
  </si>
  <si>
    <t>CONTRATISTAS</t>
  </si>
  <si>
    <t>PERSONAS</t>
  </si>
  <si>
    <t>PART%</t>
  </si>
  <si>
    <t>2019*</t>
  </si>
  <si>
    <t>2020*</t>
  </si>
  <si>
    <t>Jun</t>
  </si>
  <si>
    <t>Variación Interanual - Junio</t>
  </si>
  <si>
    <t>TUMBES</t>
  </si>
  <si>
    <t>LORETO</t>
  </si>
  <si>
    <t>Fuente: Dirección de Promoción Minera - Ministerio de Energía y Minas.
- 2009-2018:  Información proporcionada por los Titulares Mineros a través de la Declaración Anual Consolidada (DAC).
- 2019-2020:  Información proporcionada por los Titulares Mineros a través del Declaración Estadística Mensual (ESTAMIN).
- Las cifras han sido ajustadas a lo reportado por los Titulares Mineros al 16 de julio de 2020.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</si>
  <si>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</si>
  <si>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</si>
  <si>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</si>
  <si>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</si>
  <si>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</si>
  <si>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</si>
  <si>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</si>
  <si>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</si>
  <si>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</si>
  <si>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</si>
  <si>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</si>
  <si>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OCT</t>
  </si>
  <si>
    <t>NOV</t>
  </si>
  <si>
    <t>DIC</t>
  </si>
  <si>
    <t>Fuente: Declaración Estadística Mensual - Ministerio de Energía y Minas.
- Las cifras han sido ajustadas a lo reportado por los Titulares Mineros al 16 de julio de 2020.</t>
  </si>
  <si>
    <t>Tabla 11</t>
  </si>
  <si>
    <t>TRANSFERENCIA DE RECURSOS (CANON, REGALÍAS Y DERECHO DE VIGENCIA) 
GENERADOS POR LA MINERÍA HACIA LAS REGIONES (Soles)</t>
  </si>
  <si>
    <t>REGIONES</t>
  </si>
  <si>
    <t xml:space="preserve">  ÁNCASH</t>
  </si>
  <si>
    <t xml:space="preserve">  AMAZONAS</t>
  </si>
  <si>
    <t xml:space="preserve">  AREQUIPA</t>
  </si>
  <si>
    <t xml:space="preserve">  CUSCO</t>
  </si>
  <si>
    <t xml:space="preserve">  APURÍMAC</t>
  </si>
  <si>
    <t xml:space="preserve">  TACNA</t>
  </si>
  <si>
    <t xml:space="preserve">  LA LIBERTAD</t>
  </si>
  <si>
    <t xml:space="preserve">  AYACUCHO</t>
  </si>
  <si>
    <t xml:space="preserve">  CAJAMARCA</t>
  </si>
  <si>
    <t xml:space="preserve">  MOQUEGUA</t>
  </si>
  <si>
    <t xml:space="preserve">  CALLAO</t>
  </si>
  <si>
    <t xml:space="preserve">  ICA</t>
  </si>
  <si>
    <t xml:space="preserve">  HUANCAVELICA</t>
  </si>
  <si>
    <t xml:space="preserve">  LIMA</t>
  </si>
  <si>
    <t xml:space="preserve">  HUÁNUCO</t>
  </si>
  <si>
    <t xml:space="preserve">  JUNÍN</t>
  </si>
  <si>
    <t xml:space="preserve">  PUNO</t>
  </si>
  <si>
    <t xml:space="preserve">  PASCO</t>
  </si>
  <si>
    <t xml:space="preserve">  LAMBAYEQUE</t>
  </si>
  <si>
    <t xml:space="preserve">  LORETO</t>
  </si>
  <si>
    <t xml:space="preserve">  PIURA</t>
  </si>
  <si>
    <t xml:space="preserve">  MADRE DE DIOS</t>
  </si>
  <si>
    <t xml:space="preserve">  SAN MARTÍN</t>
  </si>
  <si>
    <t xml:space="preserve">  TUMBES</t>
  </si>
  <si>
    <t xml:space="preserve">  UCAYALI</t>
  </si>
  <si>
    <t xml:space="preserve">  TOTAL</t>
  </si>
  <si>
    <t>Fuente: MEF, Portal de Transparencia Económica; INGEMMET. Elaborado por Ministerio de Energía y Minas. 
Fecha de consulta:  14 de julio de 2020
   Canon y Regalías  - Datos a  junio de 2020
   Derecho de Vigencia - Datos a mayo de 2020</t>
  </si>
  <si>
    <t>Tabla 12</t>
  </si>
  <si>
    <t>CANON MINERO**</t>
  </si>
  <si>
    <t>REGALIAS MINERAS***</t>
  </si>
  <si>
    <t>DERECHO VIGENCIA</t>
  </si>
  <si>
    <t>Fuente: MEF, Portal de Transparencia Económica. Elaborado por Ministerio de Energía y Minas. 
Instituto Geológico Minero y Metalúrgico (INGEMMET)
Fecha de consulta:  14 de julio de 2020
   Canon y Regalías  - Datos a  junio del 2020
   Derecho de Vigencia - Datos a mayo del 2020</t>
  </si>
  <si>
    <t xml:space="preserve">** Incluye Canon Minero y Canon Regional. Mediante DS N°033-2019-EF de fecha 30 de enero del 2019, se aprobó el adelanto de Canon Minero a las regiones. </t>
  </si>
  <si>
    <t>*** Incluye Regalías Contractuales Mineras.</t>
  </si>
  <si>
    <t>Tabla 13</t>
  </si>
  <si>
    <t>PETITORIOS, CATASTRO Y ACTIVIDAD MINERA</t>
  </si>
  <si>
    <t>CANTIDAD DE SOLICITUDES DE PETITORIOS MINEROS A NIVEL NACIONAL*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</si>
  <si>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</si>
  <si>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</si>
  <si>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</si>
  <si>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</si>
  <si>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</si>
  <si>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</si>
  <si>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</si>
  <si>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</si>
  <si>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</si>
  <si>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</si>
  <si>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SOLICITUDES DE PETITORIOS MINEROS A NIVEL NACIONAL *</t>
  </si>
  <si>
    <t>TÍTULOS DE CONCESIONES OTORGADAS POR INGEMMET *</t>
  </si>
  <si>
    <t>TÍTULOS DE CONCESIONES OTORGADAS POR INGEMMET (HECTÁREAS)*</t>
  </si>
  <si>
    <t>Fuente: INGEMMET y Ministerio de Energía y Minas.   /    Fecha de consulta: 13 de julio de 2020</t>
  </si>
  <si>
    <t>(*) Información disponible a la fecha de elaboración de este boletín. N.d: Información no disponible en la fecha de elaboración del presente boletín.</t>
  </si>
  <si>
    <r>
      <t>UNIDADES MINERAS EN ACTIVIDAD - JUNIO</t>
    </r>
    <r>
      <rPr>
        <rFont val="Calibri"/>
        <b/>
        <sz val="12.0"/>
      </rPr>
      <t xml:space="preserve"> 2020</t>
    </r>
  </si>
  <si>
    <t>UNIDADES</t>
  </si>
  <si>
    <t>SITUACIÓN</t>
  </si>
  <si>
    <t>HECTÁREAS</t>
  </si>
  <si>
    <t>% DEL PERÚ</t>
  </si>
  <si>
    <t>EXPLOTACIÓN</t>
  </si>
  <si>
    <t>CATEO Y PROSPECCIÓN</t>
  </si>
  <si>
    <t>PREPARACION Y DESARROLLO*</t>
  </si>
  <si>
    <t>CIERRE FINAL*</t>
  </si>
  <si>
    <t>CIERRE POST-CIERRE (DEFINITIVO)</t>
  </si>
  <si>
    <t>CIERRE PROGRESIVO*</t>
  </si>
  <si>
    <t>BENEFICIO</t>
  </si>
  <si>
    <t>UNIDADES MINERAS EN ACTIVIDAD</t>
  </si>
  <si>
    <t>Fuente:  Ministerio de Energía y Minas.   /    Fecha de consulta: 17 de Julio de 2020.</t>
  </si>
  <si>
    <t xml:space="preserve"> Información disponible a la fecha de elaboración de este boletín. 
(*) Mediante R.D. N°0043-2020-MINEM/DGM, se reemplazo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</si>
  <si>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</si>
  <si>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</si>
  <si>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</si>
  <si>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</si>
  <si>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</si>
  <si>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</si>
  <si>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</si>
  <si>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</si>
  <si>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</si>
  <si>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</si>
  <si>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Fuente: SUNAT, Nota Tributaria. Elaborado por Ministerio de Energía y Minas.
Fecha de consulta: 21 de julio de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</si>
</sst>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6">
    <numFmt numFmtId="164" formatCode="_ * #,##0_ ;_ * \-#,##0_ ;_ * &quot;-&quot;??_ ;_ @_ "/>
    <numFmt numFmtId="165" formatCode="_-* #,##0_-;\-* #,##0_-;_-* &quot;-&quot;??_-;_-@"/>
    <numFmt numFmtId="166" formatCode="0.0%"/>
    <numFmt numFmtId="167" formatCode="0.000%"/>
    <numFmt numFmtId="168" formatCode="_ * #,##0.0_ ;_ * \-#,##0.0_ ;_ * &quot;-&quot;??_ ;_ @_ "/>
    <numFmt numFmtId="169" formatCode="_-* #,##0.0_-;\-* #,##0.0_-;_-* &quot;-&quot;??_-;_-@"/>
    <numFmt numFmtId="170" formatCode="#,##0.00_ ;\-#,##0.00\ "/>
    <numFmt numFmtId="171" formatCode="#,##0.0"/>
    <numFmt numFmtId="172" formatCode="_-* #,##0.00_-;\-* #,##0.00_-;_-* &quot;-&quot;??_-;_-@"/>
    <numFmt numFmtId="173" formatCode="0.0"/>
    <numFmt numFmtId="174" formatCode="_-* #,##0.000_-;\-* #,##0.000_-;_-* &quot;-&quot;??_-;_-@"/>
    <numFmt numFmtId="175" formatCode="#,##0_ ;\-#,##0\ "/>
    <numFmt numFmtId="176" formatCode="#,##0;[Red]#,##0"/>
    <numFmt numFmtId="177" formatCode="[$-1010409]###,##0"/>
    <numFmt numFmtId="178" formatCode="_ * #,##0.00_ ;_ * \-#,##0.00_ ;_ * &quot;-&quot;??_ ;_ @_ "/>
    <numFmt numFmtId="179" formatCode="_ * #,##0.000_ ;_ * \-#,##0.000_ ;_ * &quot;-&quot;??_ ;_ @_ "/>
  </numFmts>
  <fonts count="32">
    <font>
      <sz val="11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b/>
      <sz val="12.0"/>
      <color rgb="FF000000"/>
      <name val="Calibri"/>
    </font>
    <font/>
    <font>
      <b/>
      <sz val="10.0"/>
      <color rgb="FFFFFFFF"/>
      <name val="Calibri"/>
    </font>
    <font>
      <sz val="10.0"/>
      <name val="Calibri"/>
    </font>
    <font>
      <sz val="9.0"/>
      <color rgb="FF000000"/>
      <name val="Calibri"/>
    </font>
    <font>
      <b/>
      <sz val="10.0"/>
      <name val="Calibri"/>
    </font>
    <font>
      <b/>
      <i/>
      <sz val="10.0"/>
      <color rgb="FF7F7F7F"/>
      <name val="Calibri"/>
    </font>
    <font>
      <b/>
      <sz val="10.0"/>
      <color rgb="FFF2F2F2"/>
      <name val="Calibri"/>
    </font>
    <font>
      <b/>
      <sz val="11.0"/>
      <name val="Calibri"/>
    </font>
    <font>
      <b/>
      <sz val="12.0"/>
      <name val="Calibri"/>
    </font>
    <font>
      <sz val="10.0"/>
      <color rgb="FFFFFFFF"/>
      <name val="Calibri"/>
    </font>
    <font>
      <sz val="11.0"/>
      <name val="Calibri"/>
    </font>
    <font>
      <sz val="10.0"/>
      <name val="Arial"/>
    </font>
    <font>
      <b/>
      <sz val="14.0"/>
      <color rgb="FF000000"/>
      <name val="Calibri"/>
    </font>
    <font>
      <i/>
      <sz val="10.0"/>
      <color rgb="FF000000"/>
      <name val="Calibri"/>
    </font>
    <font>
      <sz val="10.0"/>
      <color rgb="FF7F7F7F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>
      <sz val="11.0"/>
      <color rgb="FFFFFFFF"/>
      <name val="Calibri"/>
    </font>
    <font>
      <b/>
      <sz val="9.0"/>
      <color rgb="FFFFFFFF"/>
      <name val="Calibri"/>
    </font>
    <font>
      <i/>
      <sz val="9.0"/>
      <color rgb="FFFFFFFF"/>
      <name val="Calibri"/>
    </font>
    <font>
      <b/>
      <sz val="9.0"/>
      <color rgb="FF000000"/>
      <name val="Calibri"/>
    </font>
    <font>
      <b/>
      <i/>
      <sz val="9.0"/>
      <color rgb="FF7F7F7F"/>
      <name val="Calibri"/>
    </font>
    <font>
      <b/>
      <sz val="9.0"/>
      <name val="Calibri"/>
    </font>
    <font>
      <sz val="11.0"/>
      <color rgb="FFFF0000"/>
      <name val="Calibri"/>
    </font>
    <font>
      <sz val="9.0"/>
      <name val="Calibri"/>
    </font>
    <font>
      <i/>
      <sz val="10.0"/>
      <name val="Calibri"/>
    </font>
    <font>
      <sz val="9.0"/>
      <color rgb="FFA5A5A5"/>
      <name val="Calibri"/>
    </font>
    <font>
      <sz val="10.0"/>
      <color rgb="FFFF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81">
    <border/>
    <border>
      <left/>
      <right/>
      <top/>
      <bottom/>
    </border>
    <border>
      <left/>
      <top/>
      <bottom/>
    </border>
    <border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top style="thin">
        <color rgb="FF000000"/>
      </top>
    </border>
    <border>
      <left/>
      <right style="medium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/>
      <right/>
      <top/>
      <bottom style="thin">
        <color rgb="FF8EAADB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/>
      <right style="dotted">
        <color rgb="FF000000"/>
      </right>
      <top/>
      <bottom/>
    </border>
    <border>
      <left/>
      <right style="dotted">
        <color rgb="FF000000"/>
      </right>
      <top style="thin">
        <color rgb="FF000000"/>
      </top>
      <bottom style="thin">
        <color rgb="FF000000"/>
      </bottom>
    </border>
    <border>
      <left/>
      <right style="dotted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</borders>
  <cellStyleXfs count="1">
    <xf borderId="0" fillId="0" fontId="0" numFmtId="0" applyAlignment="1" applyFont="1"/>
  </cellStyleXfs>
  <cellXfs count="63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center"/>
    </xf>
    <xf borderId="1" fillId="2" fontId="2" numFmtId="0" xfId="0" applyAlignment="1" applyBorder="1" applyFont="1">
      <alignment horizontal="left"/>
    </xf>
    <xf borderId="2" fillId="2" fontId="3" numFmtId="0" xfId="0" applyAlignment="1" applyBorder="1" applyFont="1">
      <alignment horizontal="left" shrinkToFit="0" wrapText="1"/>
    </xf>
    <xf borderId="3" fillId="0" fontId="4" numFmtId="0" xfId="0" applyBorder="1" applyFont="1"/>
    <xf borderId="4" fillId="3" fontId="5" numFmtId="0" xfId="0" applyAlignment="1" applyBorder="1" applyFill="1" applyFont="1">
      <alignment horizontal="center"/>
    </xf>
    <xf borderId="5" fillId="3" fontId="5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7" fillId="2" fontId="2" numFmtId="0" xfId="0" applyAlignment="1" applyBorder="1" applyFont="1">
      <alignment horizontal="center"/>
    </xf>
    <xf borderId="8" fillId="2" fontId="2" numFmtId="0" xfId="0" applyAlignment="1" applyBorder="1" applyFont="1">
      <alignment horizontal="center"/>
    </xf>
    <xf borderId="9" fillId="2" fontId="2" numFmtId="0" xfId="0" applyAlignment="1" applyBorder="1" applyFont="1">
      <alignment horizontal="center"/>
    </xf>
    <xf borderId="1" fillId="2" fontId="2" numFmtId="164" xfId="0" applyAlignment="1" applyBorder="1" applyFont="1" applyNumberFormat="1">
      <alignment horizontal="left"/>
    </xf>
    <xf borderId="4" fillId="2" fontId="2" numFmtId="0" xfId="0" applyAlignment="1" applyBorder="1" applyFont="1">
      <alignment horizontal="left"/>
    </xf>
    <xf borderId="5" fillId="2" fontId="2" numFmtId="3" xfId="0" applyAlignment="1" applyBorder="1" applyFont="1" applyNumberFormat="1">
      <alignment horizontal="center" vertical="center"/>
    </xf>
    <xf borderId="6" fillId="2" fontId="2" numFmtId="3" xfId="0" applyAlignment="1" applyBorder="1" applyFont="1" applyNumberFormat="1">
      <alignment horizontal="center" vertical="center"/>
    </xf>
    <xf borderId="10" fillId="2" fontId="2" numFmtId="0" xfId="0" applyAlignment="1" applyBorder="1" applyFont="1">
      <alignment horizontal="left"/>
    </xf>
    <xf borderId="1" fillId="2" fontId="2" numFmtId="3" xfId="0" applyAlignment="1" applyBorder="1" applyFont="1" applyNumberFormat="1">
      <alignment horizontal="center" vertical="center"/>
    </xf>
    <xf borderId="11" fillId="2" fontId="2" numFmtId="3" xfId="0" applyAlignment="1" applyBorder="1" applyFont="1" applyNumberFormat="1">
      <alignment horizontal="center" vertical="center"/>
    </xf>
    <xf borderId="12" fillId="4" fontId="1" numFmtId="0" xfId="0" applyAlignment="1" applyBorder="1" applyFill="1" applyFont="1">
      <alignment horizontal="left"/>
    </xf>
    <xf borderId="13" fillId="4" fontId="1" numFmtId="3" xfId="0" applyAlignment="1" applyBorder="1" applyFont="1" applyNumberFormat="1">
      <alignment horizontal="center" vertical="center"/>
    </xf>
    <xf borderId="14" fillId="4" fontId="1" numFmtId="3" xfId="0" applyAlignment="1" applyBorder="1" applyFont="1" applyNumberFormat="1">
      <alignment horizontal="center" vertical="center"/>
    </xf>
    <xf borderId="15" fillId="2" fontId="2" numFmtId="2" xfId="0" applyAlignment="1" applyBorder="1" applyFont="1" applyNumberFormat="1">
      <alignment horizontal="left"/>
    </xf>
    <xf borderId="16" fillId="2" fontId="2" numFmtId="3" xfId="0" applyAlignment="1" applyBorder="1" applyFont="1" applyNumberFormat="1">
      <alignment horizontal="center" vertical="center"/>
    </xf>
    <xf borderId="17" fillId="0" fontId="2" numFmtId="3" xfId="0" applyAlignment="1" applyBorder="1" applyFont="1" applyNumberFormat="1">
      <alignment horizontal="center" vertical="center"/>
    </xf>
    <xf borderId="18" fillId="2" fontId="2" numFmtId="3" xfId="0" applyAlignment="1" applyBorder="1" applyFont="1" applyNumberFormat="1">
      <alignment horizontal="center" vertical="center"/>
    </xf>
    <xf borderId="0" fillId="0" fontId="6" numFmtId="165" xfId="0" applyFont="1" applyNumberFormat="1"/>
    <xf borderId="10" fillId="2" fontId="2" numFmtId="2" xfId="0" applyAlignment="1" applyBorder="1" applyFont="1" applyNumberFormat="1">
      <alignment horizontal="left"/>
    </xf>
    <xf borderId="0" fillId="0" fontId="2" numFmtId="3" xfId="0" applyAlignment="1" applyFont="1" applyNumberFormat="1">
      <alignment horizontal="center" vertical="center"/>
    </xf>
    <xf borderId="7" fillId="2" fontId="2" numFmtId="2" xfId="0" applyAlignment="1" applyBorder="1" applyFont="1" applyNumberFormat="1">
      <alignment horizontal="left"/>
    </xf>
    <xf borderId="8" fillId="2" fontId="2" numFmtId="3" xfId="0" applyAlignment="1" applyBorder="1" applyFont="1" applyNumberFormat="1">
      <alignment horizontal="center" vertical="center"/>
    </xf>
    <xf borderId="9" fillId="2" fontId="2" numFmtId="3" xfId="0" applyAlignment="1" applyBorder="1" applyFont="1" applyNumberFormat="1">
      <alignment horizontal="center" vertical="center"/>
    </xf>
    <xf borderId="1" fillId="2" fontId="2" numFmtId="2" xfId="0" applyAlignment="1" applyBorder="1" applyFont="1" applyNumberFormat="1">
      <alignment horizontal="left"/>
    </xf>
    <xf borderId="1" fillId="2" fontId="1" numFmtId="0" xfId="0" applyAlignment="1" applyBorder="1" applyFont="1">
      <alignment horizontal="left"/>
    </xf>
    <xf borderId="1" fillId="2" fontId="2" numFmtId="3" xfId="0" applyAlignment="1" applyBorder="1" applyFont="1" applyNumberFormat="1">
      <alignment horizontal="center"/>
    </xf>
    <xf borderId="1" fillId="2" fontId="2" numFmtId="0" xfId="0" applyAlignment="1" applyBorder="1" applyFont="1">
      <alignment horizontal="left" vertical="center"/>
    </xf>
    <xf borderId="1" fillId="2" fontId="6" numFmtId="3" xfId="0" applyAlignment="1" applyBorder="1" applyFont="1" applyNumberFormat="1">
      <alignment horizontal="center" vertical="center"/>
    </xf>
    <xf borderId="19" fillId="2" fontId="2" numFmtId="0" xfId="0" applyAlignment="1" applyBorder="1" applyFont="1">
      <alignment horizontal="left" vertical="center"/>
    </xf>
    <xf borderId="0" fillId="0" fontId="6" numFmtId="0" xfId="0" applyAlignment="1" applyFont="1">
      <alignment horizontal="left"/>
    </xf>
    <xf borderId="8" fillId="2" fontId="1" numFmtId="0" xfId="0" applyAlignment="1" applyBorder="1" applyFont="1">
      <alignment horizontal="left" vertical="center"/>
    </xf>
    <xf borderId="20" fillId="2" fontId="1" numFmtId="166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1" fillId="2" fontId="6" numFmtId="3" xfId="0" applyAlignment="1" applyBorder="1" applyFont="1" applyNumberFormat="1">
      <alignment horizontal="center"/>
    </xf>
    <xf borderId="20" fillId="2" fontId="1" numFmtId="0" xfId="0" applyBorder="1" applyFont="1"/>
    <xf borderId="1" fillId="2" fontId="1" numFmtId="10" xfId="0" applyAlignment="1" applyBorder="1" applyFont="1" applyNumberFormat="1">
      <alignment horizontal="center"/>
    </xf>
    <xf borderId="16" fillId="2" fontId="2" numFmtId="0" xfId="0" applyAlignment="1" applyBorder="1" applyFont="1">
      <alignment horizontal="left" vertical="center"/>
    </xf>
    <xf borderId="19" fillId="2" fontId="2" numFmtId="3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left" vertical="center"/>
    </xf>
    <xf borderId="1" fillId="2" fontId="1" numFmtId="10" xfId="0" applyAlignment="1" applyBorder="1" applyFont="1" applyNumberFormat="1">
      <alignment horizontal="center" vertical="center"/>
    </xf>
    <xf borderId="21" fillId="0" fontId="7" numFmtId="0" xfId="0" applyAlignment="1" applyBorder="1" applyFont="1">
      <alignment horizontal="left" shrinkToFit="0" vertical="top" wrapText="1"/>
    </xf>
    <xf borderId="21" fillId="0" fontId="4" numFmtId="0" xfId="0" applyBorder="1" applyFont="1"/>
    <xf borderId="1" fillId="2" fontId="8" numFmtId="0" xfId="0" applyBorder="1" applyFont="1"/>
    <xf borderId="1" fillId="2" fontId="2" numFmtId="164" xfId="0" applyAlignment="1" applyBorder="1" applyFont="1" applyNumberFormat="1">
      <alignment horizontal="center"/>
    </xf>
    <xf borderId="1" fillId="2" fontId="2" numFmtId="10" xfId="0" applyAlignment="1" applyBorder="1" applyFont="1" applyNumberFormat="1">
      <alignment horizontal="right"/>
    </xf>
    <xf borderId="1" fillId="2" fontId="3" numFmtId="0" xfId="0" applyAlignment="1" applyBorder="1" applyFont="1">
      <alignment horizontal="left"/>
    </xf>
    <xf borderId="1" fillId="2" fontId="9" numFmtId="0" xfId="0" applyAlignment="1" applyBorder="1" applyFont="1">
      <alignment horizontal="left"/>
    </xf>
    <xf borderId="1" fillId="2" fontId="9" numFmtId="164" xfId="0" applyAlignment="1" applyBorder="1" applyFont="1" applyNumberFormat="1">
      <alignment horizontal="center"/>
    </xf>
    <xf borderId="1" fillId="2" fontId="9" numFmtId="10" xfId="0" applyAlignment="1" applyBorder="1" applyFont="1" applyNumberFormat="1">
      <alignment horizontal="right"/>
    </xf>
    <xf borderId="22" fillId="3" fontId="10" numFmtId="3" xfId="0" applyAlignment="1" applyBorder="1" applyFont="1" applyNumberFormat="1">
      <alignment horizontal="center" vertical="center"/>
    </xf>
    <xf borderId="23" fillId="0" fontId="4" numFmtId="0" xfId="0" applyBorder="1" applyFont="1"/>
    <xf borderId="24" fillId="0" fontId="4" numFmtId="0" xfId="0" applyBorder="1" applyFont="1"/>
    <xf borderId="25" fillId="3" fontId="5" numFmtId="3" xfId="0" applyAlignment="1" applyBorder="1" applyFont="1" applyNumberFormat="1">
      <alignment horizontal="center" vertical="center"/>
    </xf>
    <xf borderId="15" fillId="3" fontId="5" numFmtId="0" xfId="0" applyAlignment="1" applyBorder="1" applyFont="1">
      <alignment horizontal="left" vertical="center"/>
    </xf>
    <xf borderId="15" fillId="3" fontId="5" numFmtId="0" xfId="0" applyAlignment="1" applyBorder="1" applyFont="1">
      <alignment horizontal="right" vertical="center"/>
    </xf>
    <xf borderId="16" fillId="3" fontId="5" numFmtId="0" xfId="0" applyAlignment="1" applyBorder="1" applyFont="1">
      <alignment horizontal="right" vertical="center"/>
    </xf>
    <xf borderId="18" fillId="3" fontId="5" numFmtId="10" xfId="0" applyAlignment="1" applyBorder="1" applyFont="1" applyNumberFormat="1">
      <alignment horizontal="right" vertical="center"/>
    </xf>
    <xf borderId="16" fillId="3" fontId="5" numFmtId="10" xfId="0" applyAlignment="1" applyBorder="1" applyFont="1" applyNumberFormat="1">
      <alignment horizontal="right" vertical="center"/>
    </xf>
    <xf borderId="26" fillId="5" fontId="5" numFmtId="10" xfId="0" applyAlignment="1" applyBorder="1" applyFill="1" applyFont="1" applyNumberFormat="1">
      <alignment horizontal="right" vertical="center"/>
    </xf>
    <xf borderId="12" fillId="6" fontId="1" numFmtId="164" xfId="0" applyAlignment="1" applyBorder="1" applyFill="1" applyFont="1" applyNumberFormat="1">
      <alignment horizontal="left" vertical="center"/>
    </xf>
    <xf borderId="12" fillId="6" fontId="1" numFmtId="164" xfId="0" applyAlignment="1" applyBorder="1" applyFont="1" applyNumberFormat="1">
      <alignment horizontal="center" vertical="center"/>
    </xf>
    <xf borderId="13" fillId="6" fontId="1" numFmtId="164" xfId="0" applyAlignment="1" applyBorder="1" applyFont="1" applyNumberFormat="1">
      <alignment horizontal="center" vertical="center"/>
    </xf>
    <xf borderId="14" fillId="6" fontId="1" numFmtId="166" xfId="0" applyAlignment="1" applyBorder="1" applyFont="1" applyNumberFormat="1">
      <alignment horizontal="right" vertical="center"/>
    </xf>
    <xf borderId="13" fillId="6" fontId="1" numFmtId="166" xfId="0" applyAlignment="1" applyBorder="1" applyFont="1" applyNumberFormat="1">
      <alignment horizontal="right" vertical="center"/>
    </xf>
    <xf borderId="27" fillId="6" fontId="1" numFmtId="9" xfId="0" applyAlignment="1" applyBorder="1" applyFont="1" applyNumberFormat="1">
      <alignment horizontal="right" vertical="center"/>
    </xf>
    <xf borderId="10" fillId="2" fontId="2" numFmtId="0" xfId="0" applyAlignment="1" applyBorder="1" applyFont="1">
      <alignment horizontal="left" vertical="center"/>
    </xf>
    <xf borderId="10" fillId="2" fontId="2" numFmtId="164" xfId="0" applyAlignment="1" applyBorder="1" applyFont="1" applyNumberFormat="1">
      <alignment horizontal="center" vertical="center"/>
    </xf>
    <xf borderId="1" fillId="2" fontId="2" numFmtId="164" xfId="0" applyAlignment="1" applyBorder="1" applyFont="1" applyNumberFormat="1">
      <alignment horizontal="center" vertical="center"/>
    </xf>
    <xf borderId="11" fillId="2" fontId="2" numFmtId="166" xfId="0" applyAlignment="1" applyBorder="1" applyFont="1" applyNumberFormat="1">
      <alignment horizontal="right" vertical="center"/>
    </xf>
    <xf borderId="1" fillId="2" fontId="2" numFmtId="166" xfId="0" applyAlignment="1" applyBorder="1" applyFont="1" applyNumberFormat="1">
      <alignment horizontal="right" vertical="center"/>
    </xf>
    <xf borderId="28" fillId="2" fontId="2" numFmtId="166" xfId="0" applyAlignment="1" applyBorder="1" applyFont="1" applyNumberFormat="1">
      <alignment horizontal="right" vertical="center"/>
    </xf>
    <xf borderId="10" fillId="2" fontId="2" numFmtId="164" xfId="0" applyAlignment="1" applyBorder="1" applyFont="1" applyNumberFormat="1">
      <alignment horizontal="left" vertical="center"/>
    </xf>
    <xf borderId="1" fillId="2" fontId="2" numFmtId="164" xfId="0" applyAlignment="1" applyBorder="1" applyFont="1" applyNumberFormat="1">
      <alignment horizontal="left" vertical="center"/>
    </xf>
    <xf borderId="29" fillId="7" fontId="11" numFmtId="165" xfId="0" applyBorder="1" applyFill="1" applyFont="1" applyNumberFormat="1"/>
    <xf borderId="29" fillId="8" fontId="11" numFmtId="165" xfId="0" applyBorder="1" applyFill="1" applyFont="1" applyNumberFormat="1"/>
    <xf borderId="29" fillId="9" fontId="11" numFmtId="165" xfId="0" applyBorder="1" applyFill="1" applyFont="1" applyNumberFormat="1"/>
    <xf borderId="29" fillId="10" fontId="11" numFmtId="165" xfId="0" applyBorder="1" applyFill="1" applyFont="1" applyNumberFormat="1"/>
    <xf borderId="0" fillId="0" fontId="2" numFmtId="164" xfId="0" applyAlignment="1" applyFont="1" applyNumberFormat="1">
      <alignment horizontal="center" vertical="center"/>
    </xf>
    <xf borderId="0" fillId="0" fontId="0" numFmtId="165" xfId="0" applyFont="1" applyNumberFormat="1"/>
    <xf borderId="30" fillId="0" fontId="2" numFmtId="0" xfId="0" applyAlignment="1" applyBorder="1" applyFont="1">
      <alignment horizontal="left" vertical="center"/>
    </xf>
    <xf borderId="30" fillId="0" fontId="2" numFmtId="164" xfId="0" applyAlignment="1" applyBorder="1" applyFont="1" applyNumberFormat="1">
      <alignment horizontal="center" vertical="center"/>
    </xf>
    <xf borderId="0" fillId="0" fontId="2" numFmtId="166" xfId="0" applyAlignment="1" applyFont="1" applyNumberFormat="1">
      <alignment horizontal="right" vertical="center"/>
    </xf>
    <xf borderId="31" fillId="0" fontId="2" numFmtId="166" xfId="0" applyAlignment="1" applyBorder="1" applyFont="1" applyNumberFormat="1">
      <alignment horizontal="right" vertical="center"/>
    </xf>
    <xf borderId="0" fillId="0" fontId="0" numFmtId="164" xfId="0" applyFont="1" applyNumberFormat="1"/>
    <xf borderId="30" fillId="0" fontId="0" numFmtId="164" xfId="0" applyBorder="1" applyFont="1" applyNumberFormat="1"/>
    <xf borderId="32" fillId="6" fontId="8" numFmtId="0" xfId="0" applyAlignment="1" applyBorder="1" applyFont="1">
      <alignment horizontal="left"/>
    </xf>
    <xf borderId="32" fillId="6" fontId="1" numFmtId="0" xfId="0" applyAlignment="1" applyBorder="1" applyFont="1">
      <alignment horizontal="left" vertical="center"/>
    </xf>
    <xf borderId="33" fillId="0" fontId="6" numFmtId="165" xfId="0" applyBorder="1" applyFont="1" applyNumberFormat="1"/>
    <xf borderId="30" fillId="0" fontId="6" numFmtId="165" xfId="0" applyBorder="1" applyFont="1" applyNumberFormat="1"/>
    <xf borderId="12" fillId="6" fontId="1" numFmtId="0" xfId="0" applyAlignment="1" applyBorder="1" applyFont="1">
      <alignment horizontal="left" vertical="center"/>
    </xf>
    <xf borderId="13" fillId="2" fontId="2" numFmtId="164" xfId="0" applyAlignment="1" applyBorder="1" applyFont="1" applyNumberFormat="1">
      <alignment horizontal="center" vertical="center"/>
    </xf>
    <xf borderId="28" fillId="2" fontId="2" numFmtId="9" xfId="0" applyAlignment="1" applyBorder="1" applyFont="1" applyNumberFormat="1">
      <alignment horizontal="right" vertical="center"/>
    </xf>
    <xf borderId="34" fillId="0" fontId="2" numFmtId="164" xfId="0" applyAlignment="1" applyBorder="1" applyFont="1" applyNumberFormat="1">
      <alignment horizontal="center" vertical="center"/>
    </xf>
    <xf borderId="35" fillId="0" fontId="2" numFmtId="164" xfId="0" applyAlignment="1" applyBorder="1" applyFont="1" applyNumberFormat="1">
      <alignment horizontal="center" vertical="center"/>
    </xf>
    <xf borderId="9" fillId="2" fontId="2" numFmtId="166" xfId="0" applyAlignment="1" applyBorder="1" applyFont="1" applyNumberFormat="1">
      <alignment horizontal="right" vertical="center"/>
    </xf>
    <xf borderId="36" fillId="0" fontId="7" numFmtId="0" xfId="0" applyAlignment="1" applyBorder="1" applyFont="1">
      <alignment horizontal="left" shrinkToFit="0" vertical="top" wrapText="1"/>
    </xf>
    <xf borderId="37" fillId="0" fontId="4" numFmtId="0" xfId="0" applyBorder="1" applyFont="1"/>
    <xf borderId="38" fillId="0" fontId="4" numFmtId="0" xfId="0" applyBorder="1" applyFont="1"/>
    <xf borderId="1" fillId="2" fontId="6" numFmtId="10" xfId="0" applyAlignment="1" applyBorder="1" applyFont="1" applyNumberFormat="1">
      <alignment horizontal="right"/>
    </xf>
    <xf borderId="1" fillId="2" fontId="6" numFmtId="0" xfId="0" applyAlignment="1" applyBorder="1" applyFont="1">
      <alignment horizontal="left"/>
    </xf>
    <xf borderId="1" fillId="2" fontId="6" numFmtId="0" xfId="0" applyAlignment="1" applyBorder="1" applyFont="1">
      <alignment horizontal="right"/>
    </xf>
    <xf borderId="1" fillId="2" fontId="12" numFmtId="0" xfId="0" applyAlignment="1" applyBorder="1" applyFont="1">
      <alignment horizontal="left"/>
    </xf>
    <xf borderId="1" fillId="2" fontId="6" numFmtId="164" xfId="0" applyAlignment="1" applyBorder="1" applyFont="1" applyNumberFormat="1">
      <alignment horizontal="center"/>
    </xf>
    <xf borderId="1" fillId="2" fontId="13" numFmtId="0" xfId="0" applyAlignment="1" applyBorder="1" applyFont="1">
      <alignment horizontal="left"/>
    </xf>
    <xf borderId="36" fillId="3" fontId="10" numFmtId="3" xfId="0" applyAlignment="1" applyBorder="1" applyFont="1" applyNumberFormat="1">
      <alignment horizontal="center" vertical="center"/>
    </xf>
    <xf borderId="4" fillId="3" fontId="5" numFmtId="0" xfId="0" applyAlignment="1" applyBorder="1" applyFont="1">
      <alignment horizontal="left"/>
    </xf>
    <xf borderId="4" fillId="3" fontId="5" numFmtId="0" xfId="0" applyAlignment="1" applyBorder="1" applyFont="1">
      <alignment horizontal="right"/>
    </xf>
    <xf borderId="5" fillId="3" fontId="5" numFmtId="0" xfId="0" applyAlignment="1" applyBorder="1" applyFont="1">
      <alignment horizontal="right"/>
    </xf>
    <xf borderId="6" fillId="3" fontId="5" numFmtId="10" xfId="0" applyAlignment="1" applyBorder="1" applyFont="1" applyNumberFormat="1">
      <alignment horizontal="right"/>
    </xf>
    <xf borderId="39" fillId="5" fontId="5" numFmtId="10" xfId="0" applyAlignment="1" applyBorder="1" applyFont="1" applyNumberFormat="1">
      <alignment horizontal="right"/>
    </xf>
    <xf borderId="32" fillId="6" fontId="1" numFmtId="164" xfId="0" applyAlignment="1" applyBorder="1" applyFont="1" applyNumberFormat="1">
      <alignment horizontal="left" vertical="center"/>
    </xf>
    <xf borderId="12" fillId="6" fontId="8" numFmtId="164" xfId="0" applyAlignment="1" applyBorder="1" applyFont="1" applyNumberFormat="1">
      <alignment horizontal="right"/>
    </xf>
    <xf borderId="13" fillId="6" fontId="8" numFmtId="164" xfId="0" applyAlignment="1" applyBorder="1" applyFont="1" applyNumberFormat="1">
      <alignment horizontal="right"/>
    </xf>
    <xf borderId="14" fillId="6" fontId="8" numFmtId="166" xfId="0" applyAlignment="1" applyBorder="1" applyFont="1" applyNumberFormat="1">
      <alignment horizontal="right"/>
    </xf>
    <xf borderId="40" fillId="6" fontId="8" numFmtId="9" xfId="0" applyAlignment="1" applyBorder="1" applyFont="1" applyNumberFormat="1">
      <alignment horizontal="right"/>
    </xf>
    <xf borderId="41" fillId="11" fontId="11" numFmtId="0" xfId="0" applyAlignment="1" applyBorder="1" applyFill="1" applyFont="1">
      <alignment horizontal="center" vertical="center"/>
    </xf>
    <xf borderId="0" fillId="0" fontId="14" numFmtId="0" xfId="0" applyFont="1"/>
    <xf borderId="10" fillId="2" fontId="6" numFmtId="164" xfId="0" applyAlignment="1" applyBorder="1" applyFont="1" applyNumberFormat="1">
      <alignment horizontal="right"/>
    </xf>
    <xf borderId="1" fillId="2" fontId="6" numFmtId="164" xfId="0" applyAlignment="1" applyBorder="1" applyFont="1" applyNumberFormat="1">
      <alignment horizontal="right"/>
    </xf>
    <xf borderId="11" fillId="2" fontId="6" numFmtId="166" xfId="0" applyAlignment="1" applyBorder="1" applyFont="1" applyNumberFormat="1">
      <alignment horizontal="right"/>
    </xf>
    <xf borderId="28" fillId="2" fontId="6" numFmtId="166" xfId="0" applyAlignment="1" applyBorder="1" applyFont="1" applyNumberFormat="1">
      <alignment horizontal="right"/>
    </xf>
    <xf borderId="0" fillId="0" fontId="4" numFmtId="164" xfId="0" applyFont="1" applyNumberFormat="1"/>
    <xf borderId="0" fillId="0" fontId="6" numFmtId="164" xfId="0" applyAlignment="1" applyFont="1" applyNumberFormat="1">
      <alignment horizontal="right"/>
    </xf>
    <xf borderId="31" fillId="0" fontId="6" numFmtId="166" xfId="0" applyAlignment="1" applyBorder="1" applyFont="1" applyNumberFormat="1">
      <alignment horizontal="right"/>
    </xf>
    <xf borderId="42" fillId="6" fontId="8" numFmtId="164" xfId="0" applyAlignment="1" applyBorder="1" applyFont="1" applyNumberFormat="1">
      <alignment horizontal="right"/>
    </xf>
    <xf borderId="43" fillId="6" fontId="8" numFmtId="164" xfId="0" applyAlignment="1" applyBorder="1" applyFont="1" applyNumberFormat="1">
      <alignment horizontal="right"/>
    </xf>
    <xf borderId="44" fillId="6" fontId="8" numFmtId="166" xfId="0" applyAlignment="1" applyBorder="1" applyFont="1" applyNumberFormat="1">
      <alignment horizontal="right"/>
    </xf>
    <xf borderId="45" fillId="6" fontId="8" numFmtId="9" xfId="0" applyAlignment="1" applyBorder="1" applyFont="1" applyNumberFormat="1">
      <alignment horizontal="right"/>
    </xf>
    <xf borderId="42" fillId="6" fontId="8" numFmtId="0" xfId="0" applyAlignment="1" applyBorder="1" applyFont="1">
      <alignment horizontal="left"/>
    </xf>
    <xf borderId="11" fillId="2" fontId="6" numFmtId="9" xfId="0" applyAlignment="1" applyBorder="1" applyFont="1" applyNumberFormat="1">
      <alignment horizontal="right"/>
    </xf>
    <xf borderId="43" fillId="6" fontId="8" numFmtId="166" xfId="0" applyAlignment="1" applyBorder="1" applyFont="1" applyNumberFormat="1">
      <alignment horizontal="right"/>
    </xf>
    <xf borderId="46" fillId="6" fontId="8" numFmtId="9" xfId="0" applyAlignment="1" applyBorder="1" applyFont="1" applyNumberFormat="1">
      <alignment horizontal="right"/>
    </xf>
    <xf borderId="10" fillId="2" fontId="2" numFmtId="164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1" fillId="2" fontId="6" numFmtId="166" xfId="0" applyAlignment="1" applyBorder="1" applyFont="1" applyNumberFormat="1">
      <alignment horizontal="right"/>
    </xf>
    <xf borderId="47" fillId="2" fontId="6" numFmtId="166" xfId="0" applyAlignment="1" applyBorder="1" applyFont="1" applyNumberFormat="1">
      <alignment horizontal="right"/>
    </xf>
    <xf borderId="0" fillId="0" fontId="0" numFmtId="0" xfId="0" applyAlignment="1" applyFont="1">
      <alignment horizontal="right"/>
    </xf>
    <xf borderId="1" fillId="2" fontId="8" numFmtId="0" xfId="0" applyAlignment="1" applyBorder="1" applyFont="1">
      <alignment horizontal="right"/>
    </xf>
    <xf borderId="1" fillId="2" fontId="8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center"/>
    </xf>
    <xf borderId="1" fillId="2" fontId="6" numFmtId="3" xfId="0" applyAlignment="1" applyBorder="1" applyFont="1" applyNumberFormat="1">
      <alignment horizontal="right"/>
    </xf>
    <xf borderId="0" fillId="0" fontId="15" numFmtId="0" xfId="0" applyFont="1"/>
    <xf borderId="1" fillId="2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center"/>
    </xf>
    <xf borderId="48" fillId="0" fontId="8" numFmtId="3" xfId="0" applyAlignment="1" applyBorder="1" applyFont="1" applyNumberFormat="1">
      <alignment horizontal="center" vertical="center"/>
    </xf>
    <xf borderId="49" fillId="0" fontId="4" numFmtId="0" xfId="0" applyBorder="1" applyFont="1"/>
    <xf borderId="0" fillId="0" fontId="8" numFmtId="3" xfId="0" applyAlignment="1" applyFont="1" applyNumberFormat="1">
      <alignment horizontal="center" vertical="center"/>
    </xf>
    <xf borderId="1" fillId="3" fontId="5" numFmtId="0" xfId="0" applyAlignment="1" applyBorder="1" applyFont="1">
      <alignment horizontal="left"/>
    </xf>
    <xf borderId="50" fillId="3" fontId="5" numFmtId="0" xfId="0" applyAlignment="1" applyBorder="1" applyFont="1">
      <alignment horizontal="center"/>
    </xf>
    <xf borderId="1" fillId="3" fontId="5" numFmtId="0" xfId="0" applyAlignment="1" applyBorder="1" applyFont="1">
      <alignment horizontal="center" vertical="center"/>
    </xf>
    <xf borderId="51" fillId="3" fontId="5" numFmtId="10" xfId="0" applyAlignment="1" applyBorder="1" applyFont="1" applyNumberFormat="1">
      <alignment horizontal="center"/>
    </xf>
    <xf borderId="1" fillId="3" fontId="5" numFmtId="10" xfId="0" applyAlignment="1" applyBorder="1" applyFont="1" applyNumberFormat="1">
      <alignment horizontal="center"/>
    </xf>
    <xf borderId="1" fillId="3" fontId="5" numFmtId="0" xfId="0" applyAlignment="1" applyBorder="1" applyFont="1">
      <alignment horizontal="center"/>
    </xf>
    <xf borderId="1" fillId="6" fontId="8" numFmtId="0" xfId="0" applyBorder="1" applyFont="1"/>
    <xf borderId="50" fillId="6" fontId="8" numFmtId="164" xfId="0" applyAlignment="1" applyBorder="1" applyFont="1" applyNumberFormat="1">
      <alignment horizontal="right"/>
    </xf>
    <xf borderId="1" fillId="6" fontId="8" numFmtId="164" xfId="0" applyAlignment="1" applyBorder="1" applyFont="1" applyNumberFormat="1">
      <alignment horizontal="center" vertical="center"/>
    </xf>
    <xf borderId="51" fillId="6" fontId="8" numFmtId="166" xfId="0" applyAlignment="1" applyBorder="1" applyFont="1" applyNumberFormat="1">
      <alignment horizontal="center"/>
    </xf>
    <xf borderId="1" fillId="6" fontId="8" numFmtId="10" xfId="0" applyAlignment="1" applyBorder="1" applyFont="1" applyNumberFormat="1">
      <alignment horizontal="right"/>
    </xf>
    <xf borderId="1" fillId="6" fontId="8" numFmtId="164" xfId="0" applyAlignment="1" applyBorder="1" applyFont="1" applyNumberFormat="1">
      <alignment horizontal="right"/>
    </xf>
    <xf borderId="1" fillId="6" fontId="8" numFmtId="166" xfId="0" applyAlignment="1" applyBorder="1" applyFont="1" applyNumberFormat="1">
      <alignment horizontal="center"/>
    </xf>
    <xf borderId="51" fillId="6" fontId="8" numFmtId="9" xfId="0" applyAlignment="1" applyBorder="1" applyFont="1" applyNumberFormat="1">
      <alignment horizontal="center"/>
    </xf>
    <xf borderId="50" fillId="2" fontId="6" numFmtId="164" xfId="0" applyAlignment="1" applyBorder="1" applyFont="1" applyNumberFormat="1">
      <alignment horizontal="right"/>
    </xf>
    <xf borderId="1" fillId="2" fontId="6" numFmtId="164" xfId="0" applyAlignment="1" applyBorder="1" applyFont="1" applyNumberFormat="1">
      <alignment horizontal="center" vertical="center"/>
    </xf>
    <xf borderId="51" fillId="2" fontId="6" numFmtId="166" xfId="0" applyAlignment="1" applyBorder="1" applyFont="1" applyNumberFormat="1">
      <alignment horizontal="center"/>
    </xf>
    <xf borderId="1" fillId="2" fontId="6" numFmtId="166" xfId="0" applyAlignment="1" applyBorder="1" applyFont="1" applyNumberFormat="1">
      <alignment horizontal="center"/>
    </xf>
    <xf borderId="52" fillId="0" fontId="6" numFmtId="164" xfId="0" applyAlignment="1" applyBorder="1" applyFont="1" applyNumberFormat="1">
      <alignment horizontal="right"/>
    </xf>
    <xf borderId="0" fillId="0" fontId="6" numFmtId="10" xfId="0" applyAlignment="1" applyFont="1" applyNumberFormat="1">
      <alignment horizontal="right"/>
    </xf>
    <xf borderId="53" fillId="0" fontId="6" numFmtId="166" xfId="0" applyAlignment="1" applyBorder="1" applyFont="1" applyNumberFormat="1">
      <alignment horizontal="center"/>
    </xf>
    <xf borderId="50" fillId="2" fontId="6" numFmtId="165" xfId="0" applyBorder="1" applyFont="1" applyNumberFormat="1"/>
    <xf borderId="53" fillId="0" fontId="6" numFmtId="10" xfId="0" applyAlignment="1" applyBorder="1" applyFont="1" applyNumberFormat="1">
      <alignment horizontal="center"/>
    </xf>
    <xf borderId="51" fillId="2" fontId="6" numFmtId="10" xfId="0" applyAlignment="1" applyBorder="1" applyFont="1" applyNumberFormat="1">
      <alignment horizontal="center"/>
    </xf>
    <xf borderId="51" fillId="2" fontId="6" numFmtId="167" xfId="0" applyAlignment="1" applyBorder="1" applyFont="1" applyNumberFormat="1">
      <alignment horizontal="center"/>
    </xf>
    <xf borderId="0" fillId="0" fontId="6" numFmtId="164" xfId="0" applyAlignment="1" applyFont="1" applyNumberFormat="1">
      <alignment horizontal="center" vertical="center"/>
    </xf>
    <xf borderId="53" fillId="0" fontId="6" numFmtId="167" xfId="0" applyAlignment="1" applyBorder="1" applyFont="1" applyNumberFormat="1">
      <alignment horizontal="center"/>
    </xf>
    <xf borderId="51" fillId="2" fontId="6" numFmtId="0" xfId="0" applyAlignment="1" applyBorder="1" applyFont="1">
      <alignment horizontal="left"/>
    </xf>
    <xf borderId="50" fillId="6" fontId="8" numFmtId="168" xfId="0" applyAlignment="1" applyBorder="1" applyFont="1" applyNumberFormat="1">
      <alignment horizontal="center"/>
    </xf>
    <xf borderId="1" fillId="6" fontId="8" numFmtId="10" xfId="0" applyAlignment="1" applyBorder="1" applyFont="1" applyNumberFormat="1">
      <alignment horizontal="center"/>
    </xf>
    <xf borderId="50" fillId="6" fontId="8" numFmtId="164" xfId="0" applyAlignment="1" applyBorder="1" applyFont="1" applyNumberFormat="1">
      <alignment horizontal="center"/>
    </xf>
    <xf borderId="1" fillId="6" fontId="8" numFmtId="164" xfId="0" applyAlignment="1" applyBorder="1" applyFont="1" applyNumberFormat="1">
      <alignment horizontal="center"/>
    </xf>
    <xf borderId="50" fillId="2" fontId="6" numFmtId="168" xfId="0" applyAlignment="1" applyBorder="1" applyFont="1" applyNumberFormat="1">
      <alignment horizontal="center"/>
    </xf>
    <xf borderId="0" fillId="0" fontId="0" numFmtId="165" xfId="0" applyAlignment="1" applyFont="1" applyNumberFormat="1">
      <alignment horizontal="center" vertical="center"/>
    </xf>
    <xf borderId="1" fillId="2" fontId="6" numFmtId="10" xfId="0" applyAlignment="1" applyBorder="1" applyFont="1" applyNumberFormat="1">
      <alignment horizontal="center"/>
    </xf>
    <xf borderId="54" fillId="0" fontId="6" numFmtId="169" xfId="0" applyAlignment="1" applyBorder="1" applyFont="1" applyNumberFormat="1">
      <alignment horizontal="right"/>
    </xf>
    <xf borderId="55" fillId="0" fontId="6" numFmtId="168" xfId="0" applyAlignment="1" applyBorder="1" applyFont="1" applyNumberFormat="1">
      <alignment horizontal="center" vertical="center"/>
    </xf>
    <xf borderId="56" fillId="2" fontId="6" numFmtId="166" xfId="0" applyAlignment="1" applyBorder="1" applyFont="1" applyNumberFormat="1">
      <alignment horizontal="center"/>
    </xf>
    <xf borderId="54" fillId="0" fontId="6" numFmtId="168" xfId="0" applyAlignment="1" applyBorder="1" applyFont="1" applyNumberFormat="1">
      <alignment horizontal="center"/>
    </xf>
    <xf borderId="55" fillId="0" fontId="6" numFmtId="164" xfId="0" applyAlignment="1" applyBorder="1" applyFont="1" applyNumberFormat="1">
      <alignment horizontal="center"/>
    </xf>
    <xf borderId="19" fillId="2" fontId="6" numFmtId="166" xfId="0" applyAlignment="1" applyBorder="1" applyFont="1" applyNumberFormat="1">
      <alignment horizontal="center"/>
    </xf>
    <xf borderId="56" fillId="2" fontId="6" numFmtId="167" xfId="0" applyAlignment="1" applyBorder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17" fillId="0" fontId="6" numFmtId="0" xfId="0" applyAlignment="1" applyBorder="1" applyFont="1">
      <alignment horizontal="left" shrinkToFit="0" vertical="center" wrapText="1"/>
    </xf>
    <xf borderId="17" fillId="0" fontId="4" numFmtId="0" xfId="0" applyBorder="1" applyFont="1"/>
    <xf borderId="16" fillId="2" fontId="6" numFmtId="3" xfId="0" applyAlignment="1" applyBorder="1" applyFont="1" applyNumberFormat="1">
      <alignment horizontal="right"/>
    </xf>
    <xf borderId="16" fillId="2" fontId="6" numFmtId="3" xfId="0" applyAlignment="1" applyBorder="1" applyFont="1" applyNumberFormat="1">
      <alignment horizontal="center"/>
    </xf>
    <xf borderId="55" fillId="0" fontId="6" numFmtId="0" xfId="0" applyAlignment="1" applyBorder="1" applyFont="1">
      <alignment horizontal="left"/>
    </xf>
    <xf borderId="55" fillId="0" fontId="6" numFmtId="0" xfId="0" applyAlignment="1" applyBorder="1" applyFont="1">
      <alignment horizontal="right"/>
    </xf>
    <xf borderId="55" fillId="0" fontId="6" numFmtId="0" xfId="0" applyAlignment="1" applyBorder="1" applyFont="1">
      <alignment horizontal="center" vertical="center"/>
    </xf>
    <xf borderId="55" fillId="0" fontId="6" numFmtId="0" xfId="0" applyAlignment="1" applyBorder="1" applyFont="1">
      <alignment horizontal="center"/>
    </xf>
    <xf borderId="55" fillId="0" fontId="6" numFmtId="3" xfId="0" applyAlignment="1" applyBorder="1" applyFont="1" applyNumberFormat="1">
      <alignment horizontal="right"/>
    </xf>
    <xf borderId="19" fillId="2" fontId="6" numFmtId="3" xfId="0" applyAlignment="1" applyBorder="1" applyFont="1" applyNumberFormat="1">
      <alignment horizontal="right"/>
    </xf>
    <xf borderId="19" fillId="2" fontId="6" numFmtId="3" xfId="0" applyAlignment="1" applyBorder="1" applyFont="1" applyNumberFormat="1">
      <alignment horizontal="center"/>
    </xf>
    <xf borderId="0" fillId="0" fontId="15" numFmtId="0" xfId="0" applyAlignment="1" applyFont="1">
      <alignment horizontal="center" vertical="center"/>
    </xf>
    <xf borderId="0" fillId="0" fontId="2" numFmtId="0" xfId="0" applyFont="1"/>
    <xf borderId="1" fillId="2" fontId="8" numFmtId="0" xfId="0" applyAlignment="1" applyBorder="1" applyFont="1">
      <alignment horizontal="left"/>
    </xf>
    <xf borderId="0" fillId="0" fontId="8" numFmtId="0" xfId="0" applyAlignment="1" applyFont="1">
      <alignment horizontal="center"/>
    </xf>
    <xf borderId="50" fillId="3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51" fillId="3" fontId="5" numFmtId="0" xfId="0" applyAlignment="1" applyBorder="1" applyFont="1">
      <alignment horizontal="center" shrinkToFit="0" vertical="center" wrapText="1"/>
    </xf>
    <xf borderId="1" fillId="12" fontId="1" numFmtId="0" xfId="0" applyAlignment="1" applyBorder="1" applyFill="1" applyFont="1">
      <alignment horizontal="left"/>
    </xf>
    <xf borderId="50" fillId="12" fontId="1" numFmtId="164" xfId="0" applyAlignment="1" applyBorder="1" applyFont="1" applyNumberFormat="1">
      <alignment horizontal="center" shrinkToFit="0" vertical="center" wrapText="1"/>
    </xf>
    <xf borderId="1" fillId="12" fontId="1" numFmtId="164" xfId="0" applyAlignment="1" applyBorder="1" applyFont="1" applyNumberFormat="1">
      <alignment horizontal="center" shrinkToFit="0" vertical="center" wrapText="1"/>
    </xf>
    <xf borderId="51" fillId="12" fontId="1" numFmtId="166" xfId="0" applyAlignment="1" applyBorder="1" applyFont="1" applyNumberFormat="1">
      <alignment horizontal="center" shrinkToFit="0" vertical="center" wrapText="1"/>
    </xf>
    <xf borderId="1" fillId="12" fontId="1" numFmtId="10" xfId="0" applyAlignment="1" applyBorder="1" applyFont="1" applyNumberFormat="1">
      <alignment horizontal="center" shrinkToFit="0" vertical="center" wrapText="1"/>
    </xf>
    <xf borderId="1" fillId="12" fontId="1" numFmtId="166" xfId="0" applyAlignment="1" applyBorder="1" applyFont="1" applyNumberFormat="1">
      <alignment horizontal="center" shrinkToFit="0" vertical="center" wrapText="1"/>
    </xf>
    <xf borderId="52" fillId="0" fontId="2" numFmtId="164" xfId="0" applyAlignment="1" applyBorder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53" fillId="0" fontId="2" numFmtId="166" xfId="0" applyAlignment="1" applyBorder="1" applyFont="1" applyNumberFormat="1">
      <alignment horizontal="center" shrinkToFit="0" vertical="center" wrapText="1"/>
    </xf>
    <xf borderId="52" fillId="0" fontId="14" numFmtId="165" xfId="0" applyBorder="1" applyFont="1" applyNumberFormat="1"/>
    <xf borderId="0" fillId="0" fontId="2" numFmtId="166" xfId="0" applyAlignment="1" applyFont="1" applyNumberFormat="1">
      <alignment horizontal="center" shrinkToFit="0" vertical="center" wrapText="1"/>
    </xf>
    <xf borderId="50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51" fillId="2" fontId="2" numFmtId="166" xfId="0" applyAlignment="1" applyBorder="1" applyFont="1" applyNumberFormat="1">
      <alignment horizontal="center" shrinkToFit="0" vertical="center" wrapText="1"/>
    </xf>
    <xf borderId="1" fillId="2" fontId="2" numFmtId="10" xfId="0" applyAlignment="1" applyBorder="1" applyFont="1" applyNumberFormat="1">
      <alignment horizontal="center" shrinkToFit="0" vertical="center" wrapText="1"/>
    </xf>
    <xf borderId="52" fillId="0" fontId="2" numFmtId="165" xfId="0" applyBorder="1" applyFont="1" applyNumberFormat="1"/>
    <xf borderId="0" fillId="0" fontId="2" numFmtId="10" xfId="0" applyAlignment="1" applyFont="1" applyNumberFormat="1">
      <alignment horizontal="center" shrinkToFit="0" vertical="center" wrapText="1"/>
    </xf>
    <xf borderId="53" fillId="0" fontId="2" numFmtId="9" xfId="0" applyAlignment="1" applyBorder="1" applyFont="1" applyNumberFormat="1">
      <alignment horizontal="center" shrinkToFit="0" vertical="center" wrapText="1"/>
    </xf>
    <xf borderId="52" fillId="0" fontId="2" numFmtId="165" xfId="0" applyAlignment="1" applyBorder="1" applyFont="1" applyNumberFormat="1">
      <alignment horizontal="center" shrinkToFit="0" vertical="center" wrapText="1"/>
    </xf>
    <xf borderId="52" fillId="0" fontId="2" numFmtId="164" xfId="0" applyAlignment="1" applyBorder="1" applyFont="1" applyNumberFormat="1">
      <alignment shrinkToFit="0" vertical="center" wrapText="1"/>
    </xf>
    <xf borderId="53" fillId="0" fontId="2" numFmtId="0" xfId="0" applyBorder="1" applyFont="1"/>
    <xf borderId="1" fillId="12" fontId="8" numFmtId="0" xfId="0" applyAlignment="1" applyBorder="1" applyFont="1">
      <alignment horizontal="left"/>
    </xf>
    <xf borderId="50" fillId="12" fontId="8" numFmtId="164" xfId="0" applyAlignment="1" applyBorder="1" applyFont="1" applyNumberFormat="1">
      <alignment horizontal="center" shrinkToFit="0" vertical="center" wrapText="1"/>
    </xf>
    <xf borderId="1" fillId="12" fontId="8" numFmtId="164" xfId="0" applyAlignment="1" applyBorder="1" applyFont="1" applyNumberFormat="1">
      <alignment horizontal="center" shrinkToFit="0" vertical="center" wrapText="1"/>
    </xf>
    <xf borderId="51" fillId="12" fontId="8" numFmtId="166" xfId="0" applyAlignment="1" applyBorder="1" applyFont="1" applyNumberFormat="1">
      <alignment horizontal="center" shrinkToFit="0" vertical="center" wrapText="1"/>
    </xf>
    <xf borderId="1" fillId="12" fontId="8" numFmtId="10" xfId="0" applyAlignment="1" applyBorder="1" applyFont="1" applyNumberFormat="1">
      <alignment horizontal="center" shrinkToFit="0" vertical="center" wrapText="1"/>
    </xf>
    <xf borderId="1" fillId="12" fontId="8" numFmtId="166" xfId="0" applyAlignment="1" applyBorder="1" applyFont="1" applyNumberFormat="1">
      <alignment horizontal="center" shrinkToFit="0" vertical="center" wrapText="1"/>
    </xf>
    <xf borderId="0" fillId="0" fontId="6" numFmtId="0" xfId="0" applyFont="1"/>
    <xf borderId="52" fillId="0" fontId="6" numFmtId="164" xfId="0" applyAlignment="1" applyBorder="1" applyFont="1" applyNumberForma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53" fillId="0" fontId="6" numFmtId="166" xfId="0" applyAlignment="1" applyBorder="1" applyFont="1" applyNumberFormat="1">
      <alignment horizontal="center" shrinkToFit="0" vertical="center" wrapText="1"/>
    </xf>
    <xf borderId="0" fillId="0" fontId="6" numFmtId="10" xfId="0" applyAlignment="1" applyFont="1" applyNumberFormat="1">
      <alignment horizontal="center" shrinkToFit="0" vertical="center" wrapText="1"/>
    </xf>
    <xf borderId="0" fillId="0" fontId="6" numFmtId="166" xfId="0" applyAlignment="1" applyFont="1" applyNumberFormat="1">
      <alignment horizontal="center" shrinkToFit="0" vertical="center" wrapText="1"/>
    </xf>
    <xf borderId="52" fillId="0" fontId="6" numFmtId="164" xfId="0" applyAlignment="1" applyBorder="1" applyFont="1" applyNumberFormat="1">
      <alignment horizontal="right" shrinkToFit="0" vertical="center" wrapText="1"/>
    </xf>
    <xf borderId="0" fillId="0" fontId="6" numFmtId="164" xfId="0" applyAlignment="1" applyFont="1" applyNumberFormat="1">
      <alignment horizontal="right" shrinkToFit="0" vertical="center" wrapText="1"/>
    </xf>
    <xf borderId="52" fillId="0" fontId="2" numFmtId="164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vertical="center"/>
    </xf>
    <xf borderId="21" fillId="0" fontId="2" numFmtId="0" xfId="0" applyAlignment="1" applyBorder="1" applyFont="1">
      <alignment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164" xfId="0" applyFont="1" applyNumberFormat="1"/>
    <xf borderId="0" fillId="0" fontId="0" numFmtId="0" xfId="0" applyFont="1"/>
    <xf borderId="0" fillId="0" fontId="16" numFmtId="0" xfId="0" applyAlignment="1" applyFont="1">
      <alignment vertical="center"/>
    </xf>
    <xf borderId="0" fillId="0" fontId="1" numFmtId="0" xfId="0" applyAlignment="1" applyFont="1">
      <alignment horizontal="center"/>
    </xf>
    <xf borderId="1" fillId="3" fontId="5" numFmtId="0" xfId="0" applyAlignment="1" applyBorder="1" applyFont="1">
      <alignment horizontal="left" shrinkToFit="0" vertical="center" wrapText="1"/>
    </xf>
    <xf borderId="1" fillId="12" fontId="8" numFmtId="0" xfId="0" applyAlignment="1" applyBorder="1" applyFont="1">
      <alignment horizontal="left" shrinkToFit="0" vertical="center" wrapText="1"/>
    </xf>
    <xf borderId="51" fillId="12" fontId="8" numFmtId="9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8" numFmtId="10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1" fillId="12" fontId="1" numFmtId="0" xfId="0" applyAlignment="1" applyBorder="1" applyFont="1">
      <alignment horizontal="left" shrinkToFit="0" vertical="center" wrapText="1"/>
    </xf>
    <xf borderId="51" fillId="12" fontId="1" numFmtId="9" xfId="0" applyAlignment="1" applyBorder="1" applyFont="1" applyNumberFormat="1">
      <alignment horizontal="center" shrinkToFit="0" vertical="center" wrapText="1"/>
    </xf>
    <xf borderId="55" fillId="0" fontId="2" numFmtId="164" xfId="0" applyAlignment="1" applyBorder="1" applyFont="1" applyNumberFormat="1">
      <alignment horizontal="center" shrinkToFit="0" vertical="center" wrapText="1"/>
    </xf>
    <xf borderId="16" fillId="12" fontId="1" numFmtId="0" xfId="0" applyAlignment="1" applyBorder="1" applyFont="1">
      <alignment horizontal="left" shrinkToFit="0" vertical="center" wrapText="1"/>
    </xf>
    <xf borderId="57" fillId="12" fontId="1" numFmtId="168" xfId="0" applyAlignment="1" applyBorder="1" applyFont="1" applyNumberFormat="1">
      <alignment horizontal="center" shrinkToFit="0" vertical="center" wrapText="1"/>
    </xf>
    <xf borderId="16" fillId="12" fontId="1" numFmtId="168" xfId="0" applyAlignment="1" applyBorder="1" applyFont="1" applyNumberFormat="1">
      <alignment horizontal="center" shrinkToFit="0" vertical="center" wrapText="1"/>
    </xf>
    <xf borderId="58" fillId="12" fontId="8" numFmtId="166" xfId="0" applyAlignment="1" applyBorder="1" applyFont="1" applyNumberFormat="1">
      <alignment horizontal="center" shrinkToFit="0" vertical="center" wrapText="1"/>
    </xf>
    <xf borderId="57" fillId="12" fontId="1" numFmtId="164" xfId="0" applyAlignment="1" applyBorder="1" applyFont="1" applyNumberFormat="1">
      <alignment horizontal="center" shrinkToFit="0" vertical="center" wrapText="1"/>
    </xf>
    <xf borderId="16" fillId="12" fontId="1" numFmtId="166" xfId="0" applyAlignment="1" applyBorder="1" applyFont="1" applyNumberFormat="1">
      <alignment horizontal="center" shrinkToFit="0" vertical="center" wrapText="1"/>
    </xf>
    <xf borderId="58" fillId="12" fontId="1" numFmtId="9" xfId="0" applyAlignment="1" applyBorder="1" applyFont="1" applyNumberFormat="1">
      <alignment horizontal="center" shrinkToFit="0" vertical="center" wrapText="1"/>
    </xf>
    <xf borderId="55" fillId="0" fontId="2" numFmtId="0" xfId="0" applyAlignment="1" applyBorder="1" applyFont="1">
      <alignment horizontal="left" shrinkToFit="0" vertical="center" wrapText="1"/>
    </xf>
    <xf borderId="54" fillId="0" fontId="2" numFmtId="168" xfId="0" applyAlignment="1" applyBorder="1" applyFont="1" applyNumberFormat="1">
      <alignment horizontal="center" shrinkToFit="0" vertical="center" wrapText="1"/>
    </xf>
    <xf borderId="59" fillId="0" fontId="2" numFmtId="166" xfId="0" applyAlignment="1" applyBorder="1" applyFont="1" applyNumberFormat="1">
      <alignment horizontal="center" shrinkToFit="0" vertical="center" wrapText="1"/>
    </xf>
    <xf borderId="0" fillId="0" fontId="1" numFmtId="10" xfId="0" applyAlignment="1" applyFont="1" applyNumberFormat="1">
      <alignment horizontal="center" shrinkToFit="0" vertical="center" wrapText="1"/>
    </xf>
    <xf borderId="54" fillId="0" fontId="2" numFmtId="164" xfId="0" applyAlignment="1" applyBorder="1" applyFont="1" applyNumberFormat="1">
      <alignment horizontal="center" shrinkToFit="0" vertical="center" wrapText="1"/>
    </xf>
    <xf borderId="55" fillId="0" fontId="2" numFmtId="166" xfId="0" applyAlignment="1" applyBorder="1" applyFont="1" applyNumberFormat="1">
      <alignment horizontal="center" shrinkToFit="0" vertical="center" wrapText="1"/>
    </xf>
    <xf borderId="59" fillId="0" fontId="2" numFmtId="9" xfId="0" applyAlignment="1" applyBorder="1" applyFont="1" applyNumberFormat="1">
      <alignment horizontal="center" shrinkToFit="0" vertical="center" wrapText="1"/>
    </xf>
    <xf borderId="17" fillId="0" fontId="6" numFmtId="0" xfId="0" applyAlignment="1" applyBorder="1" applyFont="1">
      <alignment horizontal="left" shrinkToFit="0" vertical="top" wrapText="1"/>
    </xf>
    <xf borderId="19" fillId="2" fontId="6" numFmtId="0" xfId="0" applyAlignment="1" applyBorder="1" applyFont="1">
      <alignment horizontal="left" vertical="top"/>
    </xf>
    <xf borderId="19" fillId="2" fontId="6" numFmtId="3" xfId="0" applyAlignment="1" applyBorder="1" applyFont="1" applyNumberFormat="1">
      <alignment horizontal="left" vertical="top"/>
    </xf>
    <xf borderId="55" fillId="0" fontId="0" numFmtId="0" xfId="0" applyBorder="1" applyFont="1"/>
    <xf borderId="1" fillId="2" fontId="2" numFmtId="0" xfId="0" applyBorder="1" applyFont="1"/>
    <xf borderId="8" fillId="2" fontId="9" numFmtId="0" xfId="0" applyAlignment="1" applyBorder="1" applyFont="1">
      <alignment horizontal="left"/>
    </xf>
    <xf borderId="8" fillId="2" fontId="9" numFmtId="0" xfId="0" applyAlignment="1" applyBorder="1" applyFont="1">
      <alignment horizontal="center"/>
    </xf>
    <xf borderId="1" fillId="2" fontId="2" numFmtId="10" xfId="0" applyAlignment="1" applyBorder="1" applyFont="1" applyNumberFormat="1">
      <alignment horizontal="center"/>
    </xf>
    <xf borderId="1" fillId="2" fontId="2" numFmtId="170" xfId="0" applyAlignment="1" applyBorder="1" applyFont="1" applyNumberFormat="1">
      <alignment horizontal="center"/>
    </xf>
    <xf borderId="1" fillId="2" fontId="2" numFmtId="3" xfId="0" applyBorder="1" applyFont="1" applyNumberFormat="1"/>
    <xf borderId="1" fillId="2" fontId="2" numFmtId="4" xfId="0" applyAlignment="1" applyBorder="1" applyFont="1" applyNumberFormat="1">
      <alignment horizontal="center"/>
    </xf>
    <xf borderId="55" fillId="0" fontId="2" numFmtId="0" xfId="0" applyAlignment="1" applyBorder="1" applyFont="1">
      <alignment horizontal="left"/>
    </xf>
    <xf borderId="55" fillId="0" fontId="2" numFmtId="10" xfId="0" applyAlignment="1" applyBorder="1" applyFont="1" applyNumberFormat="1">
      <alignment horizontal="center"/>
    </xf>
    <xf borderId="55" fillId="0" fontId="2" numFmtId="2" xfId="0" applyAlignment="1" applyBorder="1" applyFont="1" applyNumberFormat="1">
      <alignment horizontal="center"/>
    </xf>
    <xf borderId="55" fillId="0" fontId="2" numFmtId="3" xfId="0" applyAlignment="1" applyBorder="1" applyFont="1" applyNumberFormat="1">
      <alignment horizontal="center"/>
    </xf>
    <xf borderId="19" fillId="4" fontId="1" numFmtId="0" xfId="0" applyAlignment="1" applyBorder="1" applyFont="1">
      <alignment horizontal="left"/>
    </xf>
    <xf borderId="19" fillId="4" fontId="1" numFmtId="10" xfId="0" applyAlignment="1" applyBorder="1" applyFont="1" applyNumberFormat="1">
      <alignment horizontal="center"/>
    </xf>
    <xf borderId="19" fillId="4" fontId="1" numFmtId="2" xfId="0" applyAlignment="1" applyBorder="1" applyFont="1" applyNumberFormat="1">
      <alignment horizontal="center"/>
    </xf>
    <xf borderId="19" fillId="4" fontId="1" numFmtId="1" xfId="0" applyAlignment="1" applyBorder="1" applyFont="1" applyNumberFormat="1">
      <alignment horizontal="center"/>
    </xf>
    <xf borderId="1" fillId="2" fontId="2" numFmtId="2" xfId="0" applyBorder="1" applyFont="1" applyNumberFormat="1"/>
    <xf borderId="1" fillId="2" fontId="17" numFmtId="0" xfId="0" applyAlignment="1" applyBorder="1" applyFont="1">
      <alignment horizontal="left"/>
    </xf>
    <xf borderId="0" fillId="0" fontId="2" numFmtId="10" xfId="0" applyAlignment="1" applyFont="1" applyNumberFormat="1">
      <alignment horizontal="center"/>
    </xf>
    <xf borderId="1" fillId="2" fontId="6" numFmtId="2" xfId="0" applyAlignment="1" applyBorder="1" applyFont="1" applyNumberFormat="1">
      <alignment horizontal="center"/>
    </xf>
    <xf borderId="1" fillId="2" fontId="6" numFmtId="4" xfId="0" applyAlignment="1" applyBorder="1" applyFont="1" applyNumberFormat="1">
      <alignment horizontal="center"/>
    </xf>
    <xf borderId="1" fillId="2" fontId="2" numFmtId="1" xfId="0" applyAlignment="1" applyBorder="1" applyFont="1" applyNumberFormat="1">
      <alignment horizontal="center" vertical="center"/>
    </xf>
    <xf borderId="1" fillId="2" fontId="18" numFmtId="0" xfId="0" applyAlignment="1" applyBorder="1" applyFont="1">
      <alignment horizontal="left"/>
    </xf>
    <xf borderId="1" fillId="2" fontId="18" numFmtId="3" xfId="0" applyAlignment="1" applyBorder="1" applyFont="1" applyNumberFormat="1">
      <alignment horizontal="center"/>
    </xf>
    <xf borderId="1" fillId="2" fontId="18" numFmtId="10" xfId="0" applyAlignment="1" applyBorder="1" applyFont="1" applyNumberFormat="1">
      <alignment horizontal="center"/>
    </xf>
    <xf borderId="1" fillId="2" fontId="2" numFmtId="171" xfId="0" applyAlignment="1" applyBorder="1" applyFont="1" applyNumberFormat="1">
      <alignment horizontal="center"/>
    </xf>
    <xf borderId="13" fillId="4" fontId="1" numFmtId="0" xfId="0" applyAlignment="1" applyBorder="1" applyFont="1">
      <alignment horizontal="left"/>
    </xf>
    <xf borderId="13" fillId="4" fontId="1" numFmtId="171" xfId="0" applyAlignment="1" applyBorder="1" applyFont="1" applyNumberFormat="1">
      <alignment horizontal="center"/>
    </xf>
    <xf borderId="21" fillId="0" fontId="17" numFmtId="0" xfId="0" applyAlignment="1" applyBorder="1" applyFont="1">
      <alignment horizontal="left" shrinkToFit="0" wrapText="1"/>
    </xf>
    <xf borderId="1" fillId="2" fontId="11" numFmtId="0" xfId="0" applyAlignment="1" applyBorder="1" applyFont="1">
      <alignment horizontal="left"/>
    </xf>
    <xf borderId="1" fillId="2" fontId="0" numFmtId="0" xfId="0" applyAlignment="1" applyBorder="1" applyFont="1">
      <alignment horizontal="center"/>
    </xf>
    <xf borderId="1" fillId="2" fontId="0" numFmtId="0" xfId="0" applyBorder="1" applyFont="1"/>
    <xf borderId="1" fillId="2" fontId="19" numFmtId="0" xfId="0" applyAlignment="1" applyBorder="1" applyFont="1">
      <alignment horizontal="left"/>
    </xf>
    <xf borderId="1" fillId="3" fontId="20" numFmtId="0" xfId="0" applyAlignment="1" applyBorder="1" applyFont="1">
      <alignment horizontal="left" vertical="center"/>
    </xf>
    <xf borderId="1" fillId="3" fontId="20" numFmtId="0" xfId="0" applyAlignment="1" applyBorder="1" applyFont="1">
      <alignment horizontal="right" vertical="center"/>
    </xf>
    <xf borderId="1" fillId="2" fontId="0" numFmtId="0" xfId="0" applyAlignment="1" applyBorder="1" applyFont="1">
      <alignment vertical="center"/>
    </xf>
    <xf borderId="1" fillId="2" fontId="0" numFmtId="0" xfId="0" applyAlignment="1" applyBorder="1" applyFont="1">
      <alignment horizontal="left"/>
    </xf>
    <xf borderId="1" fillId="2" fontId="0" numFmtId="165" xfId="0" applyAlignment="1" applyBorder="1" applyFont="1" applyNumberFormat="1">
      <alignment horizontal="center" vertical="center"/>
    </xf>
    <xf borderId="1" fillId="2" fontId="0" numFmtId="3" xfId="0" applyBorder="1" applyFont="1" applyNumberFormat="1"/>
    <xf borderId="0" fillId="0" fontId="14" numFmtId="0" xfId="0" applyAlignment="1" applyFont="1">
      <alignment horizontal="left"/>
    </xf>
    <xf borderId="0" fillId="0" fontId="14" numFmtId="165" xfId="0" applyAlignment="1" applyFont="1" applyNumberFormat="1">
      <alignment horizontal="center" vertical="center"/>
    </xf>
    <xf borderId="0" fillId="0" fontId="0" numFmtId="3" xfId="0" applyFont="1" applyNumberFormat="1"/>
    <xf borderId="1" fillId="3" fontId="21" numFmtId="0" xfId="0" applyAlignment="1" applyBorder="1" applyFont="1">
      <alignment horizontal="left"/>
    </xf>
    <xf borderId="1" fillId="3" fontId="20" numFmtId="172" xfId="0" applyAlignment="1" applyBorder="1" applyFont="1" applyNumberFormat="1">
      <alignment horizontal="center" vertical="center"/>
    </xf>
    <xf borderId="1" fillId="3" fontId="20" numFmtId="165" xfId="0" applyAlignment="1" applyBorder="1" applyFont="1" applyNumberFormat="1">
      <alignment horizontal="center" vertical="center"/>
    </xf>
    <xf borderId="1" fillId="2" fontId="0" numFmtId="169" xfId="0" applyAlignment="1" applyBorder="1" applyFont="1" applyNumberFormat="1">
      <alignment horizontal="center"/>
    </xf>
    <xf borderId="1" fillId="2" fontId="0" numFmtId="3" xfId="0" applyAlignment="1" applyBorder="1" applyFont="1" applyNumberFormat="1">
      <alignment horizontal="center"/>
    </xf>
    <xf borderId="1" fillId="2" fontId="0" numFmtId="1" xfId="0" applyAlignment="1" applyBorder="1" applyFont="1" applyNumberFormat="1">
      <alignment horizontal="center"/>
    </xf>
    <xf borderId="0" fillId="0" fontId="0" numFmtId="173" xfId="0" applyAlignment="1" applyFont="1" applyNumberFormat="1">
      <alignment horizontal="center"/>
    </xf>
    <xf borderId="0" fillId="0" fontId="3" numFmtId="0" xfId="0" applyAlignment="1" applyFont="1">
      <alignment vertical="center"/>
    </xf>
    <xf borderId="1" fillId="2" fontId="0" numFmtId="174" xfId="0" applyAlignment="1" applyBorder="1" applyFont="1" applyNumberFormat="1">
      <alignment horizontal="center"/>
    </xf>
    <xf borderId="13" fillId="2" fontId="19" numFmtId="0" xfId="0" applyAlignment="1" applyBorder="1" applyFont="1">
      <alignment horizontal="left"/>
    </xf>
    <xf borderId="21" fillId="0" fontId="19" numFmtId="166" xfId="0" applyAlignment="1" applyBorder="1" applyFont="1" applyNumberFormat="1">
      <alignment horizontal="right" vertical="center"/>
    </xf>
    <xf borderId="13" fillId="2" fontId="19" numFmtId="166" xfId="0" applyAlignment="1" applyBorder="1" applyFont="1" applyNumberFormat="1">
      <alignment horizontal="right" vertical="center"/>
    </xf>
    <xf borderId="1" fillId="2" fontId="19" numFmtId="10" xfId="0" applyAlignment="1" applyBorder="1" applyFont="1" applyNumberFormat="1">
      <alignment horizontal="center"/>
    </xf>
    <xf borderId="1" fillId="2" fontId="19" numFmtId="172" xfId="0" applyAlignment="1" applyBorder="1" applyFont="1" applyNumberFormat="1">
      <alignment horizontal="center"/>
    </xf>
    <xf borderId="1" fillId="2" fontId="0" numFmtId="165" xfId="0" applyAlignment="1" applyBorder="1" applyFont="1" applyNumberFormat="1">
      <alignment horizontal="center"/>
    </xf>
    <xf borderId="2" fillId="2" fontId="19" numFmtId="0" xfId="0" applyAlignment="1" applyBorder="1" applyFont="1">
      <alignment horizontal="center"/>
    </xf>
    <xf borderId="1" fillId="3" fontId="21" numFmtId="0" xfId="0" applyAlignment="1" applyBorder="1" applyFont="1">
      <alignment horizontal="center" vertical="center"/>
    </xf>
    <xf borderId="1" fillId="2" fontId="0" numFmtId="0" xfId="0" applyAlignment="1" applyBorder="1" applyFont="1">
      <alignment horizontal="right" vertical="center"/>
    </xf>
    <xf borderId="0" fillId="0" fontId="0" numFmtId="169" xfId="0" applyAlignment="1" applyFont="1" applyNumberFormat="1">
      <alignment horizontal="center"/>
    </xf>
    <xf borderId="1" fillId="2" fontId="0" numFmtId="171" xfId="0" applyAlignment="1" applyBorder="1" applyFont="1" applyNumberFormat="1">
      <alignment horizontal="center"/>
    </xf>
    <xf borderId="0" fillId="0" fontId="14" numFmtId="169" xfId="0" applyAlignment="1" applyFont="1" applyNumberFormat="1">
      <alignment horizontal="center"/>
    </xf>
    <xf borderId="1" fillId="3" fontId="20" numFmtId="0" xfId="0" applyAlignment="1" applyBorder="1" applyFont="1">
      <alignment horizontal="left"/>
    </xf>
    <xf borderId="1" fillId="3" fontId="20" numFmtId="169" xfId="0" applyAlignment="1" applyBorder="1" applyFont="1" applyNumberFormat="1">
      <alignment horizontal="center" vertical="center"/>
    </xf>
    <xf borderId="1" fillId="2" fontId="0" numFmtId="169" xfId="0" applyAlignment="1" applyBorder="1" applyFont="1" applyNumberFormat="1">
      <alignment horizontal="center" vertical="center"/>
    </xf>
    <xf borderId="13" fillId="2" fontId="19" numFmtId="166" xfId="0" applyAlignment="1" applyBorder="1" applyFont="1" applyNumberFormat="1">
      <alignment horizontal="center"/>
    </xf>
    <xf borderId="13" fillId="2" fontId="0" numFmtId="0" xfId="0" applyAlignment="1" applyBorder="1" applyFont="1">
      <alignment horizontal="center"/>
    </xf>
    <xf borderId="1" fillId="2" fontId="11" numFmtId="0" xfId="0" applyBorder="1" applyFont="1"/>
    <xf borderId="1" fillId="2" fontId="7" numFmtId="0" xfId="0" applyAlignment="1" applyBorder="1" applyFont="1">
      <alignment horizontal="center"/>
    </xf>
    <xf borderId="1" fillId="2" fontId="7" numFmtId="0" xfId="0" applyAlignment="1" applyBorder="1" applyFont="1">
      <alignment horizontal="left"/>
    </xf>
    <xf borderId="1" fillId="3" fontId="22" numFmtId="0" xfId="0" applyAlignment="1" applyBorder="1" applyFont="1">
      <alignment horizontal="left" vertical="center"/>
    </xf>
    <xf borderId="1" fillId="3" fontId="22" numFmtId="0" xfId="0" applyAlignment="1" applyBorder="1" applyFont="1">
      <alignment horizontal="center" vertical="center"/>
    </xf>
    <xf borderId="2" fillId="3" fontId="22" numFmtId="0" xfId="0" applyAlignment="1" applyBorder="1" applyFont="1">
      <alignment horizontal="center" shrinkToFit="0" vertical="center" wrapText="1"/>
    </xf>
    <xf borderId="60" fillId="3" fontId="22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left" vertical="center"/>
    </xf>
    <xf borderId="1" fillId="3" fontId="23" numFmtId="0" xfId="0" applyAlignment="1" applyBorder="1" applyFont="1">
      <alignment horizontal="left"/>
    </xf>
    <xf borderId="1" fillId="3" fontId="23" numFmtId="0" xfId="0" applyAlignment="1" applyBorder="1" applyFont="1">
      <alignment horizontal="center"/>
    </xf>
    <xf borderId="60" fillId="3" fontId="22" numFmtId="0" xfId="0" applyAlignment="1" applyBorder="1" applyFont="1">
      <alignment horizontal="center"/>
    </xf>
    <xf borderId="1" fillId="6" fontId="7" numFmtId="3" xfId="0" applyAlignment="1" applyBorder="1" applyFont="1" applyNumberFormat="1">
      <alignment horizontal="left"/>
    </xf>
    <xf borderId="1" fillId="6" fontId="7" numFmtId="3" xfId="0" applyAlignment="1" applyBorder="1" applyFont="1" applyNumberFormat="1">
      <alignment horizontal="center"/>
    </xf>
    <xf borderId="1" fillId="6" fontId="7" numFmtId="175" xfId="0" applyAlignment="1" applyBorder="1" applyFont="1" applyNumberFormat="1">
      <alignment horizontal="center"/>
    </xf>
    <xf borderId="1" fillId="6" fontId="7" numFmtId="10" xfId="0" applyAlignment="1" applyBorder="1" applyFont="1" applyNumberFormat="1">
      <alignment horizontal="center"/>
    </xf>
    <xf borderId="1" fillId="2" fontId="7" numFmtId="3" xfId="0" applyAlignment="1" applyBorder="1" applyFont="1" applyNumberFormat="1">
      <alignment horizontal="left"/>
    </xf>
    <xf borderId="1" fillId="2" fontId="7" numFmtId="3" xfId="0" applyAlignment="1" applyBorder="1" applyFont="1" applyNumberFormat="1">
      <alignment horizontal="center"/>
    </xf>
    <xf borderId="1" fillId="2" fontId="7" numFmtId="175" xfId="0" applyAlignment="1" applyBorder="1" applyFont="1" applyNumberFormat="1">
      <alignment horizontal="center"/>
    </xf>
    <xf borderId="0" fillId="0" fontId="7" numFmtId="175" xfId="0" applyAlignment="1" applyFont="1" applyNumberFormat="1">
      <alignment horizontal="center"/>
    </xf>
    <xf borderId="60" fillId="6" fontId="7" numFmtId="3" xfId="0" applyAlignment="1" applyBorder="1" applyFont="1" applyNumberFormat="1">
      <alignment horizontal="center"/>
    </xf>
    <xf borderId="1" fillId="2" fontId="7" numFmtId="10" xfId="0" applyAlignment="1" applyBorder="1" applyFont="1" applyNumberFormat="1">
      <alignment horizontal="center"/>
    </xf>
    <xf borderId="0" fillId="0" fontId="7" numFmtId="0" xfId="0" applyAlignment="1" applyFont="1">
      <alignment horizontal="left"/>
    </xf>
    <xf borderId="0" fillId="0" fontId="7" numFmtId="10" xfId="0" applyAlignment="1" applyFont="1" applyNumberFormat="1">
      <alignment horizontal="center"/>
    </xf>
    <xf borderId="60" fillId="2" fontId="7" numFmtId="3" xfId="0" applyAlignment="1" applyBorder="1" applyFont="1" applyNumberFormat="1">
      <alignment horizontal="center"/>
    </xf>
    <xf borderId="13" fillId="2" fontId="24" numFmtId="3" xfId="0" applyAlignment="1" applyBorder="1" applyFont="1" applyNumberFormat="1">
      <alignment horizontal="left"/>
    </xf>
    <xf borderId="13" fillId="2" fontId="24" numFmtId="3" xfId="0" applyAlignment="1" applyBorder="1" applyFont="1" applyNumberFormat="1">
      <alignment horizontal="center"/>
    </xf>
    <xf borderId="61" fillId="2" fontId="24" numFmtId="3" xfId="0" applyAlignment="1" applyBorder="1" applyFont="1" applyNumberFormat="1">
      <alignment horizontal="center"/>
    </xf>
    <xf borderId="13" fillId="2" fontId="24" numFmtId="10" xfId="0" applyAlignment="1" applyBorder="1" applyFont="1" applyNumberFormat="1">
      <alignment horizontal="center"/>
    </xf>
    <xf borderId="1" fillId="2" fontId="25" numFmtId="3" xfId="0" applyAlignment="1" applyBorder="1" applyFont="1" applyNumberFormat="1">
      <alignment horizontal="left"/>
    </xf>
    <xf borderId="1" fillId="2" fontId="24" numFmtId="3" xfId="0" applyAlignment="1" applyBorder="1" applyFont="1" applyNumberFormat="1">
      <alignment horizontal="center"/>
    </xf>
    <xf borderId="60" fillId="2" fontId="24" numFmtId="10" xfId="0" applyAlignment="1" applyBorder="1" applyFont="1" applyNumberFormat="1">
      <alignment horizontal="center"/>
    </xf>
    <xf borderId="62" fillId="2" fontId="7" numFmtId="0" xfId="0" applyAlignment="1" applyBorder="1" applyFont="1">
      <alignment horizontal="center"/>
    </xf>
    <xf borderId="21" fillId="0" fontId="17" numFmtId="0" xfId="0" applyAlignment="1" applyBorder="1" applyFont="1">
      <alignment horizontal="left" shrinkToFit="0" vertical="top" wrapText="1"/>
    </xf>
    <xf borderId="0" fillId="0" fontId="19" numFmtId="0" xfId="0" applyAlignment="1" applyFont="1">
      <alignment horizontal="left" shrinkToFit="0" wrapText="1"/>
    </xf>
    <xf borderId="1" fillId="3" fontId="22" numFmtId="0" xfId="0" applyAlignment="1" applyBorder="1" applyFont="1">
      <alignment horizontal="left"/>
    </xf>
    <xf borderId="1" fillId="3" fontId="22" numFmtId="17" xfId="0" applyAlignment="1" applyBorder="1" applyFont="1" applyNumberFormat="1">
      <alignment horizontal="center"/>
    </xf>
    <xf borderId="1" fillId="3" fontId="22" numFmtId="0" xfId="0" applyAlignment="1" applyBorder="1" applyFont="1">
      <alignment horizontal="center"/>
    </xf>
    <xf borderId="1" fillId="2" fontId="25" numFmtId="0" xfId="0" applyAlignment="1" applyBorder="1" applyFont="1">
      <alignment horizontal="left"/>
    </xf>
    <xf borderId="1" fillId="2" fontId="22" numFmtId="0" xfId="0" applyAlignment="1" applyBorder="1" applyFont="1">
      <alignment horizontal="center"/>
    </xf>
    <xf borderId="1" fillId="2" fontId="24" numFmtId="0" xfId="0" applyAlignment="1" applyBorder="1" applyFont="1">
      <alignment horizontal="left"/>
    </xf>
    <xf borderId="63" fillId="2" fontId="26" numFmtId="3" xfId="0" applyAlignment="1" applyBorder="1" applyFont="1" applyNumberFormat="1">
      <alignment horizontal="center"/>
    </xf>
    <xf borderId="64" fillId="2" fontId="24" numFmtId="10" xfId="0" applyAlignment="1" applyBorder="1" applyFont="1" applyNumberFormat="1">
      <alignment horizontal="center"/>
    </xf>
    <xf borderId="64" fillId="2" fontId="7" numFmtId="0" xfId="0" applyAlignment="1" applyBorder="1" applyFont="1">
      <alignment horizontal="center"/>
    </xf>
    <xf borderId="6" fillId="2" fontId="7" numFmtId="0" xfId="0" applyAlignment="1" applyBorder="1" applyFont="1">
      <alignment horizontal="center"/>
    </xf>
    <xf borderId="47" fillId="2" fontId="7" numFmtId="175" xfId="0" applyAlignment="1" applyBorder="1" applyFont="1" applyNumberFormat="1">
      <alignment horizontal="center"/>
    </xf>
    <xf borderId="11" fillId="2" fontId="7" numFmtId="10" xfId="0" applyAlignment="1" applyBorder="1" applyFont="1" applyNumberFormat="1">
      <alignment horizontal="center"/>
    </xf>
    <xf borderId="0" fillId="0" fontId="0" numFmtId="10" xfId="0" applyFont="1" applyNumberFormat="1"/>
    <xf borderId="65" fillId="2" fontId="7" numFmtId="164" xfId="0" applyAlignment="1" applyBorder="1" applyFont="1" applyNumberFormat="1">
      <alignment horizontal="center"/>
    </xf>
    <xf borderId="9" fillId="2" fontId="7" numFmtId="10" xfId="0" applyAlignment="1" applyBorder="1" applyFont="1" applyNumberFormat="1">
      <alignment horizontal="center"/>
    </xf>
    <xf borderId="1" fillId="2" fontId="24" numFmtId="3" xfId="0" applyAlignment="1" applyBorder="1" applyFont="1" applyNumberFormat="1">
      <alignment horizontal="left"/>
    </xf>
    <xf borderId="63" fillId="0" fontId="26" numFmtId="3" xfId="0" applyAlignment="1" applyBorder="1" applyFont="1" applyNumberFormat="1">
      <alignment horizontal="center"/>
    </xf>
    <xf borderId="63" fillId="2" fontId="24" numFmtId="10" xfId="0" applyAlignment="1" applyBorder="1" applyFont="1" applyNumberFormat="1">
      <alignment horizontal="center"/>
    </xf>
    <xf borderId="13" fillId="2" fontId="24" numFmtId="9" xfId="0" applyAlignment="1" applyBorder="1" applyFont="1" applyNumberFormat="1">
      <alignment horizontal="center"/>
    </xf>
    <xf borderId="1" fillId="2" fontId="24" numFmtId="9" xfId="0" applyAlignment="1" applyBorder="1" applyFont="1" applyNumberFormat="1">
      <alignment horizontal="center"/>
    </xf>
    <xf borderId="1" fillId="3" fontId="22" numFmtId="17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1" fillId="2" fontId="24" numFmtId="0" xfId="0" applyAlignment="1" applyBorder="1" applyFont="1">
      <alignment horizontal="center"/>
    </xf>
    <xf borderId="66" fillId="4" fontId="24" numFmtId="175" xfId="0" applyAlignment="1" applyBorder="1" applyFont="1" applyNumberFormat="1">
      <alignment horizontal="center"/>
    </xf>
    <xf borderId="67" fillId="4" fontId="24" numFmtId="10" xfId="0" applyAlignment="1" applyBorder="1" applyFont="1" applyNumberFormat="1">
      <alignment horizontal="center"/>
    </xf>
    <xf borderId="10" fillId="2" fontId="7" numFmtId="175" xfId="0" applyAlignment="1" applyBorder="1" applyFont="1" applyNumberFormat="1">
      <alignment horizontal="center"/>
    </xf>
    <xf borderId="7" fillId="2" fontId="7" numFmtId="175" xfId="0" applyAlignment="1" applyBorder="1" applyFont="1" applyNumberFormat="1">
      <alignment horizontal="center"/>
    </xf>
    <xf borderId="21" fillId="0" fontId="17" numFmtId="0" xfId="0" applyAlignment="1" applyBorder="1" applyFont="1">
      <alignment horizontal="left" shrinkToFit="0" vertical="center" wrapText="1"/>
    </xf>
    <xf borderId="0" fillId="0" fontId="17" numFmtId="0" xfId="0" applyAlignment="1" applyFont="1">
      <alignment shrinkToFit="0" wrapText="1"/>
    </xf>
    <xf borderId="0" fillId="0" fontId="17" numFmtId="0" xfId="0" applyAlignment="1" applyFont="1">
      <alignment horizontal="left" shrinkToFit="0" wrapText="1"/>
    </xf>
    <xf borderId="0" fillId="0" fontId="2" numFmtId="0" xfId="0" applyAlignment="1" applyFont="1">
      <alignment horizontal="left"/>
    </xf>
    <xf borderId="1" fillId="2" fontId="21" numFmtId="0" xfId="0" applyBorder="1" applyFont="1"/>
    <xf borderId="1" fillId="3" fontId="13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1" numFmtId="164" xfId="0" applyBorder="1" applyFont="1" applyNumberFormat="1"/>
    <xf borderId="1" fillId="6" fontId="1" numFmtId="0" xfId="0" applyAlignment="1" applyBorder="1" applyFont="1">
      <alignment horizontal="left"/>
    </xf>
    <xf borderId="1" fillId="6" fontId="1" numFmtId="3" xfId="0" applyBorder="1" applyFont="1" applyNumberFormat="1"/>
    <xf borderId="1" fillId="2" fontId="27" numFmtId="164" xfId="0" applyBorder="1" applyFont="1" applyNumberFormat="1"/>
    <xf borderId="1" fillId="2" fontId="27" numFmtId="9" xfId="0" applyBorder="1" applyFont="1" applyNumberFormat="1"/>
    <xf borderId="13" fillId="4" fontId="2" numFmtId="0" xfId="0" applyBorder="1" applyFont="1"/>
    <xf borderId="1" fillId="2" fontId="2" numFmtId="3" xfId="0" applyAlignment="1" applyBorder="1" applyFont="1" applyNumberFormat="1">
      <alignment horizontal="right"/>
    </xf>
    <xf borderId="1" fillId="2" fontId="2" numFmtId="164" xfId="0" applyBorder="1" applyFont="1" applyNumberFormat="1"/>
    <xf borderId="13" fillId="6" fontId="1" numFmtId="0" xfId="0" applyAlignment="1" applyBorder="1" applyFont="1">
      <alignment horizontal="left"/>
    </xf>
    <xf borderId="13" fillId="6" fontId="1" numFmtId="166" xfId="0" applyBorder="1" applyFont="1" applyNumberFormat="1"/>
    <xf borderId="13" fillId="2" fontId="1" numFmtId="0" xfId="0" applyAlignment="1" applyBorder="1" applyFont="1">
      <alignment horizontal="left"/>
    </xf>
    <xf borderId="13" fillId="2" fontId="1" numFmtId="166" xfId="0" applyBorder="1" applyFont="1" applyNumberFormat="1"/>
    <xf borderId="13" fillId="2" fontId="1" numFmtId="164" xfId="0" applyBorder="1" applyFont="1" applyNumberFormat="1"/>
    <xf borderId="68" fillId="4" fontId="1" numFmtId="0" xfId="0" applyAlignment="1" applyBorder="1" applyFont="1">
      <alignment horizontal="left"/>
    </xf>
    <xf borderId="1" fillId="2" fontId="2" numFmtId="164" xfId="0" applyAlignment="1" applyBorder="1" applyFont="1" applyNumberFormat="1">
      <alignment horizontal="right"/>
    </xf>
    <xf borderId="1" fillId="2" fontId="2" numFmtId="3" xfId="0" applyAlignment="1" applyBorder="1" applyFont="1" applyNumberFormat="1">
      <alignment horizontal="right" vertical="center"/>
    </xf>
    <xf borderId="1" fillId="2" fontId="6" numFmtId="2" xfId="0" applyAlignment="1" applyBorder="1" applyFont="1" applyNumberFormat="1">
      <alignment horizontal="left"/>
    </xf>
    <xf borderId="1" fillId="2" fontId="6" numFmtId="3" xfId="0" applyAlignment="1" applyBorder="1" applyFont="1" applyNumberFormat="1">
      <alignment horizontal="right" vertical="center"/>
    </xf>
    <xf borderId="0" fillId="0" fontId="1" numFmtId="0" xfId="0" applyAlignment="1" applyFont="1">
      <alignment horizontal="center" shrinkToFit="0" vertical="center" wrapText="1"/>
    </xf>
    <xf borderId="68" fillId="2" fontId="2" numFmtId="0" xfId="0" applyAlignment="1" applyBorder="1" applyFont="1">
      <alignment horizontal="left" shrinkToFit="0" vertical="top" wrapText="1"/>
    </xf>
    <xf borderId="13" fillId="2" fontId="2" numFmtId="0" xfId="0" applyBorder="1" applyFont="1"/>
    <xf borderId="1" fillId="2" fontId="2" numFmtId="0" xfId="0" applyAlignment="1" applyBorder="1" applyFont="1">
      <alignment vertical="center"/>
    </xf>
    <xf borderId="1" fillId="2" fontId="6" numFmtId="0" xfId="0" applyAlignment="1" applyBorder="1" applyFont="1">
      <alignment horizontal="left" vertical="center"/>
    </xf>
    <xf borderId="1" fillId="2" fontId="2" numFmtId="166" xfId="0" applyAlignment="1" applyBorder="1" applyFont="1" applyNumberFormat="1">
      <alignment vertical="center"/>
    </xf>
    <xf borderId="1" fillId="2" fontId="3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0" fillId="0" fontId="2" numFmtId="0" xfId="0" applyAlignment="1" applyFont="1">
      <alignment horizontal="left" vertical="center"/>
    </xf>
    <xf borderId="22" fillId="3" fontId="5" numFmtId="3" xfId="0" applyAlignment="1" applyBorder="1" applyFont="1" applyNumberFormat="1">
      <alignment horizontal="center" vertical="center"/>
    </xf>
    <xf borderId="0" fillId="0" fontId="2" numFmtId="0" xfId="0" applyAlignment="1" applyFont="1">
      <alignment vertical="center"/>
    </xf>
    <xf borderId="66" fillId="3" fontId="5" numFmtId="0" xfId="0" applyAlignment="1" applyBorder="1" applyFont="1">
      <alignment horizontal="left" vertical="center"/>
    </xf>
    <xf borderId="66" fillId="3" fontId="5" numFmtId="0" xfId="0" applyAlignment="1" applyBorder="1" applyFont="1">
      <alignment horizontal="center" vertical="center"/>
    </xf>
    <xf borderId="69" fillId="3" fontId="5" numFmtId="0" xfId="0" applyAlignment="1" applyBorder="1" applyFont="1">
      <alignment horizontal="center" vertical="center"/>
    </xf>
    <xf borderId="67" fillId="3" fontId="5" numFmtId="166" xfId="0" applyAlignment="1" applyBorder="1" applyFont="1" applyNumberFormat="1">
      <alignment horizontal="center" vertical="center"/>
    </xf>
    <xf borderId="67" fillId="5" fontId="5" numFmtId="166" xfId="0" applyAlignment="1" applyBorder="1" applyFont="1" applyNumberFormat="1">
      <alignment horizontal="center" vertical="center"/>
    </xf>
    <xf borderId="30" fillId="0" fontId="6" numFmtId="0" xfId="0" applyAlignment="1" applyBorder="1" applyFont="1">
      <alignment horizontal="left" vertical="center"/>
    </xf>
    <xf borderId="10" fillId="2" fontId="6" numFmtId="164" xfId="0" applyAlignment="1" applyBorder="1" applyFont="1" applyNumberFormat="1">
      <alignment horizontal="center" vertical="center"/>
    </xf>
    <xf borderId="11" fillId="2" fontId="6" numFmtId="166" xfId="0" applyAlignment="1" applyBorder="1" applyFont="1" applyNumberFormat="1">
      <alignment horizontal="right" vertical="center"/>
    </xf>
    <xf borderId="1" fillId="2" fontId="2" numFmtId="172" xfId="0" applyAlignment="1" applyBorder="1" applyFont="1" applyNumberFormat="1">
      <alignment vertical="center"/>
    </xf>
    <xf borderId="1" fillId="2" fontId="6" numFmtId="166" xfId="0" applyAlignment="1" applyBorder="1" applyFont="1" applyNumberFormat="1">
      <alignment horizontal="right" vertical="center"/>
    </xf>
    <xf borderId="70" fillId="6" fontId="1" numFmtId="0" xfId="0" applyAlignment="1" applyBorder="1" applyFont="1">
      <alignment vertical="center"/>
    </xf>
    <xf borderId="70" fillId="6" fontId="1" numFmtId="164" xfId="0" applyAlignment="1" applyBorder="1" applyFont="1" applyNumberFormat="1">
      <alignment horizontal="center" vertical="center"/>
    </xf>
    <xf borderId="71" fillId="6" fontId="1" numFmtId="166" xfId="0" applyAlignment="1" applyBorder="1" applyFont="1" applyNumberFormat="1">
      <alignment horizontal="right" vertical="center"/>
    </xf>
    <xf borderId="72" fillId="6" fontId="1" numFmtId="166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vertical="center"/>
    </xf>
    <xf borderId="36" fillId="3" fontId="5" numFmtId="0" xfId="0" applyAlignment="1" applyBorder="1" applyFont="1">
      <alignment horizontal="left" vertical="center"/>
    </xf>
    <xf borderId="10" fillId="2" fontId="6" numFmtId="0" xfId="0" applyAlignment="1" applyBorder="1" applyFont="1">
      <alignment horizontal="center" vertical="center"/>
    </xf>
    <xf borderId="11" fillId="2" fontId="6" numFmtId="0" xfId="0" applyAlignment="1" applyBorder="1" applyFont="1">
      <alignment horizontal="left" vertical="center"/>
    </xf>
    <xf borderId="10" fillId="2" fontId="6" numFmtId="3" xfId="0" applyAlignment="1" applyBorder="1" applyFont="1" applyNumberFormat="1">
      <alignment horizontal="right" vertical="center"/>
    </xf>
    <xf borderId="28" fillId="2" fontId="6" numFmtId="166" xfId="0" applyAlignment="1" applyBorder="1" applyFont="1" applyNumberFormat="1">
      <alignment horizontal="right" vertical="center"/>
    </xf>
    <xf borderId="10" fillId="2" fontId="6" numFmtId="172" xfId="0" applyAlignment="1" applyBorder="1" applyFont="1" applyNumberFormat="1">
      <alignment horizontal="right" vertical="center"/>
    </xf>
    <xf borderId="73" fillId="0" fontId="6" numFmtId="0" xfId="0" applyAlignment="1" applyBorder="1" applyFont="1">
      <alignment horizontal="left" vertical="center"/>
    </xf>
    <xf borderId="0" fillId="0" fontId="6" numFmtId="3" xfId="0" applyAlignment="1" applyFont="1" applyNumberFormat="1">
      <alignment horizontal="right" vertical="center"/>
    </xf>
    <xf borderId="30" fillId="0" fontId="6" numFmtId="0" xfId="0" applyAlignment="1" applyBorder="1" applyFont="1">
      <alignment horizontal="center" vertical="center"/>
    </xf>
    <xf borderId="31" fillId="0" fontId="6" numFmtId="166" xfId="0" applyAlignment="1" applyBorder="1" applyFont="1" applyNumberFormat="1">
      <alignment horizontal="right" vertical="center"/>
    </xf>
    <xf borderId="74" fillId="2" fontId="6" numFmtId="0" xfId="0" applyAlignment="1" applyBorder="1" applyFont="1">
      <alignment horizontal="center" vertical="center"/>
    </xf>
    <xf borderId="75" fillId="2" fontId="6" numFmtId="0" xfId="0" applyAlignment="1" applyBorder="1" applyFont="1">
      <alignment shrinkToFit="0" vertical="center" wrapText="1"/>
    </xf>
    <xf borderId="10" fillId="2" fontId="6" numFmtId="164" xfId="0" applyAlignment="1" applyBorder="1" applyFont="1" applyNumberFormat="1">
      <alignment horizontal="right" vertical="center"/>
    </xf>
    <xf borderId="70" fillId="12" fontId="1" numFmtId="0" xfId="0" applyAlignment="1" applyBorder="1" applyFont="1">
      <alignment vertical="center"/>
    </xf>
    <xf borderId="20" fillId="12" fontId="8" numFmtId="0" xfId="0" applyAlignment="1" applyBorder="1" applyFont="1">
      <alignment shrinkToFit="0" vertical="center" wrapText="1"/>
    </xf>
    <xf borderId="20" fillId="12" fontId="1" numFmtId="3" xfId="0" applyAlignment="1" applyBorder="1" applyFont="1" applyNumberFormat="1">
      <alignment horizontal="right" vertical="center"/>
    </xf>
    <xf borderId="20" fillId="12" fontId="1" numFmtId="166" xfId="0" applyAlignment="1" applyBorder="1" applyFont="1" applyNumberFormat="1">
      <alignment horizontal="right" vertical="center"/>
    </xf>
    <xf borderId="1" fillId="2" fontId="2" numFmtId="166" xfId="0" applyBorder="1" applyFont="1" applyNumberFormat="1"/>
    <xf borderId="68" fillId="2" fontId="2" numFmtId="0" xfId="0" applyAlignment="1" applyBorder="1" applyFont="1">
      <alignment horizontal="left" shrinkToFit="0" vertical="center" wrapText="1"/>
    </xf>
    <xf borderId="13" fillId="2" fontId="2" numFmtId="166" xfId="0" applyBorder="1" applyFont="1" applyNumberFormat="1"/>
    <xf borderId="0" fillId="0" fontId="6" numFmtId="0" xfId="0" applyAlignment="1" applyFont="1">
      <alignment horizontal="left" vertical="center"/>
    </xf>
    <xf borderId="1" fillId="2" fontId="0" numFmtId="0" xfId="0" applyAlignment="1" applyBorder="1" applyFont="1">
      <alignment horizontal="right"/>
    </xf>
    <xf borderId="1" fillId="2" fontId="0" numFmtId="164" xfId="0" applyAlignment="1" applyBorder="1" applyFont="1" applyNumberFormat="1">
      <alignment horizontal="right"/>
    </xf>
    <xf borderId="1" fillId="2" fontId="19" numFmtId="0" xfId="0" applyBorder="1" applyFont="1"/>
    <xf borderId="42" fillId="3" fontId="5" numFmtId="0" xfId="0" applyAlignment="1" applyBorder="1" applyFont="1">
      <alignment horizontal="left"/>
    </xf>
    <xf borderId="19" fillId="6" fontId="1" numFmtId="164" xfId="0" applyAlignment="1" applyBorder="1" applyFont="1" applyNumberFormat="1">
      <alignment horizontal="left"/>
    </xf>
    <xf borderId="19" fillId="6" fontId="1" numFmtId="164" xfId="0" applyAlignment="1" applyBorder="1" applyFont="1" applyNumberFormat="1">
      <alignment horizontal="right"/>
    </xf>
    <xf borderId="19" fillId="6" fontId="1" numFmtId="166" xfId="0" applyAlignment="1" applyBorder="1" applyFont="1" applyNumberFormat="1">
      <alignment horizontal="right" vertical="center"/>
    </xf>
    <xf borderId="75" fillId="6" fontId="1" numFmtId="9" xfId="0" applyAlignment="1" applyBorder="1" applyFont="1" applyNumberFormat="1">
      <alignment horizontal="right" vertical="center"/>
    </xf>
    <xf borderId="10" fillId="2" fontId="2" numFmtId="164" xfId="0" applyAlignment="1" applyBorder="1" applyFont="1" applyNumberFormat="1">
      <alignment horizontal="left"/>
    </xf>
    <xf borderId="10" fillId="2" fontId="2" numFmtId="164" xfId="0" applyAlignment="1" applyBorder="1" applyFont="1" applyNumberFormat="1">
      <alignment horizontal="right"/>
    </xf>
    <xf borderId="13" fillId="6" fontId="1" numFmtId="164" xfId="0" applyAlignment="1" applyBorder="1" applyFont="1" applyNumberFormat="1">
      <alignment horizontal="left"/>
    </xf>
    <xf borderId="13" fillId="6" fontId="1" numFmtId="164" xfId="0" applyAlignment="1" applyBorder="1" applyFont="1" applyNumberFormat="1">
      <alignment horizontal="right"/>
    </xf>
    <xf borderId="14" fillId="6" fontId="1" numFmtId="9" xfId="0" applyAlignment="1" applyBorder="1" applyFont="1" applyNumberFormat="1">
      <alignment horizontal="right" vertical="center"/>
    </xf>
    <xf borderId="30" fillId="0" fontId="2" numFmtId="164" xfId="0" applyAlignment="1" applyBorder="1" applyFont="1" applyNumberFormat="1">
      <alignment horizontal="left"/>
    </xf>
    <xf borderId="0" fillId="0" fontId="2" numFmtId="164" xfId="0" applyAlignment="1" applyFont="1" applyNumberFormat="1">
      <alignment horizontal="right"/>
    </xf>
    <xf borderId="73" fillId="0" fontId="2" numFmtId="166" xfId="0" applyAlignment="1" applyBorder="1" applyFont="1" applyNumberFormat="1">
      <alignment horizontal="right" vertical="center"/>
    </xf>
    <xf borderId="30" fillId="0" fontId="2" numFmtId="0" xfId="0" applyAlignment="1" applyBorder="1" applyFont="1">
      <alignment horizontal="left"/>
    </xf>
    <xf borderId="76" fillId="6" fontId="1" numFmtId="9" xfId="0" applyAlignment="1" applyBorder="1" applyFont="1" applyNumberFormat="1">
      <alignment horizontal="right" vertical="center"/>
    </xf>
    <xf borderId="13" fillId="2" fontId="0" numFmtId="0" xfId="0" applyAlignment="1" applyBorder="1" applyFont="1">
      <alignment horizontal="right"/>
    </xf>
    <xf borderId="1" fillId="2" fontId="0" numFmtId="164" xfId="0" applyBorder="1" applyFont="1" applyNumberFormat="1"/>
    <xf borderId="1" fillId="2" fontId="6" numFmtId="0" xfId="0" applyBorder="1" applyFont="1"/>
    <xf borderId="1" fillId="2" fontId="8" numFmtId="0" xfId="0" applyAlignment="1" applyBorder="1" applyFont="1">
      <alignment shrinkToFit="0" vertical="center" wrapText="1"/>
    </xf>
    <xf borderId="1" fillId="2" fontId="8" numFmtId="0" xfId="0" applyAlignment="1" applyBorder="1" applyFont="1">
      <alignment vertical="center"/>
    </xf>
    <xf borderId="1" fillId="2" fontId="18" numFmtId="0" xfId="0" applyBorder="1" applyFont="1"/>
    <xf borderId="2" fillId="2" fontId="12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horizontal="left" shrinkToFit="0" vertical="center" wrapText="1"/>
    </xf>
    <xf borderId="2" fillId="2" fontId="1" numFmtId="0" xfId="0" applyAlignment="1" applyBorder="1" applyFont="1">
      <alignment horizontal="left" shrinkToFit="0" vertical="center" wrapText="1"/>
    </xf>
    <xf borderId="1" fillId="3" fontId="5" numFmtId="0" xfId="0" applyAlignment="1" applyBorder="1" applyFont="1">
      <alignment horizontal="left" vertical="center"/>
    </xf>
    <xf borderId="1" fillId="3" fontId="5" numFmtId="0" xfId="0" applyAlignment="1" applyBorder="1" applyFont="1">
      <alignment horizontal="right" vertical="center"/>
    </xf>
    <xf borderId="1" fillId="2" fontId="2" numFmtId="164" xfId="0" applyAlignment="1" applyBorder="1" applyFont="1" applyNumberFormat="1">
      <alignment shrinkToFit="0" vertical="center" wrapText="1"/>
    </xf>
    <xf borderId="1" fillId="2" fontId="2" numFmtId="1" xfId="0" applyBorder="1" applyFont="1" applyNumberFormat="1"/>
    <xf borderId="1" fillId="2" fontId="2" numFmtId="166" xfId="0" applyAlignment="1" applyBorder="1" applyFont="1" applyNumberFormat="1">
      <alignment horizontal="right"/>
    </xf>
    <xf borderId="13" fillId="6" fontId="1" numFmtId="3" xfId="0" applyAlignment="1" applyBorder="1" applyFont="1" applyNumberFormat="1">
      <alignment shrinkToFit="0" vertical="center" wrapText="1"/>
    </xf>
    <xf borderId="1" fillId="2" fontId="2" numFmtId="3" xfId="0" applyAlignment="1" applyBorder="1" applyFont="1" applyNumberFormat="1">
      <alignment shrinkToFit="0" vertical="center" wrapText="1"/>
    </xf>
    <xf borderId="1" fillId="2" fontId="2" numFmtId="9" xfId="0" applyBorder="1" applyFont="1" applyNumberFormat="1"/>
    <xf borderId="1" fillId="2" fontId="2" numFmtId="17" xfId="0" applyAlignment="1" applyBorder="1" applyFont="1" applyNumberFormat="1">
      <alignment horizontal="left" vertical="center"/>
    </xf>
    <xf borderId="0" fillId="0" fontId="2" numFmtId="3" xfId="0" applyAlignment="1" applyFont="1" applyNumberFormat="1">
      <alignment shrinkToFit="0" vertical="center" wrapText="1"/>
    </xf>
    <xf borderId="13" fillId="2" fontId="1" numFmtId="0" xfId="0" applyAlignment="1" applyBorder="1" applyFont="1">
      <alignment horizontal="center" vertical="center"/>
    </xf>
    <xf borderId="13" fillId="2" fontId="1" numFmtId="166" xfId="0" applyAlignment="1" applyBorder="1" applyFont="1" applyNumberFormat="1">
      <alignment horizontal="right" shrinkToFit="0" vertical="center" wrapText="1"/>
    </xf>
    <xf borderId="13" fillId="2" fontId="1" numFmtId="3" xfId="0" applyBorder="1" applyFont="1" applyNumberFormat="1"/>
    <xf borderId="13" fillId="2" fontId="2" numFmtId="176" xfId="0" applyBorder="1" applyFont="1" applyNumberFormat="1"/>
    <xf borderId="13" fillId="2" fontId="2" numFmtId="166" xfId="0" applyAlignment="1" applyBorder="1" applyFont="1" applyNumberFormat="1">
      <alignment horizontal="right"/>
    </xf>
    <xf borderId="1" fillId="2" fontId="2" numFmtId="10" xfId="0" applyBorder="1" applyFont="1" applyNumberFormat="1"/>
    <xf borderId="2" fillId="2" fontId="2" numFmtId="0" xfId="0" applyAlignment="1" applyBorder="1" applyFont="1">
      <alignment horizontal="left" shrinkToFit="0" vertical="center" wrapText="1"/>
    </xf>
    <xf borderId="2" fillId="2" fontId="1" numFmtId="0" xfId="0" applyAlignment="1" applyBorder="1" applyFont="1">
      <alignment horizontal="left" shrinkToFit="0" vertical="top" wrapText="1"/>
    </xf>
    <xf borderId="2" fillId="2" fontId="6" numFmtId="0" xfId="0" applyAlignment="1" applyBorder="1" applyFont="1">
      <alignment horizontal="center" shrinkToFit="0" wrapText="1"/>
    </xf>
    <xf borderId="1" fillId="3" fontId="5" numFmtId="0" xfId="0" applyAlignment="1" applyBorder="1" applyFont="1">
      <alignment horizontal="center" shrinkToFit="0" vertical="top" wrapText="1"/>
    </xf>
    <xf borderId="1" fillId="2" fontId="8" numFmtId="0" xfId="0" applyAlignment="1" applyBorder="1" applyFont="1">
      <alignment horizontal="center" shrinkToFit="0" vertical="top" wrapText="1"/>
    </xf>
    <xf borderId="1" fillId="2" fontId="6" numFmtId="177" xfId="0" applyAlignment="1" applyBorder="1" applyFont="1" applyNumberFormat="1">
      <alignment horizontal="center" shrinkToFit="0" vertical="top" wrapText="1"/>
    </xf>
    <xf borderId="1" fillId="2" fontId="1" numFmtId="177" xfId="0" applyAlignment="1" applyBorder="1" applyFont="1" applyNumberFormat="1">
      <alignment horizontal="center"/>
    </xf>
    <xf borderId="13" fillId="2" fontId="8" numFmtId="0" xfId="0" applyAlignment="1" applyBorder="1" applyFont="1">
      <alignment horizontal="center" shrinkToFit="0" vertical="top" wrapText="1"/>
    </xf>
    <xf borderId="13" fillId="2" fontId="8" numFmtId="177" xfId="0" applyAlignment="1" applyBorder="1" applyFont="1" applyNumberFormat="1">
      <alignment horizontal="center" shrinkToFit="0" vertical="top" wrapText="1"/>
    </xf>
    <xf borderId="13" fillId="2" fontId="8" numFmtId="177" xfId="0" applyAlignment="1" applyBorder="1" applyFont="1" applyNumberFormat="1">
      <alignment horizontal="right" shrinkToFit="0" vertical="top" wrapText="1"/>
    </xf>
    <xf borderId="1" fillId="2" fontId="2" numFmtId="4" xfId="0" applyAlignment="1" applyBorder="1" applyFont="1" applyNumberFormat="1">
      <alignment horizontal="right"/>
    </xf>
    <xf borderId="1" fillId="2" fontId="2" numFmtId="0" xfId="0" applyAlignment="1" applyBorder="1" applyFont="1">
      <alignment horizontal="right"/>
    </xf>
    <xf borderId="1" fillId="2" fontId="28" numFmtId="0" xfId="0" applyAlignment="1" applyBorder="1" applyFont="1">
      <alignment horizontal="left"/>
    </xf>
    <xf borderId="1" fillId="2" fontId="3" numFmtId="0" xfId="0" applyAlignment="1" applyBorder="1" applyFont="1">
      <alignment horizontal="left" shrinkToFit="0" wrapText="1"/>
    </xf>
    <xf borderId="1" fillId="2" fontId="7" numFmtId="4" xfId="0" applyAlignment="1" applyBorder="1" applyFont="1" applyNumberFormat="1">
      <alignment horizontal="center"/>
    </xf>
    <xf borderId="1" fillId="3" fontId="5" numFmtId="0" xfId="0" applyBorder="1" applyFont="1"/>
    <xf borderId="1" fillId="3" fontId="5" numFmtId="0" xfId="0" applyAlignment="1" applyBorder="1" applyFont="1">
      <alignment horizontal="center" shrinkToFit="0" wrapText="1"/>
    </xf>
    <xf borderId="1" fillId="2" fontId="28" numFmtId="165" xfId="0" applyAlignment="1" applyBorder="1" applyFont="1" applyNumberFormat="1">
      <alignment horizontal="center"/>
    </xf>
    <xf borderId="1" fillId="2" fontId="7" numFmtId="10" xfId="0" applyAlignment="1" applyBorder="1" applyFont="1" applyNumberFormat="1">
      <alignment horizontal="center" vertical="center"/>
    </xf>
    <xf borderId="1" fillId="2" fontId="7" numFmtId="1" xfId="0" applyAlignment="1" applyBorder="1" applyFont="1" applyNumberFormat="1">
      <alignment horizontal="left"/>
    </xf>
    <xf borderId="1" fillId="2" fontId="7" numFmtId="166" xfId="0" applyAlignment="1" applyBorder="1" applyFont="1" applyNumberFormat="1">
      <alignment horizontal="left"/>
    </xf>
    <xf borderId="1" fillId="2" fontId="28" numFmtId="169" xfId="0" applyAlignment="1" applyBorder="1" applyFont="1" applyNumberFormat="1">
      <alignment horizontal="center"/>
    </xf>
    <xf borderId="1" fillId="2" fontId="28" numFmtId="172" xfId="0" applyAlignment="1" applyBorder="1" applyFont="1" applyNumberFormat="1">
      <alignment horizontal="center"/>
    </xf>
    <xf borderId="1" fillId="2" fontId="28" numFmtId="166" xfId="0" applyAlignment="1" applyBorder="1" applyFont="1" applyNumberFormat="1">
      <alignment horizontal="center"/>
    </xf>
    <xf borderId="1" fillId="2" fontId="7" numFmtId="10" xfId="0" applyAlignment="1" applyBorder="1" applyFont="1" applyNumberFormat="1">
      <alignment horizontal="left"/>
    </xf>
    <xf borderId="13" fillId="2" fontId="1" numFmtId="0" xfId="0" applyBorder="1" applyFont="1"/>
    <xf borderId="13" fillId="2" fontId="1" numFmtId="3" xfId="0" applyAlignment="1" applyBorder="1" applyFont="1" applyNumberFormat="1">
      <alignment horizontal="right"/>
    </xf>
    <xf borderId="1" fillId="2" fontId="2" numFmtId="1" xfId="0" applyAlignment="1" applyBorder="1" applyFont="1" applyNumberFormat="1">
      <alignment horizontal="left"/>
    </xf>
    <xf borderId="21" fillId="0" fontId="29" numFmtId="0" xfId="0" applyAlignment="1" applyBorder="1" applyFont="1">
      <alignment horizontal="left" shrinkToFit="0" vertical="center" wrapText="1"/>
    </xf>
    <xf borderId="1" fillId="2" fontId="28" numFmtId="178" xfId="0" applyAlignment="1" applyBorder="1" applyFont="1" applyNumberFormat="1">
      <alignment horizontal="left"/>
    </xf>
    <xf borderId="1" fillId="13" fontId="7" numFmtId="0" xfId="0" applyAlignment="1" applyBorder="1" applyFill="1" applyFont="1">
      <alignment horizontal="center"/>
    </xf>
    <xf borderId="1" fillId="2" fontId="30" numFmtId="0" xfId="0" applyAlignment="1" applyBorder="1" applyFont="1">
      <alignment horizontal="left"/>
    </xf>
    <xf borderId="1" fillId="2" fontId="7" numFmtId="9" xfId="0" applyAlignment="1" applyBorder="1" applyFont="1" applyNumberFormat="1">
      <alignment horizontal="left"/>
    </xf>
    <xf borderId="1" fillId="2" fontId="7" numFmtId="165" xfId="0" applyAlignment="1" applyBorder="1" applyFont="1" applyNumberFormat="1">
      <alignment horizontal="left"/>
    </xf>
    <xf borderId="1" fillId="2" fontId="7" numFmtId="164" xfId="0" applyAlignment="1" applyBorder="1" applyFont="1" applyNumberFormat="1">
      <alignment horizontal="left"/>
    </xf>
    <xf borderId="1" fillId="3" fontId="5" numFmtId="0" xfId="0" applyAlignment="1" applyBorder="1" applyFont="1">
      <alignment horizontal="right"/>
    </xf>
    <xf borderId="66" fillId="6" fontId="1" numFmtId="0" xfId="0" applyBorder="1" applyFont="1"/>
    <xf borderId="69" fillId="6" fontId="1" numFmtId="3" xfId="0" applyAlignment="1" applyBorder="1" applyFont="1" applyNumberFormat="1">
      <alignment horizontal="right"/>
    </xf>
    <xf borderId="67" fillId="6" fontId="1" numFmtId="3" xfId="0" applyAlignment="1" applyBorder="1" applyFont="1" applyNumberFormat="1">
      <alignment horizontal="right"/>
    </xf>
    <xf borderId="0" fillId="0" fontId="1" numFmtId="166" xfId="0" applyAlignment="1" applyFont="1" applyNumberFormat="1">
      <alignment horizontal="right"/>
    </xf>
    <xf borderId="1" fillId="2" fontId="2" numFmtId="165" xfId="0" applyAlignment="1" applyBorder="1" applyFont="1" applyNumberFormat="1">
      <alignment horizontal="right"/>
    </xf>
    <xf borderId="0" fillId="0" fontId="2" numFmtId="3" xfId="0" applyAlignment="1" applyFont="1" applyNumberFormat="1">
      <alignment horizontal="right"/>
    </xf>
    <xf borderId="0" fillId="0" fontId="2" numFmtId="165" xfId="0" applyAlignment="1" applyFont="1" applyNumberFormat="1">
      <alignment horizontal="right"/>
    </xf>
    <xf borderId="1" fillId="2" fontId="2" numFmtId="165" xfId="0" applyBorder="1" applyFont="1" applyNumberFormat="1"/>
    <xf borderId="66" fillId="6" fontId="1" numFmtId="0" xfId="0" applyAlignment="1" applyBorder="1" applyFont="1">
      <alignment horizontal="left"/>
    </xf>
    <xf borderId="0" fillId="0" fontId="0" numFmtId="172" xfId="0" applyFont="1" applyNumberFormat="1"/>
    <xf borderId="1" fillId="2" fontId="0" numFmtId="172" xfId="0" applyAlignment="1" applyBorder="1" applyFont="1" applyNumberFormat="1">
      <alignment horizontal="left"/>
    </xf>
    <xf borderId="0" fillId="0" fontId="2" numFmtId="9" xfId="0" applyAlignment="1" applyFont="1" applyNumberFormat="1">
      <alignment horizontal="right"/>
    </xf>
    <xf borderId="19" fillId="2" fontId="2" numFmtId="3" xfId="0" applyAlignment="1" applyBorder="1" applyFont="1" applyNumberFormat="1">
      <alignment horizontal="right"/>
    </xf>
    <xf borderId="17" fillId="0" fontId="29" numFmtId="0" xfId="0" applyAlignment="1" applyBorder="1" applyFont="1">
      <alignment horizontal="left" shrinkToFit="0" vertical="top" wrapText="1"/>
    </xf>
    <xf borderId="1" fillId="2" fontId="17" numFmtId="0" xfId="0" applyAlignment="1" applyBorder="1" applyFont="1">
      <alignment horizontal="left" vertical="top"/>
    </xf>
    <xf borderId="1" fillId="2" fontId="2" numFmtId="3" xfId="0" applyAlignment="1" applyBorder="1" applyFont="1" applyNumberFormat="1">
      <alignment horizontal="left" vertical="top"/>
    </xf>
    <xf borderId="19" fillId="2" fontId="17" numFmtId="0" xfId="0" applyAlignment="1" applyBorder="1" applyFont="1">
      <alignment horizontal="left" vertical="top"/>
    </xf>
    <xf borderId="19" fillId="2" fontId="2" numFmtId="3" xfId="0" applyAlignment="1" applyBorder="1" applyFont="1" applyNumberFormat="1">
      <alignment horizontal="left" vertical="top"/>
    </xf>
    <xf borderId="19" fillId="2" fontId="7" numFmtId="9" xfId="0" applyAlignment="1" applyBorder="1" applyFont="1" applyNumberFormat="1">
      <alignment horizontal="left"/>
    </xf>
    <xf borderId="1" fillId="2" fontId="7" numFmtId="3" xfId="0" applyAlignment="1" applyBorder="1" applyFont="1" applyNumberFormat="1">
      <alignment horizontal="right"/>
    </xf>
    <xf borderId="1" fillId="2" fontId="12" numFmtId="0" xfId="0" applyBorder="1" applyFont="1"/>
    <xf borderId="66" fillId="6" fontId="8" numFmtId="0" xfId="0" applyAlignment="1" applyBorder="1" applyFont="1">
      <alignment horizontal="left"/>
    </xf>
    <xf borderId="69" fillId="6" fontId="8" numFmtId="0" xfId="0" applyAlignment="1" applyBorder="1" applyFont="1">
      <alignment horizontal="right"/>
    </xf>
    <xf borderId="67" fillId="6" fontId="8" numFmtId="0" xfId="0" applyAlignment="1" applyBorder="1" applyFont="1">
      <alignment horizontal="right"/>
    </xf>
    <xf borderId="66" fillId="6" fontId="8" numFmtId="0" xfId="0" applyBorder="1" applyFont="1"/>
    <xf borderId="69" fillId="6" fontId="6" numFmtId="0" xfId="0" applyAlignment="1" applyBorder="1" applyFont="1">
      <alignment horizontal="right"/>
    </xf>
    <xf borderId="67" fillId="6" fontId="6" numFmtId="0" xfId="0" applyAlignment="1" applyBorder="1" applyFont="1">
      <alignment horizontal="right"/>
    </xf>
    <xf borderId="1" fillId="2" fontId="6" numFmtId="175" xfId="0" applyAlignment="1" applyBorder="1" applyFont="1" applyNumberFormat="1">
      <alignment horizontal="right"/>
    </xf>
    <xf borderId="77" fillId="2" fontId="29" numFmtId="0" xfId="0" applyAlignment="1" applyBorder="1" applyFont="1">
      <alignment horizontal="left"/>
    </xf>
    <xf borderId="78" fillId="0" fontId="4" numFmtId="0" xfId="0" applyBorder="1" applyFont="1"/>
    <xf borderId="16" fillId="2" fontId="6" numFmtId="0" xfId="0" applyAlignment="1" applyBorder="1" applyFont="1">
      <alignment horizontal="right"/>
    </xf>
    <xf borderId="19" fillId="2" fontId="29" numFmtId="0" xfId="0" applyBorder="1" applyFont="1"/>
    <xf borderId="19" fillId="2" fontId="6" numFmtId="0" xfId="0" applyAlignment="1" applyBorder="1" applyFont="1">
      <alignment horizontal="right"/>
    </xf>
    <xf borderId="1" fillId="2" fontId="31" numFmtId="0" xfId="0" applyBorder="1" applyFont="1"/>
    <xf borderId="1" fillId="3" fontId="5" numFmtId="3" xfId="0" applyAlignment="1" applyBorder="1" applyFont="1" applyNumberFormat="1">
      <alignment horizontal="center" shrinkToFit="0" wrapText="1"/>
    </xf>
    <xf borderId="1" fillId="6" fontId="1" numFmtId="0" xfId="0" applyAlignment="1" applyBorder="1" applyFont="1">
      <alignment horizontal="center" shrinkToFit="0" wrapText="1"/>
    </xf>
    <xf borderId="1" fillId="6" fontId="1" numFmtId="3" xfId="0" applyAlignment="1" applyBorder="1" applyFont="1" applyNumberFormat="1">
      <alignment horizontal="center" shrinkToFit="0" wrapText="1"/>
    </xf>
    <xf borderId="1" fillId="6" fontId="1" numFmtId="10" xfId="0" applyAlignment="1" applyBorder="1" applyFont="1" applyNumberFormat="1">
      <alignment horizontal="center" shrinkToFit="0" wrapText="1"/>
    </xf>
    <xf borderId="0" fillId="0" fontId="0" numFmtId="0" xfId="0" applyAlignment="1" applyFont="1">
      <alignment horizontal="left"/>
    </xf>
    <xf borderId="0" fillId="0" fontId="0" numFmtId="164" xfId="0" applyAlignment="1" applyFont="1" applyNumberFormat="1">
      <alignment horizontal="left"/>
    </xf>
    <xf borderId="0" fillId="0" fontId="2" numFmtId="0" xfId="0" applyAlignment="1" applyFont="1">
      <alignment horizontal="center" shrinkToFit="0" wrapText="1"/>
    </xf>
    <xf borderId="0" fillId="0" fontId="2" numFmtId="3" xfId="0" applyAlignment="1" applyFont="1" applyNumberFormat="1">
      <alignment horizontal="center" shrinkToFit="0" wrapText="1"/>
    </xf>
    <xf borderId="0" fillId="0" fontId="2" numFmtId="10" xfId="0" applyAlignment="1" applyFont="1" applyNumberFormat="1">
      <alignment horizontal="center" shrinkToFit="0" wrapText="1"/>
    </xf>
    <xf borderId="0" fillId="0" fontId="0" numFmtId="3" xfId="0" applyAlignment="1" applyFont="1" applyNumberFormat="1">
      <alignment horizontal="left"/>
    </xf>
    <xf borderId="13" fillId="2" fontId="1" numFmtId="3" xfId="0" applyAlignment="1" applyBorder="1" applyFont="1" applyNumberFormat="1">
      <alignment horizontal="center" shrinkToFit="0" wrapText="1"/>
    </xf>
    <xf borderId="13" fillId="2" fontId="1" numFmtId="0" xfId="0" applyAlignment="1" applyBorder="1" applyFont="1">
      <alignment horizontal="center" shrinkToFit="0" wrapText="1"/>
    </xf>
    <xf borderId="13" fillId="2" fontId="1" numFmtId="10" xfId="0" applyAlignment="1" applyBorder="1" applyFont="1" applyNumberFormat="1">
      <alignment horizontal="center" shrinkToFit="0" wrapText="1"/>
    </xf>
    <xf borderId="79" fillId="2" fontId="29" numFmtId="0" xfId="0" applyAlignment="1" applyBorder="1" applyFont="1">
      <alignment horizontal="left" shrinkToFit="0" vertical="top" wrapText="1"/>
    </xf>
    <xf borderId="80" fillId="0" fontId="4" numFmtId="0" xfId="0" applyBorder="1" applyFont="1"/>
    <xf borderId="0" fillId="0" fontId="0" numFmtId="0" xfId="0" applyAlignment="1" applyFont="1">
      <alignment shrinkToFit="0" wrapText="1"/>
    </xf>
    <xf borderId="1" fillId="2" fontId="2" numFmtId="0" xfId="0" applyAlignment="1" applyBorder="1" applyFont="1">
      <alignment horizontal="left" vertical="top"/>
    </xf>
    <xf borderId="1" fillId="2" fontId="1" numFmtId="0" xfId="0" applyAlignment="1" applyBorder="1" applyFont="1">
      <alignment horizontal="center"/>
    </xf>
    <xf borderId="1" fillId="2" fontId="1" numFmtId="3" xfId="0" applyBorder="1" applyFont="1" applyNumberFormat="1"/>
    <xf borderId="0" fillId="0" fontId="17" numFmtId="0" xfId="0" applyAlignment="1" applyFont="1">
      <alignment horizontal="left"/>
    </xf>
    <xf borderId="1" fillId="3" fontId="13" numFmtId="0" xfId="0" applyAlignment="1" applyBorder="1" applyFont="1">
      <alignment horizontal="left"/>
    </xf>
    <xf borderId="1" fillId="3" fontId="13" numFmtId="0" xfId="0" applyAlignment="1" applyBorder="1" applyFont="1">
      <alignment horizontal="center"/>
    </xf>
    <xf borderId="1" fillId="2" fontId="2" numFmtId="178" xfId="0" applyAlignment="1" applyBorder="1" applyFont="1" applyNumberFormat="1">
      <alignment horizontal="center"/>
    </xf>
    <xf borderId="1" fillId="2" fontId="2" numFmtId="178" xfId="0" applyAlignment="1" applyBorder="1" applyFont="1" applyNumberFormat="1">
      <alignment horizontal="center" vertical="center"/>
    </xf>
    <xf borderId="1" fillId="2" fontId="0" numFmtId="178" xfId="0" applyBorder="1" applyFont="1" applyNumberFormat="1"/>
    <xf borderId="13" fillId="6" fontId="1" numFmtId="168" xfId="0" applyAlignment="1" applyBorder="1" applyFont="1" applyNumberFormat="1">
      <alignment horizontal="center"/>
    </xf>
    <xf borderId="1" fillId="2" fontId="0" numFmtId="172" xfId="0" applyBorder="1" applyFont="1" applyNumberFormat="1"/>
    <xf borderId="1" fillId="2" fontId="0" numFmtId="169" xfId="0" applyBorder="1" applyFont="1" applyNumberFormat="1"/>
    <xf borderId="1" fillId="2" fontId="0" numFmtId="168" xfId="0" applyBorder="1" applyFont="1" applyNumberFormat="1"/>
    <xf borderId="1" fillId="2" fontId="0" numFmtId="179" xfId="0" applyBorder="1" applyFont="1" applyNumberFormat="1"/>
    <xf borderId="13" fillId="2" fontId="1" numFmtId="178" xfId="0" applyAlignment="1" applyBorder="1" applyFont="1" applyNumberFormat="1">
      <alignment horizontal="center" vertical="center"/>
    </xf>
    <xf borderId="1" fillId="2" fontId="0" numFmtId="178" xfId="0" applyAlignment="1" applyBorder="1" applyFont="1" applyNumberFormat="1">
      <alignment horizontal="center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F7CAAC"/>
          <bgColor rgb="FFF7CAA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23" Type="http://schemas.openxmlformats.org/officeDocument/2006/relationships/externalLink" Target="externalLinks/externalLink1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002060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'6. EXPORTACIONES'!$B$56:$I$56</c:f>
            </c:strRef>
          </c:cat>
          <c:val>
            <c:numRef>
              <c:f>'6. EXPORTACIONES'!$B$77:$I$77</c:f>
            </c:numRef>
          </c:val>
        </c:ser>
        <c:axId val="887645990"/>
        <c:axId val="1281685942"/>
      </c:barChart>
      <c:catAx>
        <c:axId val="8876459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808080"/>
                </a:solidFill>
                <a:latin typeface="Calibri"/>
              </a:defRPr>
            </a:pPr>
          </a:p>
        </c:txPr>
        <c:crossAx val="1281685942"/>
      </c:catAx>
      <c:valAx>
        <c:axId val="128168594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808080"/>
                </a:solidFill>
                <a:latin typeface="Calibri"/>
              </a:defRPr>
            </a:pPr>
          </a:p>
        </c:txPr>
        <c:crossAx val="887645990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002060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sz="800">
                    <a:solidFill>
                      <a:srgbClr val="80808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'6. EXPORTACIONES'!$A$6:$A$15</c:f>
            </c:strRef>
          </c:cat>
          <c:val>
            <c:numRef>
              <c:f>'6. EXPORTACIONES'!$K$6:$K$15</c:f>
            </c:numRef>
          </c:val>
        </c:ser>
        <c:axId val="1469939355"/>
        <c:axId val="5929488"/>
      </c:barChart>
      <c:catAx>
        <c:axId val="14699393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5929488"/>
      </c:catAx>
      <c:valAx>
        <c:axId val="592948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808080"/>
                </a:solidFill>
                <a:latin typeface="Calibri"/>
              </a:defRPr>
            </a:pPr>
          </a:p>
        </c:txPr>
        <c:crossAx val="1469939355"/>
      </c:valAx>
      <c:spPr>
        <a:solidFill>
          <a:srgbClr val="FFFFFF"/>
        </a:solidFill>
      </c:spPr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223962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'7. INVERSIONES'!$A$5:$A$15</c:f>
            </c:strRef>
          </c:cat>
          <c:val>
            <c:numRef>
              <c:f>'7. INVERSIONES'!$I$5:$I$15</c:f>
            </c:numRef>
          </c:val>
        </c:ser>
        <c:axId val="1314546049"/>
        <c:axId val="82904120"/>
      </c:barChart>
      <c:catAx>
        <c:axId val="13145460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82904120"/>
      </c:catAx>
      <c:valAx>
        <c:axId val="8290412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314546049"/>
      </c:valAx>
      <c:spPr>
        <a:solidFill>
          <a:srgbClr val="FFFFFF"/>
        </a:solidFill>
      </c:spPr>
    </c:plotArea>
    <c:plotVisOnly val="1"/>
  </c:chart>
</c:chartSpace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37</xdr:row>
      <xdr:rowOff>0</xdr:rowOff>
    </xdr:from>
    <xdr:ext cx="6962775" cy="254317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571500</xdr:colOff>
      <xdr:row>24</xdr:row>
      <xdr:rowOff>114300</xdr:rowOff>
    </xdr:from>
    <xdr:ext cx="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476250</xdr:colOff>
      <xdr:row>90</xdr:row>
      <xdr:rowOff>19050</xdr:rowOff>
    </xdr:from>
    <xdr:ext cx="7981950" cy="25908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628650</xdr:colOff>
      <xdr:row>39</xdr:row>
      <xdr:rowOff>47625</xdr:rowOff>
    </xdr:from>
    <xdr:ext cx="6400800" cy="256222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ttps://d.docs.live.net/6100263f364ac024/Documentos/MINEM/BEM%20-%202020/BEM%20marzo%202020/transferencias/ANEXOS%20BEM%20enero%202020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1. PRODUCCIÓN METÁLICA"/>
      <sheetName val="2. PRODUCCIÓN EMPRESAS "/>
      <sheetName val="08.5 RECAUDACION TRIB"/>
      <sheetName val="SALDO IED por SECTOR"/>
      <sheetName val="3. PRODUCCIÓN REGIONES"/>
      <sheetName val="4. NO METÁLICA"/>
      <sheetName val="4.1 NO METÁLICA REGIONES"/>
      <sheetName val="4.2 PRODUCCIÓN CARBONÍFERA"/>
      <sheetName val="03.1 EXPORTACIONES MINERAS"/>
      <sheetName val="5. MACROECONÓMICAS"/>
      <sheetName val="6. EXPORTACIONES"/>
      <sheetName val="6.1 EXPORTACIONES PART"/>
      <sheetName val="6.2 EXPORT PRODUCTOS"/>
      <sheetName val="7. INVERSIONES"/>
      <sheetName val="8. INVERSIONES TIPO"/>
      <sheetName val="9. INVERSIONES RUBRO"/>
      <sheetName val="10. EMPLEO"/>
      <sheetName val="11. TRANSFERENCIAS"/>
      <sheetName val="12. TRANSFERENCIAS 2"/>
      <sheetName val="13. CATASTRO ACTIVIDAD"/>
      <sheetName val="13.1 ACTIVIDAD MINERA"/>
      <sheetName val="14. RECAUDACION"/>
      <sheetName val="14. RECAU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14.29"/>
    <col customWidth="1" min="2" max="9" width="11.29"/>
    <col customWidth="1" min="10" max="11" width="11.57"/>
    <col customWidth="1" min="12" max="12" width="13.29"/>
    <col customWidth="1" min="13" max="15" width="11.57"/>
  </cols>
  <sheetData>
    <row r="1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</row>
    <row r="2" ht="13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ht="13.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ht="13.5" customHeight="1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3"/>
      <c r="K4" s="3"/>
      <c r="L4" s="3"/>
      <c r="M4" s="3"/>
      <c r="N4" s="3"/>
      <c r="O4" s="3"/>
    </row>
    <row r="5" ht="13.5" customHeight="1">
      <c r="A5" s="9"/>
      <c r="B5" s="10" t="s">
        <v>11</v>
      </c>
      <c r="C5" s="10" t="s">
        <v>12</v>
      </c>
      <c r="D5" s="10" t="s">
        <v>11</v>
      </c>
      <c r="E5" s="10" t="s">
        <v>13</v>
      </c>
      <c r="F5" s="10" t="s">
        <v>11</v>
      </c>
      <c r="G5" s="10" t="s">
        <v>11</v>
      </c>
      <c r="H5" s="10" t="s">
        <v>11</v>
      </c>
      <c r="I5" s="11" t="s">
        <v>11</v>
      </c>
      <c r="J5" s="3"/>
      <c r="K5" s="3"/>
      <c r="L5" s="12"/>
      <c r="M5" s="3"/>
      <c r="N5" s="3"/>
      <c r="O5" s="3"/>
    </row>
    <row r="6" ht="13.5" customHeight="1">
      <c r="A6" s="13">
        <v>2010.0</v>
      </c>
      <c r="B6" s="14">
        <v>1247184.029392</v>
      </c>
      <c r="C6" s="14">
        <v>1.6408438890122896E8</v>
      </c>
      <c r="D6" s="14">
        <v>1470449.7064990005</v>
      </c>
      <c r="E6" s="14">
        <v>3640465.46415</v>
      </c>
      <c r="F6" s="14">
        <v>261989.605794</v>
      </c>
      <c r="G6" s="14">
        <v>6042644.2223000005</v>
      </c>
      <c r="H6" s="14">
        <v>33847.813442</v>
      </c>
      <c r="I6" s="15">
        <v>16963.268973000002</v>
      </c>
      <c r="J6" s="3"/>
      <c r="K6" s="3"/>
      <c r="L6" s="12"/>
      <c r="M6" s="3"/>
      <c r="N6" s="3"/>
      <c r="O6" s="3"/>
    </row>
    <row r="7" ht="13.5" customHeight="1">
      <c r="A7" s="16">
        <v>2011.0</v>
      </c>
      <c r="B7" s="17">
        <v>1235345.0680179994</v>
      </c>
      <c r="C7" s="17">
        <v>1.66186716981653E8</v>
      </c>
      <c r="D7" s="17">
        <v>1256382.6002109998</v>
      </c>
      <c r="E7" s="17">
        <v>3418862.1174219996</v>
      </c>
      <c r="F7" s="17">
        <v>230199.08238499996</v>
      </c>
      <c r="G7" s="17">
        <v>7010937.8916</v>
      </c>
      <c r="H7" s="17">
        <v>28881.790966</v>
      </c>
      <c r="I7" s="18">
        <v>19141.078051999997</v>
      </c>
      <c r="J7" s="3"/>
      <c r="K7" s="3"/>
      <c r="L7" s="12"/>
      <c r="M7" s="3"/>
      <c r="N7" s="3"/>
      <c r="O7" s="3"/>
    </row>
    <row r="8" ht="13.5" customHeight="1">
      <c r="A8" s="16">
        <v>2012.0</v>
      </c>
      <c r="B8" s="17">
        <v>1298761.3646879997</v>
      </c>
      <c r="C8" s="17">
        <v>1.6154466615318698E8</v>
      </c>
      <c r="D8" s="17">
        <v>1281282.431485</v>
      </c>
      <c r="E8" s="17">
        <v>3480856.912026</v>
      </c>
      <c r="F8" s="17">
        <v>249236.157476</v>
      </c>
      <c r="G8" s="17">
        <v>6684539.391799999</v>
      </c>
      <c r="H8" s="17">
        <v>26104.854507000004</v>
      </c>
      <c r="I8" s="18">
        <v>16790.374244000002</v>
      </c>
      <c r="J8" s="3"/>
      <c r="K8" s="3"/>
      <c r="L8" s="12"/>
      <c r="M8" s="3"/>
      <c r="N8" s="3"/>
      <c r="O8" s="3"/>
    </row>
    <row r="9" ht="13.5" customHeight="1">
      <c r="A9" s="16">
        <v>2013.0</v>
      </c>
      <c r="B9" s="17">
        <v>1375640.694207</v>
      </c>
      <c r="C9" s="17">
        <v>1.5148607168989697E8</v>
      </c>
      <c r="D9" s="17">
        <v>1351273.497128</v>
      </c>
      <c r="E9" s="17">
        <v>3674282.5108389994</v>
      </c>
      <c r="F9" s="17">
        <v>266472.33039300004</v>
      </c>
      <c r="G9" s="17">
        <v>6680658.79</v>
      </c>
      <c r="H9" s="17">
        <v>23667.787451</v>
      </c>
      <c r="I9" s="18">
        <v>18139.597244</v>
      </c>
      <c r="J9" s="3"/>
      <c r="K9" s="3"/>
      <c r="L9" s="12"/>
      <c r="M9" s="12"/>
      <c r="N9" s="3"/>
      <c r="O9" s="3"/>
    </row>
    <row r="10" ht="13.5" customHeight="1">
      <c r="A10" s="16">
        <v>2014.0</v>
      </c>
      <c r="B10" s="17">
        <v>1377642.4139870002</v>
      </c>
      <c r="C10" s="17">
        <v>1.4009702809351802E8</v>
      </c>
      <c r="D10" s="17">
        <v>1315474.5571109992</v>
      </c>
      <c r="E10" s="17">
        <v>3768147.2192430007</v>
      </c>
      <c r="F10" s="17">
        <v>277294.4825959999</v>
      </c>
      <c r="G10" s="17">
        <v>7192591.9308</v>
      </c>
      <c r="H10" s="17">
        <v>23105.261869</v>
      </c>
      <c r="I10" s="18">
        <v>17017.692465</v>
      </c>
      <c r="J10" s="3"/>
      <c r="K10" s="3"/>
      <c r="L10" s="12"/>
      <c r="M10" s="3"/>
      <c r="N10" s="3"/>
      <c r="O10" s="3"/>
    </row>
    <row r="11" ht="13.5" customHeight="1">
      <c r="A11" s="16">
        <v>2015.0</v>
      </c>
      <c r="B11" s="17">
        <v>1700817.419959</v>
      </c>
      <c r="C11" s="17">
        <v>1.4682290653714E8</v>
      </c>
      <c r="D11" s="17">
        <v>1421217.9398520004</v>
      </c>
      <c r="E11" s="17">
        <v>4101567.7170700002</v>
      </c>
      <c r="F11" s="17">
        <v>315524.81577999995</v>
      </c>
      <c r="G11" s="17">
        <v>7320806.847700001</v>
      </c>
      <c r="H11" s="17">
        <v>19510.729781</v>
      </c>
      <c r="I11" s="18">
        <v>20153.237616</v>
      </c>
      <c r="J11" s="3"/>
      <c r="K11" s="3"/>
      <c r="L11" s="12"/>
      <c r="M11" s="3"/>
      <c r="N11" s="3"/>
      <c r="O11" s="3"/>
    </row>
    <row r="12" ht="13.5" customHeight="1">
      <c r="A12" s="16">
        <v>2016.0</v>
      </c>
      <c r="B12" s="17">
        <v>2353858.557924</v>
      </c>
      <c r="C12" s="17">
        <v>1.5300589697612542E8</v>
      </c>
      <c r="D12" s="17">
        <v>1337081.4908789997</v>
      </c>
      <c r="E12" s="17">
        <v>4375336.687165999</v>
      </c>
      <c r="F12" s="17">
        <v>314421.59763299994</v>
      </c>
      <c r="G12" s="17">
        <v>7663124.0</v>
      </c>
      <c r="H12" s="17">
        <v>18789.004763</v>
      </c>
      <c r="I12" s="18">
        <v>25756.505005000006</v>
      </c>
      <c r="J12" s="3"/>
      <c r="K12" s="3"/>
      <c r="L12" s="12"/>
      <c r="M12" s="12"/>
      <c r="N12" s="3"/>
      <c r="O12" s="3"/>
    </row>
    <row r="13" ht="13.5" customHeight="1">
      <c r="A13" s="16">
        <v>2017.0</v>
      </c>
      <c r="B13" s="17">
        <v>2445583.8150159996</v>
      </c>
      <c r="C13" s="17">
        <v>1.5196403995641115E8</v>
      </c>
      <c r="D13" s="17">
        <v>1473072.7682369999</v>
      </c>
      <c r="E13" s="17">
        <v>4417986.781347001</v>
      </c>
      <c r="F13" s="17">
        <v>306783.61933000013</v>
      </c>
      <c r="G13" s="17">
        <v>8806451.712771999</v>
      </c>
      <c r="H13" s="17">
        <v>17790.363566</v>
      </c>
      <c r="I13" s="18">
        <v>28141.142528</v>
      </c>
      <c r="J13" s="3"/>
      <c r="K13" s="3"/>
      <c r="L13" s="12"/>
      <c r="M13" s="3"/>
      <c r="N13" s="3"/>
      <c r="O13" s="3"/>
    </row>
    <row r="14" ht="13.5" customHeight="1">
      <c r="A14" s="16">
        <v>2018.0</v>
      </c>
      <c r="B14" s="17">
        <v>2437034.8892940003</v>
      </c>
      <c r="C14" s="17">
        <v>1.402109844150119E8</v>
      </c>
      <c r="D14" s="17">
        <v>1474383.1280539997</v>
      </c>
      <c r="E14" s="17">
        <v>4160161.9325340013</v>
      </c>
      <c r="F14" s="17">
        <v>289122.51396000007</v>
      </c>
      <c r="G14" s="17">
        <v>9533871.134754999</v>
      </c>
      <c r="H14" s="17">
        <v>18601.0</v>
      </c>
      <c r="I14" s="18">
        <v>28033.511926999996</v>
      </c>
      <c r="J14" s="3"/>
      <c r="K14" s="3"/>
      <c r="L14" s="12"/>
      <c r="M14" s="3"/>
      <c r="N14" s="3"/>
      <c r="O14" s="3"/>
    </row>
    <row r="15" ht="13.5" customHeight="1">
      <c r="A15" s="16">
        <v>2019.0</v>
      </c>
      <c r="B15" s="17">
        <v>2455439.908494999</v>
      </c>
      <c r="C15" s="17">
        <v>1.2841346335810572E8</v>
      </c>
      <c r="D15" s="17">
        <v>1404381.547009</v>
      </c>
      <c r="E15" s="17">
        <v>3860306.049486</v>
      </c>
      <c r="F15" s="17">
        <v>308115.57177400007</v>
      </c>
      <c r="G15" s="17">
        <v>1.0120007399021E7</v>
      </c>
      <c r="H15" s="17">
        <v>19853.168400000002</v>
      </c>
      <c r="I15" s="18">
        <v>30441.359039</v>
      </c>
      <c r="J15" s="3"/>
      <c r="K15" s="3"/>
      <c r="L15" s="12"/>
      <c r="M15" s="3"/>
      <c r="N15" s="3"/>
      <c r="O15" s="3"/>
    </row>
    <row r="16" ht="13.5" customHeight="1">
      <c r="A16" s="19" t="s">
        <v>14</v>
      </c>
      <c r="B16" s="20" t="str">
        <f t="shared" ref="B16:I16" si="1">SUM(B17:B22)</f>
        <v>949,217</v>
      </c>
      <c r="C16" s="20" t="str">
        <f t="shared" si="1"/>
        <v>42,243,166</v>
      </c>
      <c r="D16" s="20" t="str">
        <f t="shared" si="1"/>
        <v>517,432</v>
      </c>
      <c r="E16" s="20" t="str">
        <f t="shared" si="1"/>
        <v>1,309,800</v>
      </c>
      <c r="F16" s="20" t="str">
        <f t="shared" si="1"/>
        <v>104,242</v>
      </c>
      <c r="G16" s="20" t="str">
        <f t="shared" si="1"/>
        <v>2,831,799</v>
      </c>
      <c r="H16" s="20" t="str">
        <f t="shared" si="1"/>
        <v>7,657</v>
      </c>
      <c r="I16" s="21" t="str">
        <f t="shared" si="1"/>
        <v>14,397</v>
      </c>
      <c r="J16" s="3"/>
      <c r="K16" s="3"/>
      <c r="L16" s="12"/>
      <c r="M16" s="12"/>
      <c r="N16" s="3"/>
      <c r="O16" s="3"/>
    </row>
    <row r="17" ht="13.5" customHeight="1">
      <c r="A17" s="22" t="s">
        <v>15</v>
      </c>
      <c r="B17" s="23">
        <v>190833.54008434666</v>
      </c>
      <c r="C17" s="23">
        <v>1.0218114756547567E7</v>
      </c>
      <c r="D17" s="23">
        <v>130096.41805707003</v>
      </c>
      <c r="E17" s="23">
        <v>318121.85379446077</v>
      </c>
      <c r="F17" s="23">
        <v>24358.723284719992</v>
      </c>
      <c r="G17" s="23">
        <v>997176.040398</v>
      </c>
      <c r="H17" s="24">
        <v>2053.402415</v>
      </c>
      <c r="I17" s="25">
        <v>2234.96824729</v>
      </c>
      <c r="J17" s="26"/>
      <c r="K17" s="3"/>
      <c r="L17" s="3"/>
      <c r="M17" s="3"/>
      <c r="N17" s="3"/>
      <c r="O17" s="3"/>
    </row>
    <row r="18" ht="13.5" customHeight="1">
      <c r="A18" s="27" t="s">
        <v>16</v>
      </c>
      <c r="B18" s="17">
        <v>170013.85966180143</v>
      </c>
      <c r="C18" s="17">
        <v>9255943.531450318</v>
      </c>
      <c r="D18" s="17">
        <v>117313.10994806138</v>
      </c>
      <c r="E18" s="17">
        <v>310594.15148628934</v>
      </c>
      <c r="F18" s="17">
        <v>24338.106512641396</v>
      </c>
      <c r="G18" s="17">
        <v>979376.48886</v>
      </c>
      <c r="H18" s="28">
        <v>1791.2658000014</v>
      </c>
      <c r="I18" s="18">
        <v>2493.5634207312005</v>
      </c>
      <c r="J18" s="26"/>
      <c r="K18" s="3"/>
      <c r="L18" s="3"/>
      <c r="M18" s="3"/>
      <c r="N18" s="3"/>
      <c r="O18" s="3"/>
    </row>
    <row r="19" ht="13.5" customHeight="1">
      <c r="A19" s="27" t="s">
        <v>17</v>
      </c>
      <c r="B19" s="17">
        <v>153945.16678462553</v>
      </c>
      <c r="C19" s="17">
        <v>7896688.058562303</v>
      </c>
      <c r="D19" s="17">
        <v>106089.26205905998</v>
      </c>
      <c r="E19" s="17">
        <v>214997.9180093068</v>
      </c>
      <c r="F19" s="17">
        <v>21951.64330965</v>
      </c>
      <c r="G19" s="17">
        <v>461505.346492</v>
      </c>
      <c r="H19" s="17">
        <v>1133.7519</v>
      </c>
      <c r="I19" s="18">
        <v>2390.69406205</v>
      </c>
      <c r="J19" s="26"/>
      <c r="K19" s="3"/>
      <c r="L19" s="3"/>
      <c r="M19" s="3"/>
      <c r="N19" s="3"/>
      <c r="O19" s="3"/>
    </row>
    <row r="20" ht="13.5" customHeight="1">
      <c r="A20" s="27" t="s">
        <v>18</v>
      </c>
      <c r="B20" s="17">
        <v>125224.57454269998</v>
      </c>
      <c r="C20" s="17">
        <v>5067327.763780534</v>
      </c>
      <c r="D20" s="17">
        <v>15944.552075680002</v>
      </c>
      <c r="E20" s="17">
        <v>84969.60854567411</v>
      </c>
      <c r="F20" s="17">
        <v>4261.603312469999</v>
      </c>
      <c r="G20" s="17">
        <v>0.0</v>
      </c>
      <c r="H20" s="17">
        <v>2.0E-5</v>
      </c>
      <c r="I20" s="18">
        <v>2115.4004333599996</v>
      </c>
      <c r="J20" s="26"/>
      <c r="K20" s="3"/>
      <c r="L20" s="3"/>
      <c r="M20" s="3"/>
      <c r="N20" s="3"/>
      <c r="O20" s="3"/>
    </row>
    <row r="21" ht="13.5" customHeight="1">
      <c r="A21" s="27" t="s">
        <v>19</v>
      </c>
      <c r="B21" s="17">
        <v>128407.17688035099</v>
      </c>
      <c r="C21" s="17">
        <v>3927200.810968117</v>
      </c>
      <c r="D21" s="17">
        <v>28814.91033517</v>
      </c>
      <c r="E21" s="17">
        <v>116151.73490043089</v>
      </c>
      <c r="F21" s="17">
        <v>8667.747097230002</v>
      </c>
      <c r="G21" s="17">
        <v>0.0</v>
      </c>
      <c r="H21" s="17">
        <v>1217.5114</v>
      </c>
      <c r="I21" s="18">
        <v>2389.91190466</v>
      </c>
      <c r="J21" s="26"/>
      <c r="K21" s="3"/>
      <c r="L21" s="3"/>
      <c r="M21" s="3"/>
      <c r="N21" s="3"/>
      <c r="O21" s="3"/>
    </row>
    <row r="22" ht="13.5" customHeight="1">
      <c r="A22" s="29" t="s">
        <v>20</v>
      </c>
      <c r="B22" s="30">
        <v>180792.489479153</v>
      </c>
      <c r="C22" s="30">
        <v>5877891.218000049</v>
      </c>
      <c r="D22" s="30">
        <v>119173.698063883</v>
      </c>
      <c r="E22" s="30">
        <v>264964.5232917186</v>
      </c>
      <c r="F22" s="30">
        <v>20663.977445346</v>
      </c>
      <c r="G22" s="30">
        <v>393740.76966</v>
      </c>
      <c r="H22" s="30">
        <v>1460.8656025</v>
      </c>
      <c r="I22" s="31">
        <v>2772.85763642</v>
      </c>
      <c r="J22" s="26"/>
      <c r="K22" s="3"/>
      <c r="L22" s="3"/>
      <c r="M22" s="3"/>
      <c r="N22" s="3"/>
      <c r="O22" s="3"/>
    </row>
    <row r="23" ht="13.5" customHeight="1">
      <c r="A23" s="32"/>
      <c r="B23" s="17"/>
      <c r="C23" s="17"/>
      <c r="D23" s="17"/>
      <c r="E23" s="17"/>
      <c r="F23" s="17"/>
      <c r="G23" s="17"/>
      <c r="H23" s="17"/>
      <c r="I23" s="17"/>
      <c r="J23" s="3"/>
      <c r="K23" s="3"/>
      <c r="L23" s="3"/>
      <c r="M23" s="3"/>
      <c r="N23" s="3"/>
      <c r="O23" s="3"/>
    </row>
    <row r="24" ht="13.5" customHeight="1">
      <c r="A24" s="33" t="s">
        <v>21</v>
      </c>
      <c r="B24" s="2"/>
      <c r="C24" s="2"/>
      <c r="D24" s="34"/>
      <c r="E24" s="2"/>
      <c r="F24" s="2"/>
      <c r="G24" s="2"/>
      <c r="H24" s="2"/>
      <c r="I24" s="2"/>
      <c r="J24" s="3"/>
      <c r="K24" s="3"/>
      <c r="L24" s="3"/>
      <c r="M24" s="3"/>
      <c r="N24" s="3"/>
      <c r="O24" s="3"/>
    </row>
    <row r="25" ht="13.5" customHeight="1">
      <c r="A25" s="35" t="s">
        <v>22</v>
      </c>
      <c r="B25" s="36">
        <v>198688.45119601</v>
      </c>
      <c r="C25" s="36">
        <v>1.0888730614438003E7</v>
      </c>
      <c r="D25" s="36">
        <v>115989.95344119</v>
      </c>
      <c r="E25" s="36">
        <v>321001.47401583893</v>
      </c>
      <c r="F25" s="36">
        <v>24605.330760135002</v>
      </c>
      <c r="G25" s="36">
        <v>927600.8889199999</v>
      </c>
      <c r="H25" s="36">
        <v>1703.6477</v>
      </c>
      <c r="I25" s="36">
        <v>2680.36198208</v>
      </c>
      <c r="J25" s="3"/>
      <c r="K25" s="3"/>
      <c r="L25" s="3"/>
      <c r="M25" s="3"/>
      <c r="N25" s="3"/>
      <c r="O25" s="3"/>
    </row>
    <row r="26" ht="13.5" customHeight="1">
      <c r="A26" s="37" t="s">
        <v>23</v>
      </c>
      <c r="B26" s="17">
        <v>180792.489479153</v>
      </c>
      <c r="C26" s="17">
        <v>5877891.218000049</v>
      </c>
      <c r="D26" s="17">
        <v>119173.698063883</v>
      </c>
      <c r="E26" s="17">
        <v>264964.5232917186</v>
      </c>
      <c r="F26" s="17">
        <v>20663.977445346</v>
      </c>
      <c r="G26" s="17">
        <v>393740.76966</v>
      </c>
      <c r="H26" s="17">
        <v>1460.8656025</v>
      </c>
      <c r="I26" s="17">
        <v>2772.85763642</v>
      </c>
      <c r="J26" s="3"/>
      <c r="K26" s="38"/>
      <c r="L26" s="26"/>
      <c r="M26" s="3"/>
      <c r="N26" s="3"/>
      <c r="O26" s="3"/>
    </row>
    <row r="27" ht="13.5" customHeight="1">
      <c r="A27" s="39" t="s">
        <v>24</v>
      </c>
      <c r="B27" s="40" t="str">
        <f t="shared" ref="B27:I27" si="2">+B26/B25-1</f>
        <v>-9.0%</v>
      </c>
      <c r="C27" s="40" t="str">
        <f t="shared" si="2"/>
        <v>-46.0%</v>
      </c>
      <c r="D27" s="40" t="str">
        <f t="shared" si="2"/>
        <v>2.7%</v>
      </c>
      <c r="E27" s="40" t="str">
        <f t="shared" si="2"/>
        <v>-17.5%</v>
      </c>
      <c r="F27" s="40" t="str">
        <f t="shared" si="2"/>
        <v>-16.0%</v>
      </c>
      <c r="G27" s="40" t="str">
        <f t="shared" si="2"/>
        <v>-57.6%</v>
      </c>
      <c r="H27" s="40" t="str">
        <f t="shared" si="2"/>
        <v>-14.3%</v>
      </c>
      <c r="I27" s="40" t="str">
        <f t="shared" si="2"/>
        <v>3.5%</v>
      </c>
      <c r="J27" s="33"/>
      <c r="K27" s="38"/>
      <c r="L27" s="26"/>
      <c r="M27" s="33"/>
      <c r="N27" s="33"/>
      <c r="O27" s="33"/>
    </row>
    <row r="28" ht="13.5" customHeight="1">
      <c r="A28" s="41"/>
      <c r="B28" s="34"/>
      <c r="C28" s="34"/>
      <c r="D28" s="34"/>
      <c r="E28" s="34"/>
      <c r="F28" s="34"/>
      <c r="G28" s="34"/>
      <c r="H28" s="34"/>
      <c r="I28" s="34"/>
      <c r="J28" s="3"/>
      <c r="K28" s="38"/>
      <c r="L28" s="26"/>
      <c r="M28" s="3"/>
      <c r="N28" s="3"/>
      <c r="O28" s="3"/>
    </row>
    <row r="29" ht="13.5" customHeight="1">
      <c r="A29" s="33" t="s">
        <v>25</v>
      </c>
      <c r="B29" s="33"/>
      <c r="C29" s="33"/>
      <c r="D29" s="33"/>
      <c r="E29" s="33"/>
      <c r="F29" s="33"/>
      <c r="G29" s="33"/>
      <c r="H29" s="33"/>
      <c r="I29" s="33"/>
      <c r="J29" s="3"/>
      <c r="K29" s="38"/>
      <c r="L29" s="26"/>
      <c r="M29" s="3"/>
      <c r="N29" s="3"/>
      <c r="O29" s="3"/>
    </row>
    <row r="30" ht="13.5" customHeight="1">
      <c r="A30" s="3" t="s">
        <v>26</v>
      </c>
      <c r="B30" s="42">
        <v>1191885.8652517102</v>
      </c>
      <c r="C30" s="42">
        <v>6.468240242609381E7</v>
      </c>
      <c r="D30" s="42">
        <v>678591.3511226411</v>
      </c>
      <c r="E30" s="42">
        <v>1853912.6562822845</v>
      </c>
      <c r="F30" s="42">
        <v>149364.166238574</v>
      </c>
      <c r="G30" s="42">
        <v>4467305.04411</v>
      </c>
      <c r="H30" s="42">
        <v>10117.7614</v>
      </c>
      <c r="I30" s="42">
        <v>13197.18588728</v>
      </c>
      <c r="J30" s="3"/>
      <c r="K30" s="38"/>
      <c r="L30" s="26"/>
      <c r="M30" s="3"/>
      <c r="N30" s="3"/>
      <c r="O30" s="3" t="s">
        <v>27</v>
      </c>
    </row>
    <row r="31" ht="13.5" customHeight="1">
      <c r="A31" s="3" t="s">
        <v>28</v>
      </c>
      <c r="B31" s="42">
        <v>949216.807432978</v>
      </c>
      <c r="C31" s="42">
        <v>4.2243166139308885E7</v>
      </c>
      <c r="D31" s="42">
        <v>517431.9505389244</v>
      </c>
      <c r="E31" s="42">
        <v>1309799.7900278806</v>
      </c>
      <c r="F31" s="42">
        <v>104241.8009620574</v>
      </c>
      <c r="G31" s="42">
        <v>2831798.6454100003</v>
      </c>
      <c r="H31" s="42">
        <v>7656.797137501401</v>
      </c>
      <c r="I31" s="42">
        <v>14397.395704511198</v>
      </c>
      <c r="J31" s="3"/>
      <c r="K31" s="38"/>
      <c r="L31" s="26"/>
      <c r="M31" s="3"/>
      <c r="N31" s="3"/>
      <c r="O31" s="3"/>
    </row>
    <row r="32" ht="13.5" customHeight="1">
      <c r="A32" s="43" t="s">
        <v>24</v>
      </c>
      <c r="B32" s="40" t="str">
        <f t="shared" ref="B32:I32" si="3">+B31/B30-1</f>
        <v>-20.4%</v>
      </c>
      <c r="C32" s="40" t="str">
        <f t="shared" si="3"/>
        <v>-34.7%</v>
      </c>
      <c r="D32" s="40" t="str">
        <f t="shared" si="3"/>
        <v>-23.7%</v>
      </c>
      <c r="E32" s="40" t="str">
        <f t="shared" si="3"/>
        <v>-29.3%</v>
      </c>
      <c r="F32" s="40" t="str">
        <f t="shared" si="3"/>
        <v>-30.2%</v>
      </c>
      <c r="G32" s="40" t="str">
        <f t="shared" si="3"/>
        <v>-36.6%</v>
      </c>
      <c r="H32" s="40" t="str">
        <f t="shared" si="3"/>
        <v>-24.3%</v>
      </c>
      <c r="I32" s="40" t="str">
        <f t="shared" si="3"/>
        <v>9.1%</v>
      </c>
      <c r="J32" s="3"/>
      <c r="K32" s="38"/>
      <c r="L32" s="26"/>
      <c r="M32" s="3"/>
      <c r="N32" s="3"/>
      <c r="O32" s="3"/>
    </row>
    <row r="33" ht="13.5" customHeight="1">
      <c r="A33" s="1"/>
      <c r="B33" s="44"/>
      <c r="C33" s="44"/>
      <c r="D33" s="44"/>
      <c r="E33" s="44"/>
      <c r="F33" s="44"/>
      <c r="G33" s="44"/>
      <c r="H33" s="44"/>
      <c r="I33" s="44"/>
      <c r="J33" s="3"/>
      <c r="K33" s="38"/>
      <c r="L33" s="26"/>
      <c r="M33" s="3"/>
      <c r="N33" s="3"/>
      <c r="O33" s="3"/>
    </row>
    <row r="34" ht="13.5" customHeight="1">
      <c r="A34" s="33" t="s">
        <v>29</v>
      </c>
      <c r="B34" s="33"/>
      <c r="C34" s="33"/>
      <c r="D34" s="33"/>
      <c r="E34" s="33"/>
      <c r="F34" s="33"/>
      <c r="G34" s="33"/>
      <c r="H34" s="33"/>
      <c r="I34" s="33"/>
      <c r="J34" s="3"/>
      <c r="K34" s="3"/>
      <c r="L34" s="3"/>
      <c r="M34" s="3"/>
      <c r="N34" s="3"/>
      <c r="O34" s="3"/>
    </row>
    <row r="35" ht="13.5" customHeight="1">
      <c r="A35" s="45" t="s">
        <v>30</v>
      </c>
      <c r="B35" s="23">
        <v>128407.17688035099</v>
      </c>
      <c r="C35" s="23">
        <v>3927200.810968117</v>
      </c>
      <c r="D35" s="23">
        <v>28814.91033517</v>
      </c>
      <c r="E35" s="23">
        <v>116151.73490043089</v>
      </c>
      <c r="F35" s="23">
        <v>8667.747097230002</v>
      </c>
      <c r="G35" s="23">
        <v>0.0</v>
      </c>
      <c r="H35" s="23">
        <v>1217.5114</v>
      </c>
      <c r="I35" s="23">
        <v>2389.91190466</v>
      </c>
      <c r="J35" s="3"/>
      <c r="K35" s="3"/>
      <c r="L35" s="3"/>
      <c r="M35" s="3"/>
      <c r="N35" s="3"/>
      <c r="O35" s="3"/>
    </row>
    <row r="36" ht="13.5" customHeight="1">
      <c r="A36" s="35" t="s">
        <v>23</v>
      </c>
      <c r="B36" s="46">
        <v>180792.489479153</v>
      </c>
      <c r="C36" s="46">
        <v>5877891.218000049</v>
      </c>
      <c r="D36" s="46">
        <v>119173.698063883</v>
      </c>
      <c r="E36" s="46">
        <v>264964.5232917186</v>
      </c>
      <c r="F36" s="46">
        <v>20663.977445346</v>
      </c>
      <c r="G36" s="46">
        <v>393740.76966</v>
      </c>
      <c r="H36" s="46">
        <v>1460.8656025</v>
      </c>
      <c r="I36" s="46">
        <v>2772.85763642</v>
      </c>
      <c r="J36" s="3"/>
      <c r="K36" s="3"/>
      <c r="L36" s="3"/>
      <c r="M36" s="3"/>
      <c r="N36" s="3"/>
      <c r="O36" s="3"/>
    </row>
    <row r="37" ht="13.5" customHeight="1">
      <c r="A37" s="43" t="s">
        <v>24</v>
      </c>
      <c r="B37" s="40" t="str">
        <f t="shared" ref="B37:F37" si="4">+B36/B35-1</f>
        <v>40.8%</v>
      </c>
      <c r="C37" s="40" t="str">
        <f t="shared" si="4"/>
        <v>49.7%</v>
      </c>
      <c r="D37" s="40" t="str">
        <f t="shared" si="4"/>
        <v>313.6%</v>
      </c>
      <c r="E37" s="40" t="str">
        <f t="shared" si="4"/>
        <v>128.1%</v>
      </c>
      <c r="F37" s="40" t="str">
        <f t="shared" si="4"/>
        <v>138.4%</v>
      </c>
      <c r="G37" s="40" t="s">
        <v>31</v>
      </c>
      <c r="H37" s="40" t="str">
        <f t="shared" ref="H37:I37" si="5">+H36/H35-1</f>
        <v>20.0%</v>
      </c>
      <c r="I37" s="40" t="str">
        <f t="shared" si="5"/>
        <v>16.0%</v>
      </c>
      <c r="J37" s="3"/>
      <c r="K37" s="3" t="s">
        <v>27</v>
      </c>
      <c r="L37" s="3"/>
      <c r="M37" s="3"/>
      <c r="N37" s="3"/>
      <c r="O37" s="3"/>
    </row>
    <row r="38" ht="13.5" customHeight="1">
      <c r="A38" s="47"/>
      <c r="B38" s="48"/>
      <c r="C38" s="48"/>
      <c r="D38" s="48"/>
      <c r="E38" s="48"/>
      <c r="F38" s="48"/>
      <c r="G38" s="48"/>
      <c r="H38" s="48"/>
      <c r="I38" s="48"/>
      <c r="J38" s="3"/>
      <c r="K38" s="3"/>
      <c r="L38" s="3"/>
      <c r="M38" s="3"/>
      <c r="N38" s="3"/>
      <c r="O38" s="3"/>
    </row>
    <row r="39" ht="41.25" customHeight="1">
      <c r="A39" s="49" t="s">
        <v>32</v>
      </c>
      <c r="B39" s="50"/>
      <c r="C39" s="50"/>
      <c r="D39" s="50"/>
      <c r="E39" s="50"/>
      <c r="F39" s="50"/>
      <c r="G39" s="50"/>
      <c r="H39" s="50"/>
      <c r="I39" s="50"/>
      <c r="J39" s="3"/>
      <c r="K39" s="3"/>
      <c r="L39" s="3"/>
      <c r="M39" s="3"/>
      <c r="N39" s="3"/>
      <c r="O39" s="3"/>
    </row>
    <row r="40" ht="13.5" customHeight="1">
      <c r="A40" s="2"/>
      <c r="B40" s="2"/>
      <c r="C40" s="2"/>
      <c r="D40" s="2"/>
      <c r="E40" s="2"/>
      <c r="F40" s="2"/>
      <c r="G40" s="2"/>
      <c r="H40" s="2"/>
      <c r="I40" s="2"/>
      <c r="J40" s="3"/>
      <c r="K40" s="3"/>
      <c r="L40" s="3"/>
      <c r="M40" s="3"/>
      <c r="N40" s="3"/>
      <c r="O40" s="3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3"/>
      <c r="K41" s="3"/>
      <c r="L41" s="3"/>
      <c r="M41" s="3"/>
      <c r="N41" s="3"/>
      <c r="O41" s="3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3"/>
      <c r="K43" s="3"/>
      <c r="L43" s="3"/>
      <c r="M43" s="3"/>
      <c r="N43" s="3"/>
      <c r="O43" s="3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3"/>
      <c r="K45" s="3"/>
      <c r="L45" s="3"/>
      <c r="M45" s="3"/>
      <c r="N45" s="3"/>
      <c r="O45" s="3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3"/>
      <c r="K46" s="3"/>
      <c r="L46" s="3"/>
      <c r="M46" s="3"/>
      <c r="N46" s="3"/>
      <c r="O46" s="3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3"/>
      <c r="K47" s="3"/>
      <c r="L47" s="3"/>
      <c r="M47" s="3"/>
      <c r="N47" s="3"/>
      <c r="O47" s="3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3"/>
      <c r="K48" s="3"/>
      <c r="L48" s="3"/>
      <c r="M48" s="3"/>
      <c r="N48" s="3"/>
      <c r="O48" s="3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3"/>
      <c r="K49" s="3"/>
      <c r="L49" s="3"/>
      <c r="M49" s="3"/>
      <c r="N49" s="3"/>
      <c r="O49" s="3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3"/>
      <c r="K50" s="3"/>
      <c r="L50" s="3"/>
      <c r="M50" s="3"/>
      <c r="N50" s="3"/>
      <c r="O50" s="3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3"/>
      <c r="K51" s="3"/>
      <c r="L51" s="3"/>
      <c r="M51" s="3"/>
      <c r="N51" s="3"/>
      <c r="O51" s="3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3"/>
      <c r="K52" s="3"/>
      <c r="L52" s="3"/>
      <c r="M52" s="3"/>
      <c r="N52" s="3"/>
      <c r="O52" s="3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3"/>
      <c r="K53" s="3"/>
      <c r="L53" s="3"/>
      <c r="M53" s="3"/>
      <c r="N53" s="3"/>
      <c r="O53" s="3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3"/>
      <c r="K54" s="3"/>
      <c r="L54" s="3"/>
      <c r="M54" s="3"/>
      <c r="N54" s="3"/>
      <c r="O54" s="3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3"/>
      <c r="K55" s="3"/>
      <c r="L55" s="3"/>
      <c r="M55" s="3"/>
      <c r="N55" s="3"/>
      <c r="O55" s="3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3"/>
      <c r="K56" s="3"/>
      <c r="L56" s="3"/>
      <c r="M56" s="3"/>
      <c r="N56" s="3"/>
      <c r="O56" s="3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3"/>
      <c r="K57" s="3"/>
      <c r="L57" s="3"/>
      <c r="M57" s="3"/>
      <c r="N57" s="3"/>
      <c r="O57" s="3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3"/>
      <c r="K58" s="3"/>
      <c r="L58" s="3"/>
      <c r="M58" s="3"/>
      <c r="N58" s="3"/>
      <c r="O58" s="3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3"/>
      <c r="K59" s="3"/>
      <c r="L59" s="3"/>
      <c r="M59" s="3"/>
      <c r="N59" s="3"/>
      <c r="O59" s="3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3"/>
      <c r="K60" s="3"/>
      <c r="L60" s="3"/>
      <c r="M60" s="3"/>
      <c r="N60" s="3"/>
      <c r="O60" s="3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3"/>
      <c r="K61" s="3"/>
      <c r="L61" s="3"/>
      <c r="M61" s="3"/>
      <c r="N61" s="3"/>
      <c r="O61" s="3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3"/>
      <c r="K62" s="3"/>
      <c r="L62" s="3"/>
      <c r="M62" s="3"/>
      <c r="N62" s="3"/>
      <c r="O62" s="3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3"/>
      <c r="K63" s="3"/>
      <c r="L63" s="3"/>
      <c r="M63" s="3"/>
      <c r="N63" s="3"/>
      <c r="O63" s="3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3"/>
      <c r="K64" s="3"/>
      <c r="L64" s="3"/>
      <c r="M64" s="3"/>
      <c r="N64" s="3"/>
      <c r="O64" s="3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3"/>
      <c r="K65" s="3"/>
      <c r="L65" s="3"/>
      <c r="M65" s="3"/>
      <c r="N65" s="3"/>
      <c r="O65" s="3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3"/>
      <c r="K66" s="3"/>
      <c r="L66" s="3"/>
      <c r="M66" s="3"/>
      <c r="N66" s="3"/>
      <c r="O66" s="3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3"/>
      <c r="K67" s="3"/>
      <c r="L67" s="3"/>
      <c r="M67" s="3"/>
      <c r="N67" s="3"/>
      <c r="O67" s="3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3"/>
      <c r="K68" s="3"/>
      <c r="L68" s="3"/>
      <c r="M68" s="3"/>
      <c r="N68" s="3"/>
      <c r="O68" s="3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3"/>
      <c r="K69" s="3"/>
      <c r="L69" s="3"/>
      <c r="M69" s="3"/>
      <c r="N69" s="3"/>
      <c r="O69" s="3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3"/>
      <c r="K70" s="3"/>
      <c r="L70" s="3"/>
      <c r="M70" s="3"/>
      <c r="N70" s="3"/>
      <c r="O70" s="3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3"/>
      <c r="K71" s="3"/>
      <c r="L71" s="3"/>
      <c r="M71" s="3"/>
      <c r="N71" s="3"/>
      <c r="O71" s="3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3"/>
      <c r="K72" s="3"/>
      <c r="L72" s="3"/>
      <c r="M72" s="3"/>
      <c r="N72" s="3"/>
      <c r="O72" s="3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3"/>
      <c r="K73" s="3"/>
      <c r="L73" s="3"/>
      <c r="M73" s="3"/>
      <c r="N73" s="3"/>
      <c r="O73" s="3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3"/>
      <c r="K74" s="3"/>
      <c r="L74" s="3"/>
      <c r="M74" s="3"/>
      <c r="N74" s="3"/>
      <c r="O74" s="3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3"/>
      <c r="K75" s="3"/>
      <c r="L75" s="3"/>
      <c r="M75" s="3"/>
      <c r="N75" s="3"/>
      <c r="O75" s="3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3"/>
      <c r="K76" s="3"/>
      <c r="L76" s="3"/>
      <c r="M76" s="3"/>
      <c r="N76" s="3"/>
      <c r="O76" s="3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3"/>
      <c r="K77" s="3"/>
      <c r="L77" s="3"/>
      <c r="M77" s="3"/>
      <c r="N77" s="3"/>
      <c r="O77" s="3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3"/>
      <c r="K78" s="3"/>
      <c r="L78" s="3"/>
      <c r="M78" s="3"/>
      <c r="N78" s="3"/>
      <c r="O78" s="3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3"/>
      <c r="K79" s="3"/>
      <c r="L79" s="3"/>
      <c r="M79" s="3"/>
      <c r="N79" s="3"/>
      <c r="O79" s="3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3"/>
      <c r="K80" s="3"/>
      <c r="L80" s="3"/>
      <c r="M80" s="3"/>
      <c r="N80" s="3"/>
      <c r="O80" s="3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3"/>
      <c r="K81" s="3"/>
      <c r="L81" s="3"/>
      <c r="M81" s="3"/>
      <c r="N81" s="3"/>
      <c r="O81" s="3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3"/>
      <c r="K82" s="3"/>
      <c r="L82" s="3"/>
      <c r="M82" s="3"/>
      <c r="N82" s="3"/>
      <c r="O82" s="3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3"/>
      <c r="K83" s="3"/>
      <c r="L83" s="3"/>
      <c r="M83" s="3"/>
      <c r="N83" s="3"/>
      <c r="O83" s="3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3"/>
      <c r="K84" s="3"/>
      <c r="L84" s="3"/>
      <c r="M84" s="3"/>
      <c r="N84" s="3"/>
      <c r="O84" s="3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3"/>
      <c r="K85" s="3"/>
      <c r="L85" s="3"/>
      <c r="M85" s="3"/>
      <c r="N85" s="3"/>
      <c r="O85" s="3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3"/>
      <c r="K86" s="3"/>
      <c r="L86" s="3"/>
      <c r="M86" s="3"/>
      <c r="N86" s="3"/>
      <c r="O86" s="3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3"/>
      <c r="K87" s="3"/>
      <c r="L87" s="3"/>
      <c r="M87" s="3"/>
      <c r="N87" s="3"/>
      <c r="O87" s="3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3"/>
      <c r="K88" s="3"/>
      <c r="L88" s="3"/>
      <c r="M88" s="3"/>
      <c r="N88" s="3"/>
      <c r="O88" s="3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3"/>
      <c r="K89" s="3"/>
      <c r="L89" s="3"/>
      <c r="M89" s="3"/>
      <c r="N89" s="3"/>
      <c r="O89" s="3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3"/>
      <c r="K90" s="3"/>
      <c r="L90" s="3"/>
      <c r="M90" s="3"/>
      <c r="N90" s="3"/>
      <c r="O90" s="3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3"/>
      <c r="K91" s="3"/>
      <c r="L91" s="3"/>
      <c r="M91" s="3"/>
      <c r="N91" s="3"/>
      <c r="O91" s="3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3"/>
      <c r="K92" s="3"/>
      <c r="L92" s="3"/>
      <c r="M92" s="3"/>
      <c r="N92" s="3"/>
      <c r="O92" s="3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3"/>
      <c r="K93" s="3"/>
      <c r="L93" s="3"/>
      <c r="M93" s="3"/>
      <c r="N93" s="3"/>
      <c r="O93" s="3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3"/>
      <c r="K94" s="3"/>
      <c r="L94" s="3"/>
      <c r="M94" s="3"/>
      <c r="N94" s="3"/>
      <c r="O94" s="3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3"/>
      <c r="K95" s="3"/>
      <c r="L95" s="3"/>
      <c r="M95" s="3"/>
      <c r="N95" s="3"/>
      <c r="O95" s="3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3"/>
      <c r="K96" s="3"/>
      <c r="L96" s="3"/>
      <c r="M96" s="3"/>
      <c r="N96" s="3"/>
      <c r="O96" s="3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3"/>
      <c r="K97" s="3"/>
      <c r="L97" s="3"/>
      <c r="M97" s="3"/>
      <c r="N97" s="3"/>
      <c r="O97" s="3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3"/>
      <c r="K98" s="3"/>
      <c r="L98" s="3"/>
      <c r="M98" s="3"/>
      <c r="N98" s="3"/>
      <c r="O98" s="3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3"/>
      <c r="K99" s="3"/>
      <c r="L99" s="3"/>
      <c r="M99" s="3"/>
      <c r="N99" s="3"/>
      <c r="O99" s="3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3"/>
      <c r="L100" s="3"/>
      <c r="M100" s="3"/>
      <c r="N100" s="3"/>
      <c r="O100" s="3"/>
    </row>
  </sheetData>
  <mergeCells count="2">
    <mergeCell ref="A2:I2"/>
    <mergeCell ref="A39:I39"/>
  </mergeCells>
  <conditionalFormatting sqref="B27:I27">
    <cfRule type="cellIs" dxfId="0" priority="1" operator="lessThan">
      <formula>0</formula>
    </cfRule>
  </conditionalFormatting>
  <conditionalFormatting sqref="B32:I32">
    <cfRule type="cellIs" dxfId="0" priority="2" operator="lessThan">
      <formula>0</formula>
    </cfRule>
  </conditionalFormatting>
  <conditionalFormatting sqref="B37:I37">
    <cfRule type="cellIs" dxfId="0" priority="3" operator="less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47.0"/>
    <col customWidth="1" min="2" max="2" width="18.71"/>
    <col customWidth="1" min="3" max="3" width="41.43"/>
    <col customWidth="1" min="4" max="4" width="10.43"/>
    <col customWidth="1" min="5" max="5" width="19.71"/>
    <col customWidth="1" min="6" max="6" width="6.71"/>
    <col customWidth="1" min="7" max="9" width="11.57"/>
    <col customWidth="1" min="10" max="10" width="15.57"/>
    <col customWidth="1" min="11" max="23" width="11.57"/>
  </cols>
  <sheetData>
    <row r="1" ht="14.25" customHeight="1">
      <c r="A1" s="354" t="s">
        <v>306</v>
      </c>
      <c r="B1" s="355"/>
      <c r="C1" s="356"/>
      <c r="N1" s="356"/>
      <c r="O1" s="356"/>
      <c r="P1" s="356"/>
      <c r="Q1" s="356"/>
      <c r="R1" s="356"/>
      <c r="S1" s="356"/>
      <c r="T1" s="356"/>
      <c r="U1" s="356"/>
      <c r="V1" s="356"/>
      <c r="W1" s="356"/>
    </row>
    <row r="2" ht="20.25" customHeight="1">
      <c r="A2" s="387" t="s">
        <v>307</v>
      </c>
      <c r="N2" s="356"/>
      <c r="O2" s="356"/>
      <c r="P2" s="356"/>
      <c r="Q2" s="356"/>
      <c r="R2" s="356"/>
      <c r="S2" s="356"/>
      <c r="T2" s="356"/>
      <c r="U2" s="356"/>
      <c r="V2" s="356"/>
      <c r="W2" s="356"/>
    </row>
    <row r="3" ht="14.25" customHeight="1">
      <c r="A3" s="355"/>
      <c r="B3" s="355"/>
      <c r="C3" s="356"/>
      <c r="N3" s="356"/>
      <c r="O3" s="356"/>
      <c r="P3" s="356"/>
      <c r="Q3" s="356"/>
      <c r="R3" s="356"/>
      <c r="S3" s="356"/>
      <c r="T3" s="356"/>
      <c r="U3" s="356"/>
      <c r="V3" s="356"/>
      <c r="W3" s="356"/>
    </row>
    <row r="4" ht="14.25" customHeight="1">
      <c r="A4" s="388" t="s">
        <v>283</v>
      </c>
      <c r="B4" s="389" t="s">
        <v>267</v>
      </c>
      <c r="C4" s="390" t="s">
        <v>284</v>
      </c>
      <c r="N4" s="356"/>
      <c r="O4" s="356"/>
      <c r="P4" s="356"/>
      <c r="Q4" s="356"/>
      <c r="R4" s="356"/>
      <c r="S4" s="356"/>
      <c r="T4" s="356"/>
      <c r="U4" s="356"/>
      <c r="V4" s="356"/>
      <c r="W4" s="356"/>
    </row>
    <row r="5" ht="14.25" customHeight="1">
      <c r="A5" s="391"/>
      <c r="B5" s="392"/>
      <c r="C5" s="392"/>
      <c r="N5" s="356"/>
      <c r="O5" s="356"/>
      <c r="P5" s="356"/>
      <c r="Q5" s="356"/>
      <c r="R5" s="356"/>
      <c r="S5" s="356"/>
      <c r="T5" s="356"/>
      <c r="U5" s="356"/>
      <c r="V5" s="356"/>
      <c r="W5" s="356"/>
    </row>
    <row r="6" ht="14.25" customHeight="1">
      <c r="A6" s="393" t="s">
        <v>308</v>
      </c>
      <c r="B6" s="394" t="str">
        <f>SUM(B8:B16)</f>
        <v>8,384</v>
      </c>
      <c r="C6" s="395" t="str">
        <f>B6/$B$21</f>
        <v>98.22%</v>
      </c>
      <c r="N6" s="356"/>
      <c r="O6" s="356"/>
      <c r="P6" s="356"/>
      <c r="Q6" s="356"/>
      <c r="R6" s="356"/>
      <c r="S6" s="356"/>
      <c r="T6" s="356"/>
      <c r="U6" s="356"/>
      <c r="V6" s="356"/>
      <c r="W6" s="356"/>
    </row>
    <row r="7" ht="14.25" customHeight="1">
      <c r="A7" s="355"/>
      <c r="B7" s="396"/>
      <c r="C7" s="397"/>
      <c r="N7" s="356"/>
      <c r="O7" s="356"/>
      <c r="P7" s="356"/>
      <c r="Q7" s="356"/>
      <c r="R7" s="356"/>
      <c r="S7" s="356"/>
      <c r="T7" s="356"/>
      <c r="U7" s="356"/>
      <c r="V7" s="356"/>
      <c r="W7" s="356"/>
    </row>
    <row r="8" ht="14.25" customHeight="1">
      <c r="A8" s="369" t="s">
        <v>89</v>
      </c>
      <c r="B8" s="398">
        <v>4012.816702169795</v>
      </c>
      <c r="C8" s="399" t="str">
        <f t="shared" ref="C8:C16" si="1">B8/$B$21</f>
        <v>47.01%</v>
      </c>
      <c r="E8" s="400"/>
      <c r="O8" s="356"/>
      <c r="P8" s="356"/>
      <c r="Q8" s="356"/>
      <c r="R8" s="356"/>
      <c r="S8" s="356"/>
      <c r="T8" s="356"/>
      <c r="U8" s="356"/>
      <c r="V8" s="356"/>
      <c r="W8" s="356"/>
    </row>
    <row r="9" ht="14.25" customHeight="1">
      <c r="A9" s="369" t="s">
        <v>90</v>
      </c>
      <c r="B9" s="398">
        <v>2576.418538238699</v>
      </c>
      <c r="C9" s="399" t="str">
        <f t="shared" si="1"/>
        <v>30.18%</v>
      </c>
      <c r="D9" s="400"/>
      <c r="E9" s="400"/>
      <c r="P9" s="356"/>
      <c r="Q9" s="356"/>
      <c r="R9" s="356"/>
      <c r="S9" s="356"/>
      <c r="T9" s="356"/>
      <c r="U9" s="356"/>
      <c r="V9" s="356"/>
      <c r="W9" s="356"/>
    </row>
    <row r="10" ht="14.25" customHeight="1">
      <c r="A10" s="369" t="s">
        <v>91</v>
      </c>
      <c r="B10" s="398">
        <v>619.478464522783</v>
      </c>
      <c r="C10" s="399" t="str">
        <f t="shared" si="1"/>
        <v>7.26%</v>
      </c>
      <c r="D10" s="400"/>
      <c r="P10" s="356"/>
      <c r="Q10" s="356"/>
      <c r="R10" s="356"/>
      <c r="S10" s="356"/>
      <c r="T10" s="356"/>
      <c r="U10" s="356"/>
      <c r="V10" s="356"/>
      <c r="W10" s="356"/>
    </row>
    <row r="11" ht="14.25" customHeight="1">
      <c r="A11" s="369" t="s">
        <v>93</v>
      </c>
      <c r="B11" s="398">
        <v>27.011870527963996</v>
      </c>
      <c r="C11" s="399" t="str">
        <f t="shared" si="1"/>
        <v>0.32%</v>
      </c>
      <c r="P11" s="356"/>
      <c r="Q11" s="356"/>
      <c r="R11" s="356"/>
      <c r="S11" s="356"/>
      <c r="T11" s="356"/>
      <c r="U11" s="356"/>
      <c r="V11" s="356"/>
      <c r="W11" s="356"/>
    </row>
    <row r="12" ht="14.25" customHeight="1">
      <c r="A12" s="369" t="s">
        <v>92</v>
      </c>
      <c r="B12" s="398">
        <v>553.5904810387901</v>
      </c>
      <c r="C12" s="399" t="str">
        <f t="shared" si="1"/>
        <v>6.49%</v>
      </c>
      <c r="P12" s="356"/>
      <c r="Q12" s="356"/>
      <c r="R12" s="356"/>
      <c r="S12" s="356"/>
      <c r="T12" s="356"/>
      <c r="U12" s="356"/>
      <c r="V12" s="356"/>
      <c r="W12" s="356"/>
    </row>
    <row r="13" ht="14.25" customHeight="1">
      <c r="A13" s="369" t="s">
        <v>309</v>
      </c>
      <c r="B13" s="398">
        <v>113.79269639548795</v>
      </c>
      <c r="C13" s="399" t="str">
        <f t="shared" si="1"/>
        <v>1.33%</v>
      </c>
      <c r="P13" s="356"/>
      <c r="Q13" s="356"/>
      <c r="R13" s="356"/>
      <c r="S13" s="356"/>
      <c r="T13" s="356"/>
      <c r="U13" s="356"/>
      <c r="V13" s="356"/>
      <c r="W13" s="356"/>
    </row>
    <row r="14" ht="14.25" customHeight="1">
      <c r="A14" s="369" t="s">
        <v>94</v>
      </c>
      <c r="B14" s="398">
        <v>316.158796927835</v>
      </c>
      <c r="C14" s="399" t="str">
        <f t="shared" si="1"/>
        <v>3.70%</v>
      </c>
      <c r="P14" s="356"/>
      <c r="Q14" s="356"/>
      <c r="R14" s="356"/>
      <c r="S14" s="356"/>
      <c r="T14" s="356"/>
      <c r="U14" s="356"/>
      <c r="V14" s="356"/>
      <c r="W14" s="356"/>
    </row>
    <row r="15" ht="14.25" customHeight="1">
      <c r="A15" s="369" t="s">
        <v>96</v>
      </c>
      <c r="B15" s="398">
        <v>164.42617916945767</v>
      </c>
      <c r="C15" s="399" t="str">
        <f t="shared" si="1"/>
        <v>1.93%</v>
      </c>
      <c r="P15" s="356"/>
      <c r="Q15" s="356"/>
      <c r="R15" s="356"/>
      <c r="S15" s="356"/>
      <c r="T15" s="356"/>
      <c r="U15" s="356"/>
      <c r="V15" s="356"/>
      <c r="W15" s="356"/>
    </row>
    <row r="16" ht="14.25" customHeight="1">
      <c r="A16" s="369" t="s">
        <v>302</v>
      </c>
      <c r="B16" s="398">
        <v>0.429372</v>
      </c>
      <c r="C16" s="399" t="str">
        <f t="shared" si="1"/>
        <v>0.01%</v>
      </c>
      <c r="P16" s="356"/>
      <c r="Q16" s="356"/>
      <c r="R16" s="356"/>
      <c r="S16" s="356"/>
      <c r="T16" s="356"/>
      <c r="U16" s="356"/>
      <c r="V16" s="356"/>
      <c r="W16" s="356"/>
    </row>
    <row r="17" ht="14.25" customHeight="1">
      <c r="A17" s="369"/>
      <c r="B17" s="401"/>
      <c r="C17" s="402"/>
      <c r="P17" s="356"/>
      <c r="Q17" s="356"/>
      <c r="R17" s="356"/>
      <c r="S17" s="356"/>
      <c r="T17" s="356"/>
      <c r="U17" s="356"/>
      <c r="V17" s="356"/>
      <c r="W17" s="356"/>
    </row>
    <row r="18" ht="14.25" customHeight="1">
      <c r="A18" s="369"/>
      <c r="B18" s="370"/>
      <c r="C18" s="374"/>
      <c r="P18" s="356"/>
      <c r="Q18" s="356"/>
      <c r="R18" s="356"/>
      <c r="S18" s="356"/>
      <c r="T18" s="356"/>
      <c r="U18" s="356"/>
      <c r="V18" s="356"/>
      <c r="W18" s="356"/>
    </row>
    <row r="19" ht="14.25" customHeight="1">
      <c r="A19" s="403" t="s">
        <v>299</v>
      </c>
      <c r="B19" s="404">
        <v>152.28820000000002</v>
      </c>
      <c r="C19" s="405" t="str">
        <f>B19/$B$21</f>
        <v>1.78%</v>
      </c>
      <c r="P19" s="356"/>
      <c r="Q19" s="356"/>
      <c r="R19" s="356"/>
      <c r="S19" s="356"/>
      <c r="T19" s="356"/>
      <c r="U19" s="356"/>
      <c r="V19" s="356"/>
      <c r="W19" s="356"/>
    </row>
    <row r="20" ht="14.25" customHeight="1">
      <c r="A20" s="355"/>
      <c r="B20" s="355"/>
      <c r="C20" s="356"/>
      <c r="P20" s="356"/>
      <c r="Q20" s="356"/>
      <c r="R20" s="356"/>
      <c r="S20" s="356"/>
      <c r="T20" s="356"/>
      <c r="U20" s="356"/>
      <c r="V20" s="356"/>
      <c r="W20" s="356"/>
    </row>
    <row r="21" ht="14.25" customHeight="1">
      <c r="A21" s="378" t="s">
        <v>304</v>
      </c>
      <c r="B21" s="379" t="str">
        <f>SUM(B8:B19)</f>
        <v>8,536</v>
      </c>
      <c r="C21" s="406">
        <v>1.0</v>
      </c>
      <c r="O21" s="356"/>
      <c r="P21" s="356"/>
      <c r="Q21" s="356"/>
      <c r="R21" s="356"/>
      <c r="S21" s="356"/>
      <c r="T21" s="356"/>
      <c r="U21" s="356"/>
      <c r="V21" s="356"/>
      <c r="W21" s="356"/>
    </row>
    <row r="22" ht="14.25" customHeight="1">
      <c r="A22" s="403"/>
      <c r="B22" s="383"/>
      <c r="C22" s="407"/>
      <c r="O22" s="356"/>
      <c r="P22" s="356"/>
      <c r="Q22" s="356"/>
      <c r="R22" s="356"/>
      <c r="S22" s="356"/>
      <c r="T22" s="356"/>
      <c r="U22" s="356"/>
      <c r="V22" s="356"/>
      <c r="W22" s="356"/>
    </row>
    <row r="23" ht="41.25" customHeight="1">
      <c r="A23" s="387" t="s">
        <v>310</v>
      </c>
      <c r="O23" s="356"/>
      <c r="P23" s="356"/>
      <c r="Q23" s="356"/>
      <c r="R23" s="356"/>
      <c r="S23" s="356"/>
      <c r="T23" s="356"/>
      <c r="U23" s="356"/>
      <c r="V23" s="356"/>
      <c r="W23" s="356"/>
    </row>
    <row r="24" ht="18.75" customHeight="1">
      <c r="A24" s="355"/>
      <c r="B24" s="355"/>
      <c r="C24" s="356"/>
      <c r="O24" s="356"/>
      <c r="P24" s="356"/>
      <c r="Q24" s="356"/>
      <c r="R24" s="356"/>
      <c r="S24" s="356"/>
      <c r="T24" s="356"/>
      <c r="U24" s="356"/>
      <c r="V24" s="356"/>
      <c r="W24" s="356"/>
    </row>
    <row r="25" ht="18.0" customHeight="1">
      <c r="A25" s="357" t="s">
        <v>283</v>
      </c>
      <c r="B25" s="408" t="s">
        <v>311</v>
      </c>
      <c r="C25" s="358" t="s">
        <v>284</v>
      </c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361"/>
      <c r="P25" s="361"/>
      <c r="Q25" s="361"/>
      <c r="R25" s="361"/>
      <c r="S25" s="361"/>
      <c r="T25" s="361"/>
      <c r="U25" s="361"/>
      <c r="V25" s="361"/>
      <c r="W25" s="361"/>
    </row>
    <row r="26" ht="14.25" customHeight="1">
      <c r="A26" s="410" t="s">
        <v>312</v>
      </c>
      <c r="B26" s="411" t="str">
        <f>SUM(B27:B36)</f>
        <v>8,536 </v>
      </c>
      <c r="C26" s="412" t="str">
        <f t="shared" ref="C26:C36" si="2">B26/$B$38</f>
        <v>61.35%</v>
      </c>
      <c r="O26" s="356"/>
      <c r="P26" s="356"/>
      <c r="Q26" s="356"/>
      <c r="R26" s="356"/>
      <c r="S26" s="356"/>
      <c r="T26" s="356"/>
      <c r="U26" s="356"/>
      <c r="V26" s="356"/>
      <c r="W26" s="356"/>
    </row>
    <row r="27" ht="14.25" customHeight="1">
      <c r="A27" s="369" t="s">
        <v>89</v>
      </c>
      <c r="B27" s="413" t="str">
        <f t="shared" ref="B27:B35" si="3">B8</f>
        <v>4,013 </v>
      </c>
      <c r="C27" s="399" t="str">
        <f t="shared" si="2"/>
        <v>28.84%</v>
      </c>
      <c r="D27" s="400"/>
      <c r="E27" s="400"/>
      <c r="O27" s="356"/>
      <c r="P27" s="356"/>
      <c r="Q27" s="356"/>
      <c r="R27" s="356"/>
      <c r="S27" s="356"/>
      <c r="T27" s="356"/>
      <c r="U27" s="356"/>
      <c r="V27" s="356"/>
      <c r="W27" s="356"/>
    </row>
    <row r="28" ht="14.25" customHeight="1">
      <c r="A28" s="369" t="s">
        <v>90</v>
      </c>
      <c r="B28" s="413" t="str">
        <f t="shared" si="3"/>
        <v>2,576 </v>
      </c>
      <c r="C28" s="399" t="str">
        <f t="shared" si="2"/>
        <v>18.52%</v>
      </c>
      <c r="D28" s="400"/>
      <c r="N28" s="356"/>
      <c r="O28" s="356"/>
      <c r="P28" s="356"/>
      <c r="Q28" s="356"/>
      <c r="R28" s="356"/>
      <c r="S28" s="356"/>
      <c r="T28" s="356"/>
      <c r="U28" s="356"/>
      <c r="V28" s="356"/>
      <c r="W28" s="356"/>
    </row>
    <row r="29" ht="14.25" customHeight="1">
      <c r="A29" s="369" t="s">
        <v>91</v>
      </c>
      <c r="B29" s="413" t="str">
        <f t="shared" si="3"/>
        <v>619 </v>
      </c>
      <c r="C29" s="399" t="str">
        <f t="shared" si="2"/>
        <v>4.45%</v>
      </c>
      <c r="N29" s="356"/>
      <c r="O29" s="356"/>
      <c r="P29" s="356"/>
      <c r="Q29" s="356"/>
      <c r="R29" s="356"/>
      <c r="S29" s="356"/>
      <c r="T29" s="356"/>
      <c r="U29" s="356"/>
      <c r="V29" s="356"/>
      <c r="W29" s="356"/>
    </row>
    <row r="30" ht="14.25" customHeight="1">
      <c r="A30" s="369" t="s">
        <v>93</v>
      </c>
      <c r="B30" s="413" t="str">
        <f t="shared" si="3"/>
        <v>27 </v>
      </c>
      <c r="C30" s="399" t="str">
        <f t="shared" si="2"/>
        <v>0.19%</v>
      </c>
      <c r="N30" s="356"/>
      <c r="O30" s="356"/>
      <c r="P30" s="356"/>
      <c r="Q30" s="356"/>
      <c r="R30" s="356"/>
      <c r="S30" s="356"/>
      <c r="T30" s="356"/>
      <c r="U30" s="356"/>
      <c r="V30" s="356"/>
      <c r="W30" s="356"/>
    </row>
    <row r="31" ht="14.25" customHeight="1">
      <c r="A31" s="369" t="s">
        <v>92</v>
      </c>
      <c r="B31" s="413" t="str">
        <f t="shared" si="3"/>
        <v>554 </v>
      </c>
      <c r="C31" s="399" t="str">
        <f t="shared" si="2"/>
        <v>3.98%</v>
      </c>
      <c r="N31" s="356"/>
      <c r="O31" s="356"/>
      <c r="P31" s="356"/>
      <c r="Q31" s="356"/>
      <c r="R31" s="356"/>
      <c r="S31" s="356"/>
      <c r="T31" s="356"/>
      <c r="U31" s="356"/>
      <c r="V31" s="356"/>
      <c r="W31" s="356"/>
    </row>
    <row r="32" ht="14.25" customHeight="1">
      <c r="A32" s="369" t="s">
        <v>309</v>
      </c>
      <c r="B32" s="413" t="str">
        <f t="shared" si="3"/>
        <v>114 </v>
      </c>
      <c r="C32" s="399" t="str">
        <f t="shared" si="2"/>
        <v>0.82%</v>
      </c>
      <c r="N32" s="356"/>
      <c r="O32" s="356"/>
      <c r="P32" s="356"/>
      <c r="Q32" s="356"/>
      <c r="R32" s="356"/>
      <c r="S32" s="356"/>
      <c r="T32" s="356"/>
      <c r="U32" s="356"/>
      <c r="V32" s="356"/>
      <c r="W32" s="356"/>
    </row>
    <row r="33" ht="14.25" customHeight="1">
      <c r="A33" s="369" t="s">
        <v>94</v>
      </c>
      <c r="B33" s="413" t="str">
        <f t="shared" si="3"/>
        <v>316 </v>
      </c>
      <c r="C33" s="399" t="str">
        <f t="shared" si="2"/>
        <v>2.27%</v>
      </c>
      <c r="N33" s="356"/>
      <c r="O33" s="356"/>
      <c r="P33" s="356"/>
      <c r="Q33" s="356"/>
      <c r="R33" s="356"/>
      <c r="S33" s="356"/>
      <c r="T33" s="356"/>
      <c r="U33" s="356"/>
      <c r="V33" s="356"/>
      <c r="W33" s="356"/>
    </row>
    <row r="34" ht="14.25" customHeight="1">
      <c r="A34" s="369" t="s">
        <v>96</v>
      </c>
      <c r="B34" s="413" t="str">
        <f t="shared" si="3"/>
        <v>164 </v>
      </c>
      <c r="C34" s="399" t="str">
        <f t="shared" si="2"/>
        <v>1.18%</v>
      </c>
      <c r="N34" s="356"/>
      <c r="O34" s="356"/>
      <c r="P34" s="356"/>
      <c r="Q34" s="356"/>
      <c r="R34" s="356"/>
      <c r="S34" s="356"/>
      <c r="T34" s="356"/>
      <c r="U34" s="356"/>
      <c r="V34" s="356"/>
      <c r="W34" s="356"/>
    </row>
    <row r="35" ht="14.25" customHeight="1">
      <c r="A35" s="369" t="s">
        <v>302</v>
      </c>
      <c r="B35" s="413" t="str">
        <f t="shared" si="3"/>
        <v>0 </v>
      </c>
      <c r="C35" s="399" t="str">
        <f t="shared" si="2"/>
        <v>0.00%</v>
      </c>
      <c r="N35" s="356"/>
      <c r="O35" s="356"/>
      <c r="P35" s="356"/>
      <c r="Q35" s="356"/>
      <c r="R35" s="356"/>
      <c r="S35" s="356"/>
      <c r="T35" s="356"/>
      <c r="U35" s="356"/>
      <c r="V35" s="356"/>
      <c r="W35" s="356"/>
    </row>
    <row r="36" ht="14.25" customHeight="1">
      <c r="A36" s="369" t="s">
        <v>313</v>
      </c>
      <c r="B36" s="414" t="str">
        <f>B19</f>
        <v>152 </v>
      </c>
      <c r="C36" s="402" t="str">
        <f t="shared" si="2"/>
        <v>1.09%</v>
      </c>
      <c r="N36" s="356"/>
      <c r="O36" s="356"/>
      <c r="P36" s="356"/>
      <c r="Q36" s="356"/>
      <c r="R36" s="356"/>
      <c r="S36" s="356"/>
      <c r="T36" s="356"/>
      <c r="U36" s="356"/>
      <c r="V36" s="356"/>
      <c r="W36" s="356"/>
    </row>
    <row r="37" ht="14.25" customHeight="1">
      <c r="A37" s="369"/>
      <c r="B37" s="370"/>
      <c r="C37" s="374"/>
      <c r="N37" s="356"/>
      <c r="O37" s="356"/>
      <c r="P37" s="356"/>
      <c r="Q37" s="356"/>
      <c r="R37" s="356"/>
      <c r="S37" s="356"/>
      <c r="T37" s="356"/>
      <c r="U37" s="356"/>
      <c r="V37" s="356"/>
      <c r="W37" s="356"/>
    </row>
    <row r="38" ht="14.25" customHeight="1">
      <c r="A38" s="378" t="s">
        <v>314</v>
      </c>
      <c r="B38" s="379">
        <v>13914.60121084897</v>
      </c>
      <c r="C38" s="406">
        <v>1.0</v>
      </c>
      <c r="N38" s="356"/>
      <c r="O38" s="356"/>
      <c r="P38" s="356"/>
      <c r="Q38" s="356"/>
      <c r="R38" s="356"/>
      <c r="S38" s="356"/>
      <c r="T38" s="356"/>
      <c r="U38" s="356"/>
      <c r="V38" s="356"/>
      <c r="W38" s="356"/>
    </row>
    <row r="39" ht="14.25" customHeight="1">
      <c r="A39" s="382"/>
      <c r="B39" s="383"/>
      <c r="C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</row>
    <row r="40" ht="14.25" customHeight="1">
      <c r="A40" s="355"/>
      <c r="B40" s="355"/>
      <c r="C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</row>
    <row r="41" ht="37.5" customHeight="1">
      <c r="A41" s="415" t="s">
        <v>305</v>
      </c>
      <c r="B41" s="50"/>
      <c r="C41" s="50"/>
      <c r="D41" s="416"/>
      <c r="E41" s="416"/>
      <c r="F41" s="416"/>
      <c r="G41" s="416"/>
      <c r="H41" s="416"/>
      <c r="I41" s="416"/>
      <c r="J41" s="417"/>
      <c r="S41" s="417"/>
    </row>
    <row r="42" ht="14.25" customHeight="1">
      <c r="A42" s="355"/>
      <c r="B42" s="355"/>
      <c r="C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</row>
    <row r="43" ht="35.25" customHeight="1">
      <c r="A43" s="355"/>
      <c r="B43" s="355"/>
      <c r="C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</row>
    <row r="44" ht="14.25" customHeight="1">
      <c r="A44" s="355"/>
      <c r="B44" s="355"/>
      <c r="C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</row>
    <row r="45" ht="14.25" customHeight="1">
      <c r="A45" s="355"/>
      <c r="B45" s="355"/>
      <c r="C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</row>
    <row r="46" ht="14.25" customHeight="1">
      <c r="A46" s="355"/>
      <c r="B46" s="355"/>
      <c r="C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</row>
    <row r="47" ht="14.25" customHeight="1">
      <c r="A47" s="355"/>
      <c r="B47" s="355"/>
      <c r="C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</row>
    <row r="48" ht="14.25" customHeight="1">
      <c r="A48" s="355"/>
      <c r="B48" s="355"/>
      <c r="C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</row>
    <row r="49" ht="14.25" customHeight="1">
      <c r="A49" s="355"/>
      <c r="B49" s="355"/>
      <c r="C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</row>
    <row r="50" ht="14.25" customHeight="1">
      <c r="A50" s="356"/>
      <c r="B50" s="356"/>
      <c r="C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</row>
    <row r="51" ht="14.25" customHeight="1">
      <c r="A51" s="356"/>
      <c r="B51" s="356"/>
      <c r="C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</row>
    <row r="52" ht="14.25" customHeight="1">
      <c r="A52" s="356"/>
      <c r="B52" s="356"/>
      <c r="C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</row>
    <row r="53" ht="14.25" customHeight="1">
      <c r="A53" s="356"/>
      <c r="B53" s="356"/>
      <c r="C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</row>
    <row r="54" ht="14.25" customHeight="1">
      <c r="A54" s="356"/>
      <c r="B54" s="356"/>
      <c r="C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</row>
    <row r="55" ht="14.25" customHeight="1">
      <c r="A55" s="356"/>
      <c r="B55" s="356"/>
      <c r="C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</row>
    <row r="56" ht="14.25" customHeight="1">
      <c r="A56" s="356"/>
      <c r="B56" s="356"/>
      <c r="C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</row>
    <row r="57" ht="14.25" customHeight="1">
      <c r="A57" s="356"/>
      <c r="B57" s="356"/>
      <c r="C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</row>
    <row r="58" ht="14.25" customHeight="1">
      <c r="A58" s="356"/>
      <c r="B58" s="356"/>
      <c r="C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</row>
    <row r="59" ht="14.25" customHeight="1">
      <c r="A59" s="356"/>
      <c r="B59" s="356"/>
      <c r="C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</row>
    <row r="60" ht="14.25" customHeight="1">
      <c r="A60" s="356"/>
      <c r="B60" s="356"/>
      <c r="C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</row>
    <row r="61" ht="14.25" customHeight="1">
      <c r="A61" s="356"/>
      <c r="B61" s="356"/>
      <c r="C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</row>
    <row r="62" ht="14.25" customHeight="1">
      <c r="A62" s="356"/>
      <c r="B62" s="356"/>
      <c r="C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</row>
    <row r="63" ht="14.25" customHeight="1">
      <c r="A63" s="356"/>
      <c r="B63" s="356"/>
      <c r="C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</row>
    <row r="64" ht="14.25" customHeight="1">
      <c r="A64" s="356"/>
      <c r="B64" s="356"/>
      <c r="C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</row>
    <row r="65" ht="14.25" customHeight="1">
      <c r="A65" s="356"/>
      <c r="B65" s="356"/>
      <c r="C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</row>
    <row r="66" ht="14.25" customHeight="1">
      <c r="A66" s="355"/>
      <c r="B66" s="355"/>
      <c r="C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</row>
    <row r="67" ht="14.25" customHeight="1">
      <c r="A67" s="355"/>
      <c r="B67" s="355"/>
      <c r="C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</row>
    <row r="68" ht="14.25" customHeight="1">
      <c r="A68" s="355"/>
      <c r="B68" s="355"/>
      <c r="C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</row>
    <row r="69" ht="14.25" customHeight="1">
      <c r="A69" s="355"/>
      <c r="B69" s="355"/>
      <c r="C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</row>
    <row r="70" ht="14.25" customHeight="1">
      <c r="A70" s="355"/>
      <c r="B70" s="355"/>
      <c r="C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</row>
    <row r="71" ht="14.25" customHeight="1">
      <c r="A71" s="355"/>
      <c r="B71" s="355"/>
      <c r="C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</row>
    <row r="72" ht="14.25" customHeight="1">
      <c r="A72" s="355"/>
      <c r="B72" s="355"/>
      <c r="C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</row>
    <row r="73" ht="14.25" customHeight="1">
      <c r="A73" s="355"/>
      <c r="B73" s="355"/>
      <c r="C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</row>
    <row r="74" ht="14.25" customHeight="1">
      <c r="A74" s="355"/>
      <c r="B74" s="355"/>
      <c r="C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</row>
    <row r="75" ht="14.25" customHeight="1">
      <c r="A75" s="355"/>
      <c r="B75" s="355"/>
      <c r="C75" s="356"/>
      <c r="N75" s="356"/>
      <c r="O75" s="356"/>
      <c r="P75" s="356"/>
      <c r="Q75" s="356"/>
      <c r="R75" s="356"/>
      <c r="S75" s="356"/>
      <c r="T75" s="356"/>
      <c r="U75" s="356"/>
      <c r="V75" s="356"/>
      <c r="W75" s="356"/>
    </row>
    <row r="76" ht="14.25" customHeight="1">
      <c r="A76" s="355"/>
      <c r="B76" s="355"/>
      <c r="C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</row>
    <row r="77" ht="14.25" customHeight="1">
      <c r="A77" s="355"/>
      <c r="B77" s="355"/>
      <c r="C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</row>
    <row r="78" ht="14.25" customHeight="1">
      <c r="A78" s="355"/>
      <c r="B78" s="355"/>
      <c r="C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</row>
    <row r="79" ht="14.25" customHeight="1">
      <c r="A79" s="355"/>
      <c r="B79" s="355"/>
      <c r="C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</row>
    <row r="80" ht="14.25" customHeight="1">
      <c r="A80" s="355"/>
      <c r="B80" s="355"/>
      <c r="C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</row>
    <row r="81" ht="14.25" customHeight="1">
      <c r="A81" s="355"/>
      <c r="B81" s="355"/>
      <c r="C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</row>
    <row r="82" ht="14.25" customHeight="1">
      <c r="A82" s="355"/>
      <c r="B82" s="355"/>
      <c r="C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</row>
    <row r="83" ht="14.25" customHeight="1">
      <c r="A83" s="355"/>
      <c r="B83" s="355"/>
      <c r="C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</row>
    <row r="84" ht="14.25" customHeight="1">
      <c r="A84" s="355"/>
      <c r="B84" s="355"/>
      <c r="C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</row>
    <row r="85" ht="14.25" customHeight="1">
      <c r="A85" s="355"/>
      <c r="B85" s="355"/>
      <c r="C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</row>
    <row r="86" ht="14.25" customHeight="1">
      <c r="A86" s="355"/>
      <c r="B86" s="355"/>
      <c r="C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</row>
    <row r="87" ht="14.25" customHeight="1">
      <c r="A87" s="355"/>
      <c r="B87" s="355"/>
      <c r="C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</row>
    <row r="88" ht="14.25" customHeight="1">
      <c r="A88" s="355"/>
      <c r="B88" s="355"/>
      <c r="C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</row>
    <row r="89" ht="14.25" customHeight="1">
      <c r="A89" s="355"/>
      <c r="B89" s="355"/>
      <c r="C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</row>
    <row r="90" ht="14.25" customHeight="1">
      <c r="A90" s="355"/>
      <c r="B90" s="355"/>
      <c r="C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</row>
    <row r="91" ht="14.25" customHeight="1">
      <c r="A91" s="355"/>
      <c r="B91" s="355"/>
      <c r="C91" s="356"/>
      <c r="N91" s="356"/>
      <c r="O91" s="356"/>
      <c r="P91" s="356"/>
      <c r="Q91" s="356"/>
      <c r="R91" s="356"/>
      <c r="S91" s="356"/>
      <c r="T91" s="356"/>
      <c r="U91" s="356"/>
      <c r="V91" s="356"/>
      <c r="W91" s="356"/>
    </row>
    <row r="92" ht="14.25" customHeight="1">
      <c r="A92" s="355"/>
      <c r="B92" s="355"/>
      <c r="C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</row>
    <row r="93" ht="14.25" customHeight="1">
      <c r="A93" s="355"/>
      <c r="B93" s="355"/>
      <c r="C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</row>
    <row r="94" ht="14.25" customHeight="1">
      <c r="A94" s="355"/>
      <c r="B94" s="355"/>
      <c r="C94" s="356"/>
      <c r="N94" s="356"/>
      <c r="O94" s="356"/>
      <c r="P94" s="356"/>
      <c r="Q94" s="356"/>
      <c r="R94" s="356"/>
      <c r="S94" s="356"/>
      <c r="T94" s="356"/>
      <c r="U94" s="356"/>
      <c r="V94" s="356"/>
      <c r="W94" s="356"/>
    </row>
    <row r="95" ht="14.25" customHeight="1">
      <c r="A95" s="355"/>
      <c r="B95" s="355"/>
      <c r="C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</row>
    <row r="96" ht="14.25" customHeight="1">
      <c r="A96" s="355"/>
      <c r="B96" s="355"/>
      <c r="C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</row>
    <row r="97" ht="14.25" customHeight="1">
      <c r="A97" s="355"/>
      <c r="B97" s="355"/>
      <c r="C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</row>
    <row r="98" ht="14.25" customHeight="1">
      <c r="A98" s="355"/>
      <c r="B98" s="355"/>
      <c r="C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</row>
    <row r="99" ht="14.25" customHeight="1">
      <c r="A99" s="355"/>
      <c r="B99" s="355"/>
      <c r="C99" s="356"/>
      <c r="N99" s="356"/>
      <c r="O99" s="356"/>
      <c r="P99" s="356"/>
      <c r="Q99" s="356"/>
      <c r="R99" s="356"/>
      <c r="S99" s="356"/>
      <c r="T99" s="356"/>
      <c r="U99" s="356"/>
      <c r="V99" s="356"/>
      <c r="W99" s="356"/>
    </row>
    <row r="100" ht="14.25" customHeight="1">
      <c r="A100" s="355"/>
      <c r="B100" s="355"/>
      <c r="C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</row>
  </sheetData>
  <mergeCells count="5">
    <mergeCell ref="A2:C2"/>
    <mergeCell ref="A23:C23"/>
    <mergeCell ref="A41:C41"/>
    <mergeCell ref="J41:R41"/>
    <mergeCell ref="S41:W41"/>
  </mergeCells>
  <printOptions horizontalCentered="1" verticalCentered="1"/>
  <pageMargins bottom="0.0" footer="0.0" header="0.0" left="0.0" right="0.0" top="0.0"/>
  <pageSetup paperSize="9" scale="104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3.29"/>
    <col customWidth="1" min="2" max="2" width="15.43"/>
    <col customWidth="1" min="3" max="3" width="13.29"/>
    <col customWidth="1" min="4" max="4" width="13.14"/>
    <col customWidth="1" min="5" max="5" width="17.57"/>
    <col customWidth="1" min="6" max="7" width="13.14"/>
    <col customWidth="1" min="8" max="8" width="14.14"/>
    <col customWidth="1" min="9" max="9" width="18.29"/>
    <col customWidth="1" min="10" max="10" width="27.43"/>
    <col customWidth="1" min="11" max="11" width="14.86"/>
    <col customWidth="1" min="12" max="12" width="15.57"/>
    <col customWidth="1" min="13" max="13" width="14.29"/>
    <col customWidth="1" min="14" max="14" width="15.57"/>
    <col customWidth="1" min="15" max="15" width="13.71"/>
    <col customWidth="1" min="16" max="16" width="12.57"/>
    <col customWidth="1" min="17" max="18" width="11.43"/>
  </cols>
  <sheetData>
    <row r="1" ht="13.5" customHeight="1">
      <c r="A1" s="418" t="s">
        <v>315</v>
      </c>
      <c r="B1" s="287"/>
      <c r="C1" s="287"/>
      <c r="D1" s="287"/>
      <c r="E1" s="287"/>
      <c r="F1" s="287"/>
      <c r="G1" s="287"/>
      <c r="H1" s="287"/>
      <c r="I1" s="419"/>
      <c r="J1" s="287"/>
      <c r="K1" s="287"/>
      <c r="L1" s="287"/>
      <c r="M1" s="287"/>
      <c r="N1" s="287"/>
      <c r="O1" s="287"/>
      <c r="P1" s="287"/>
      <c r="Q1" s="287"/>
      <c r="R1" s="287"/>
    </row>
    <row r="2" ht="13.5" customHeight="1">
      <c r="A2" s="54" t="s">
        <v>316</v>
      </c>
      <c r="B2" s="287"/>
      <c r="C2" s="287"/>
      <c r="D2" s="287"/>
      <c r="E2" s="287"/>
      <c r="F2" s="287"/>
      <c r="G2" s="287"/>
      <c r="H2" s="287"/>
      <c r="I2" s="419"/>
      <c r="J2" s="287"/>
      <c r="K2" s="287"/>
      <c r="L2" s="287"/>
      <c r="M2" s="287"/>
      <c r="N2" s="287"/>
      <c r="O2" s="287"/>
      <c r="P2" s="287"/>
      <c r="Q2" s="287"/>
      <c r="R2" s="287"/>
    </row>
    <row r="3" ht="13.5" customHeight="1">
      <c r="A3" s="3"/>
      <c r="B3" s="287"/>
      <c r="C3" s="287"/>
      <c r="D3" s="287"/>
      <c r="E3" s="287"/>
      <c r="F3" s="287"/>
      <c r="G3" s="287"/>
      <c r="J3" s="287"/>
      <c r="K3" s="287"/>
      <c r="L3" s="287"/>
      <c r="M3" s="287"/>
      <c r="N3" s="287"/>
      <c r="O3" s="287"/>
      <c r="P3" s="287"/>
      <c r="Q3" s="287"/>
      <c r="R3" s="287"/>
    </row>
    <row r="4" ht="13.5" customHeight="1">
      <c r="A4" s="420" t="s">
        <v>2</v>
      </c>
      <c r="B4" s="420" t="s">
        <v>317</v>
      </c>
      <c r="C4" s="420" t="s">
        <v>318</v>
      </c>
      <c r="D4" s="420" t="s">
        <v>319</v>
      </c>
      <c r="E4" s="420" t="s">
        <v>320</v>
      </c>
      <c r="F4" s="420" t="s">
        <v>321</v>
      </c>
      <c r="G4" s="420" t="s">
        <v>50</v>
      </c>
      <c r="H4" s="420" t="s">
        <v>260</v>
      </c>
      <c r="I4" s="419"/>
      <c r="J4" s="421"/>
      <c r="K4" s="421"/>
      <c r="L4" s="421"/>
      <c r="M4" s="421"/>
      <c r="N4" s="421"/>
      <c r="O4" s="421"/>
      <c r="P4" s="421"/>
      <c r="Q4" s="421"/>
      <c r="R4" s="421"/>
    </row>
    <row r="5" ht="13.5" customHeight="1">
      <c r="A5" s="3">
        <v>2010.0</v>
      </c>
      <c r="B5" s="292">
        <v>4.160119926800002E8</v>
      </c>
      <c r="C5" s="292">
        <v>5.1807894739999974E8</v>
      </c>
      <c r="D5" s="292">
        <v>6.158152265499998E8</v>
      </c>
      <c r="E5" s="292">
        <v>8.275919687300003E8</v>
      </c>
      <c r="F5" s="292">
        <v>5.1027600716999966E8</v>
      </c>
      <c r="G5" s="292">
        <v>4.437803283599998E8</v>
      </c>
      <c r="H5" s="292">
        <v>3.331554470889999E9</v>
      </c>
      <c r="I5" s="422" t="str">
        <f t="shared" ref="I5:I15" si="1">H5/1000000</f>
        <v>  3,332 </v>
      </c>
      <c r="J5" s="287"/>
      <c r="K5" s="287"/>
      <c r="L5" s="287"/>
      <c r="M5" s="287"/>
      <c r="N5" s="287"/>
      <c r="O5" s="287"/>
      <c r="P5" s="287"/>
      <c r="Q5" s="287"/>
      <c r="R5" s="287"/>
    </row>
    <row r="6" ht="13.5" customHeight="1">
      <c r="A6" s="3">
        <v>2011.0</v>
      </c>
      <c r="B6" s="292">
        <v>1.12482773403E9</v>
      </c>
      <c r="C6" s="292">
        <v>7.7615126841E8</v>
      </c>
      <c r="D6" s="292">
        <v>8.693667437300006E8</v>
      </c>
      <c r="E6" s="292">
        <v>1.406825781340001E9</v>
      </c>
      <c r="F6" s="292">
        <v>7.881877484199997E8</v>
      </c>
      <c r="G6" s="292">
        <v>1.4122560879500005E9</v>
      </c>
      <c r="H6" s="292">
        <v>6.377615363880002E9</v>
      </c>
      <c r="I6" s="422" t="str">
        <f t="shared" si="1"/>
        <v>  6,378 </v>
      </c>
      <c r="J6" s="287"/>
      <c r="K6" s="287"/>
      <c r="L6" s="287"/>
      <c r="M6" s="287"/>
      <c r="N6" s="287"/>
      <c r="O6" s="287"/>
      <c r="P6" s="287"/>
      <c r="Q6" s="287"/>
      <c r="R6" s="287"/>
    </row>
    <row r="7" ht="13.5" customHeight="1">
      <c r="A7" s="3">
        <v>2012.0</v>
      </c>
      <c r="B7" s="292">
        <v>1.1400687546699998E9</v>
      </c>
      <c r="C7" s="292">
        <v>5.252578497100004E8</v>
      </c>
      <c r="D7" s="292">
        <v>9.054016452999991E8</v>
      </c>
      <c r="E7" s="292">
        <v>1.79723397002E9</v>
      </c>
      <c r="F7" s="292">
        <v>6.387406070100001E8</v>
      </c>
      <c r="G7" s="292">
        <v>2.491504592889996E9</v>
      </c>
      <c r="H7" s="292">
        <v>7.498207419599995E9</v>
      </c>
      <c r="I7" s="422" t="str">
        <f t="shared" si="1"/>
        <v>  7,498 </v>
      </c>
      <c r="J7" s="287"/>
      <c r="K7" s="287"/>
      <c r="L7" s="287"/>
      <c r="M7" s="287"/>
      <c r="N7" s="287"/>
      <c r="O7" s="287"/>
      <c r="P7" s="287"/>
      <c r="Q7" s="287"/>
      <c r="R7" s="287"/>
    </row>
    <row r="8" ht="13.5" customHeight="1">
      <c r="A8" s="3">
        <v>2013.0</v>
      </c>
      <c r="B8" s="292">
        <v>1.4143736898400006E9</v>
      </c>
      <c r="C8" s="292">
        <v>7.893581434999998E8</v>
      </c>
      <c r="D8" s="292">
        <v>7.764183746700003E8</v>
      </c>
      <c r="E8" s="292">
        <v>1.8077440010099993E9</v>
      </c>
      <c r="F8" s="292">
        <v>4.0454816493999976E8</v>
      </c>
      <c r="G8" s="292">
        <v>3.671179591819994E9</v>
      </c>
      <c r="H8" s="292">
        <v>8.863621965779993E9</v>
      </c>
      <c r="I8" s="422" t="str">
        <f t="shared" si="1"/>
        <v>  8,864 </v>
      </c>
      <c r="J8" s="287"/>
      <c r="K8" s="287"/>
      <c r="L8" s="287"/>
      <c r="M8" s="287"/>
      <c r="N8" s="287"/>
      <c r="O8" s="287"/>
      <c r="P8" s="287"/>
      <c r="Q8" s="287"/>
      <c r="R8" s="287"/>
    </row>
    <row r="9" ht="13.5" customHeight="1">
      <c r="A9" s="3">
        <v>2014.0</v>
      </c>
      <c r="B9" s="292">
        <v>8.896824610299996E8</v>
      </c>
      <c r="C9" s="292">
        <v>5.5760761627E8</v>
      </c>
      <c r="D9" s="292">
        <v>6.254589074899989E8</v>
      </c>
      <c r="E9" s="292">
        <v>1.4635212241099994E9</v>
      </c>
      <c r="F9" s="292">
        <v>4.2008609484000003E8</v>
      </c>
      <c r="G9" s="292">
        <v>4.1228533977500024E9</v>
      </c>
      <c r="H9" s="292">
        <v>8.07920970149E9</v>
      </c>
      <c r="I9" s="422" t="str">
        <f t="shared" si="1"/>
        <v>  8,079 </v>
      </c>
      <c r="J9" s="287"/>
      <c r="K9" s="287"/>
      <c r="L9" s="287"/>
      <c r="M9" s="287"/>
      <c r="N9" s="287"/>
      <c r="O9" s="287"/>
      <c r="P9" s="287"/>
      <c r="Q9" s="287"/>
      <c r="R9" s="287"/>
    </row>
    <row r="10" ht="13.5" customHeight="1">
      <c r="A10" s="3">
        <v>2015.0</v>
      </c>
      <c r="B10" s="292">
        <v>4.4622060994000006E8</v>
      </c>
      <c r="C10" s="292">
        <v>6.542337347800003E8</v>
      </c>
      <c r="D10" s="292">
        <v>5.2719709747999984E8</v>
      </c>
      <c r="E10" s="292">
        <v>1.2278160248500006E9</v>
      </c>
      <c r="F10" s="292">
        <v>3.749723731700002E8</v>
      </c>
      <c r="G10" s="292">
        <v>3.5941844860099945E9</v>
      </c>
      <c r="H10" s="292">
        <v>6.824624326229996E9</v>
      </c>
      <c r="I10" s="422" t="str">
        <f t="shared" si="1"/>
        <v>  6,825 </v>
      </c>
      <c r="J10" s="287"/>
      <c r="K10" s="287"/>
      <c r="L10" s="287"/>
      <c r="M10" s="287"/>
      <c r="N10" s="287"/>
      <c r="O10" s="287"/>
      <c r="P10" s="287"/>
      <c r="Q10" s="287"/>
      <c r="R10" s="287"/>
    </row>
    <row r="11" ht="13.5" customHeight="1">
      <c r="A11" s="3">
        <v>2016.0</v>
      </c>
      <c r="B11" s="292">
        <v>2.3819842626999998E8</v>
      </c>
      <c r="C11" s="292">
        <v>3.869083815200003E8</v>
      </c>
      <c r="D11" s="292">
        <v>3.7705351929000056E8</v>
      </c>
      <c r="E11" s="292">
        <v>1.0793201964899998E9</v>
      </c>
      <c r="F11" s="292">
        <v>3.4969053914999986E8</v>
      </c>
      <c r="G11" s="292">
        <v>9.023925104999998E8</v>
      </c>
      <c r="H11" s="292">
        <v>3.3335635732200003E9</v>
      </c>
      <c r="I11" s="422" t="str">
        <f t="shared" si="1"/>
        <v>  3,334 </v>
      </c>
      <c r="J11" s="287"/>
      <c r="K11" s="287"/>
      <c r="L11" s="287"/>
      <c r="M11" s="287"/>
      <c r="N11" s="287"/>
      <c r="O11" s="287"/>
      <c r="P11" s="287"/>
      <c r="Q11" s="287"/>
      <c r="R11" s="287"/>
    </row>
    <row r="12" ht="13.5" customHeight="1">
      <c r="A12" s="3">
        <v>2017.0</v>
      </c>
      <c r="B12" s="292">
        <v>2.867203930900004E8</v>
      </c>
      <c r="C12" s="292">
        <v>4.9119739848000026E8</v>
      </c>
      <c r="D12" s="292">
        <v>4.8439515811999875E8</v>
      </c>
      <c r="E12" s="292">
        <v>1.5565379706599956E9</v>
      </c>
      <c r="F12" s="292">
        <v>3.884815587699999E8</v>
      </c>
      <c r="G12" s="292">
        <v>7.206843027399997E8</v>
      </c>
      <c r="H12" s="292">
        <v>3.9280167818599944E9</v>
      </c>
      <c r="I12" s="422" t="str">
        <f t="shared" si="1"/>
        <v>  3,928 </v>
      </c>
      <c r="J12" s="287"/>
      <c r="K12" s="287"/>
      <c r="L12" s="287"/>
      <c r="M12" s="287"/>
      <c r="N12" s="287"/>
      <c r="O12" s="287"/>
      <c r="P12" s="287"/>
      <c r="Q12" s="287"/>
      <c r="R12" s="287"/>
    </row>
    <row r="13" ht="13.5" customHeight="1">
      <c r="A13" s="3">
        <v>2018.0</v>
      </c>
      <c r="B13" s="292">
        <v>1.41167611537E9</v>
      </c>
      <c r="C13" s="292">
        <v>6.5660647505E8</v>
      </c>
      <c r="D13" s="292">
        <v>4.1252404171E8</v>
      </c>
      <c r="E13" s="292">
        <v>1.0841494098E9</v>
      </c>
      <c r="F13" s="292">
        <v>7.6128830973E8</v>
      </c>
      <c r="G13" s="292">
        <v>6.2119052752E8</v>
      </c>
      <c r="H13" s="292">
        <v>4.94743487918E9</v>
      </c>
      <c r="I13" s="422" t="str">
        <f t="shared" si="1"/>
        <v>  4,947 </v>
      </c>
      <c r="L13" s="287"/>
      <c r="M13" s="287"/>
      <c r="N13" s="287"/>
      <c r="O13" s="287"/>
      <c r="P13" s="287"/>
      <c r="Q13" s="287"/>
      <c r="R13" s="287"/>
    </row>
    <row r="14" ht="13.5" customHeight="1">
      <c r="A14" s="3">
        <v>2019.0</v>
      </c>
      <c r="B14" s="292">
        <v>1.512994358E9</v>
      </c>
      <c r="C14" s="292">
        <v>1.035404125E9</v>
      </c>
      <c r="D14" s="292">
        <v>3.56571548E8</v>
      </c>
      <c r="E14" s="292">
        <v>1.316174401E9</v>
      </c>
      <c r="F14" s="292">
        <v>1.151532751E9</v>
      </c>
      <c r="G14" s="292">
        <v>7.84454904E8</v>
      </c>
      <c r="H14" s="292">
        <v>6.157132087E9</v>
      </c>
      <c r="I14" s="422" t="str">
        <f t="shared" si="1"/>
        <v>  6,157 </v>
      </c>
    </row>
    <row r="15" ht="13.5" customHeight="1">
      <c r="A15" s="423">
        <v>2020.0</v>
      </c>
      <c r="B15" s="424" t="str">
        <f t="shared" ref="B15:H15" si="2">+SUM(B16:B21)</f>
        <v>664,486,711</v>
      </c>
      <c r="C15" s="424" t="str">
        <f t="shared" si="2"/>
        <v>362,404,225</v>
      </c>
      <c r="D15" s="424" t="str">
        <f t="shared" si="2"/>
        <v>106,387,489</v>
      </c>
      <c r="E15" s="424" t="str">
        <f t="shared" si="2"/>
        <v>332,591,794</v>
      </c>
      <c r="F15" s="424" t="str">
        <f t="shared" si="2"/>
        <v>161,776,738</v>
      </c>
      <c r="G15" s="424" t="str">
        <f t="shared" si="2"/>
        <v>281,914,109</v>
      </c>
      <c r="H15" s="424" t="str">
        <f t="shared" si="2"/>
        <v>1,909,561,066</v>
      </c>
      <c r="I15" s="422" t="str">
        <f t="shared" si="1"/>
        <v>  1,910 </v>
      </c>
    </row>
    <row r="16" ht="13.5" customHeight="1">
      <c r="A16" s="32" t="s">
        <v>15</v>
      </c>
      <c r="B16" s="292">
        <v>1.07620963E8</v>
      </c>
      <c r="C16" s="292">
        <v>6.4651554E7</v>
      </c>
      <c r="D16" s="292">
        <v>1.9753097E7</v>
      </c>
      <c r="E16" s="292">
        <v>4.2608099E7</v>
      </c>
      <c r="F16" s="292">
        <v>2.905619E7</v>
      </c>
      <c r="G16" s="292">
        <v>4.6863749E7</v>
      </c>
      <c r="H16" s="292" t="str">
        <f t="shared" ref="H16:H21" si="3">+SUM(B16:G16)</f>
        <v>310,553,652</v>
      </c>
      <c r="I16" s="425"/>
    </row>
    <row r="17" ht="13.5" customHeight="1">
      <c r="A17" s="32" t="s">
        <v>16</v>
      </c>
      <c r="B17" s="292">
        <v>1.29384873E8</v>
      </c>
      <c r="C17" s="292">
        <v>5.5951928E7</v>
      </c>
      <c r="D17" s="292">
        <v>2.4400143E7</v>
      </c>
      <c r="E17" s="292">
        <v>5.3026093E7</v>
      </c>
      <c r="F17" s="292">
        <v>4.3766293E7</v>
      </c>
      <c r="G17" s="292">
        <v>4.09815E7</v>
      </c>
      <c r="H17" s="292" t="str">
        <f t="shared" si="3"/>
        <v>347,510,830</v>
      </c>
      <c r="I17" s="425"/>
    </row>
    <row r="18" ht="13.5" customHeight="1">
      <c r="A18" s="32" t="s">
        <v>17</v>
      </c>
      <c r="B18" s="292">
        <v>1.52652601E8</v>
      </c>
      <c r="C18" s="292">
        <v>5.1822457E7</v>
      </c>
      <c r="D18" s="292">
        <v>2.0668852E7</v>
      </c>
      <c r="E18" s="292">
        <v>1.09092568E8</v>
      </c>
      <c r="F18" s="292">
        <v>3.803554E7</v>
      </c>
      <c r="G18" s="292">
        <v>2.3345787E7</v>
      </c>
      <c r="H18" s="292" t="str">
        <f t="shared" si="3"/>
        <v>395,617,805</v>
      </c>
      <c r="I18" s="425"/>
    </row>
    <row r="19" ht="13.5" customHeight="1">
      <c r="A19" s="32" t="s">
        <v>18</v>
      </c>
      <c r="B19" s="292">
        <v>1.02658804E8</v>
      </c>
      <c r="C19" s="292">
        <v>2.3187703E7</v>
      </c>
      <c r="D19" s="292">
        <v>1.328711E7</v>
      </c>
      <c r="E19" s="292">
        <v>4.8449435E7</v>
      </c>
      <c r="F19" s="292">
        <v>1.6958144E7</v>
      </c>
      <c r="G19" s="292">
        <v>5.7242464E7</v>
      </c>
      <c r="H19" s="292" t="str">
        <f t="shared" si="3"/>
        <v>261,783,660</v>
      </c>
      <c r="I19" s="425"/>
    </row>
    <row r="20" ht="13.5" customHeight="1">
      <c r="A20" s="32" t="s">
        <v>19</v>
      </c>
      <c r="B20" s="292">
        <v>8.745248E7</v>
      </c>
      <c r="C20" s="292">
        <v>3.7971572E7</v>
      </c>
      <c r="D20" s="292">
        <v>1.4377574E7</v>
      </c>
      <c r="E20" s="292">
        <v>4.3067266E7</v>
      </c>
      <c r="F20" s="292">
        <v>1.4038324E7</v>
      </c>
      <c r="G20" s="292">
        <v>4.6831137E7</v>
      </c>
      <c r="H20" s="292" t="str">
        <f t="shared" si="3"/>
        <v>243,738,353</v>
      </c>
      <c r="I20" s="425"/>
    </row>
    <row r="21" ht="13.5" customHeight="1">
      <c r="A21" s="32" t="s">
        <v>20</v>
      </c>
      <c r="B21" s="292">
        <v>8.471699E7</v>
      </c>
      <c r="C21" s="292">
        <v>1.28819011E8</v>
      </c>
      <c r="D21" s="292">
        <v>1.3900713E7</v>
      </c>
      <c r="E21" s="292">
        <v>3.6348333E7</v>
      </c>
      <c r="F21" s="292">
        <v>1.9922247E7</v>
      </c>
      <c r="G21" s="292">
        <v>6.6649472E7</v>
      </c>
      <c r="H21" s="292" t="str">
        <f t="shared" si="3"/>
        <v>350,356,766</v>
      </c>
      <c r="I21" s="426" t="str">
        <f>+H21/H20-1</f>
        <v>44%</v>
      </c>
    </row>
    <row r="22" ht="13.5" customHeight="1">
      <c r="A22" s="312" t="s">
        <v>322</v>
      </c>
      <c r="B22" s="427"/>
      <c r="C22" s="427"/>
      <c r="D22" s="427"/>
      <c r="E22" s="427"/>
      <c r="F22" s="427"/>
      <c r="G22" s="427"/>
      <c r="H22" s="427"/>
      <c r="I22" s="425"/>
      <c r="J22" s="287"/>
      <c r="K22" s="287"/>
      <c r="L22" s="287"/>
      <c r="N22" s="287"/>
      <c r="O22" s="287"/>
      <c r="P22" s="287"/>
      <c r="Q22" s="287"/>
      <c r="R22" s="287"/>
    </row>
    <row r="23" ht="13.5" customHeight="1">
      <c r="A23" s="3" t="s">
        <v>26</v>
      </c>
      <c r="B23" s="428">
        <v>5.46875471E8</v>
      </c>
      <c r="C23" s="428">
        <v>4.70522101E8</v>
      </c>
      <c r="D23" s="428">
        <v>1.66989226E8</v>
      </c>
      <c r="E23" s="428">
        <v>4.32617858E8</v>
      </c>
      <c r="F23" s="428">
        <v>5.56256861E8</v>
      </c>
      <c r="G23" s="428">
        <v>3.73575995E8</v>
      </c>
      <c r="H23" s="292" t="str">
        <f t="shared" ref="H23:H24" si="5">+SUM(B23:G23)</f>
        <v>2,546,837,512</v>
      </c>
      <c r="I23" s="425"/>
      <c r="J23" s="429"/>
      <c r="K23" s="287"/>
      <c r="L23" s="287"/>
      <c r="N23" s="287"/>
      <c r="O23" s="287"/>
      <c r="P23" s="287"/>
      <c r="Q23" s="287"/>
      <c r="R23" s="287"/>
    </row>
    <row r="24" ht="13.5" customHeight="1">
      <c r="A24" s="3" t="s">
        <v>28</v>
      </c>
      <c r="B24" s="292" t="str">
        <f t="shared" ref="B24:G24" si="4">+B15</f>
        <v>664,486,711</v>
      </c>
      <c r="C24" s="292" t="str">
        <f t="shared" si="4"/>
        <v>362,404,225</v>
      </c>
      <c r="D24" s="292" t="str">
        <f t="shared" si="4"/>
        <v>106,387,489</v>
      </c>
      <c r="E24" s="292" t="str">
        <f t="shared" si="4"/>
        <v>332,591,794</v>
      </c>
      <c r="F24" s="292" t="str">
        <f t="shared" si="4"/>
        <v>161,776,738</v>
      </c>
      <c r="G24" s="292" t="str">
        <f t="shared" si="4"/>
        <v>281,914,109</v>
      </c>
      <c r="H24" s="292" t="str">
        <f t="shared" si="5"/>
        <v>1,909,561,066</v>
      </c>
      <c r="I24" s="425"/>
      <c r="J24" s="429"/>
      <c r="K24" s="287"/>
      <c r="L24" s="287"/>
      <c r="N24" s="287"/>
      <c r="O24" s="287"/>
      <c r="P24" s="287"/>
      <c r="Q24" s="287"/>
      <c r="R24" s="287"/>
    </row>
    <row r="25" ht="13.5" customHeight="1">
      <c r="A25" s="430" t="s">
        <v>264</v>
      </c>
      <c r="B25" s="431" t="str">
        <f t="shared" ref="B25:H25" si="6">B24/B23-1</f>
        <v>21.5%</v>
      </c>
      <c r="C25" s="431" t="str">
        <f t="shared" si="6"/>
        <v>-23.0%</v>
      </c>
      <c r="D25" s="431" t="str">
        <f t="shared" si="6"/>
        <v>-36.3%</v>
      </c>
      <c r="E25" s="431" t="str">
        <f t="shared" si="6"/>
        <v>-23.1%</v>
      </c>
      <c r="F25" s="431" t="str">
        <f t="shared" si="6"/>
        <v>-70.9%</v>
      </c>
      <c r="G25" s="431" t="str">
        <f t="shared" si="6"/>
        <v>-24.5%</v>
      </c>
      <c r="H25" s="431" t="str">
        <f t="shared" si="6"/>
        <v>-25.0%</v>
      </c>
      <c r="I25" s="425"/>
      <c r="J25" s="287"/>
      <c r="K25" s="287"/>
      <c r="L25" s="287"/>
      <c r="N25" s="287"/>
      <c r="O25" s="287"/>
      <c r="P25" s="287"/>
      <c r="Q25" s="287"/>
      <c r="R25" s="287"/>
    </row>
    <row r="26" ht="13.5" customHeight="1">
      <c r="A26" s="432"/>
      <c r="B26" s="433"/>
      <c r="C26" s="433"/>
      <c r="D26" s="434"/>
      <c r="E26" s="433"/>
      <c r="F26" s="433"/>
      <c r="G26" s="433"/>
      <c r="H26" s="433"/>
      <c r="I26" s="425"/>
      <c r="J26" s="287"/>
      <c r="K26" s="287"/>
      <c r="L26" s="287"/>
      <c r="N26" s="287"/>
      <c r="O26" s="287"/>
      <c r="P26" s="287"/>
      <c r="Q26" s="287"/>
      <c r="R26" s="287"/>
    </row>
    <row r="27" ht="13.5" customHeight="1">
      <c r="A27" s="435" t="s">
        <v>323</v>
      </c>
      <c r="B27" s="50"/>
      <c r="C27" s="50"/>
      <c r="D27" s="50"/>
      <c r="E27" s="50"/>
      <c r="F27" s="50"/>
      <c r="G27" s="50"/>
      <c r="H27" s="50"/>
      <c r="J27" s="436"/>
      <c r="K27" s="436"/>
      <c r="L27" s="436"/>
      <c r="N27" s="287"/>
      <c r="O27" s="287"/>
      <c r="P27" s="287"/>
      <c r="Q27" s="287"/>
      <c r="R27" s="287"/>
    </row>
    <row r="28" ht="13.5" customHeight="1">
      <c r="A28" s="35" t="s">
        <v>22</v>
      </c>
      <c r="B28" s="437">
        <v>1.04750951E8</v>
      </c>
      <c r="C28" s="437">
        <v>7.9398257E7</v>
      </c>
      <c r="D28" s="437">
        <v>3.482856E7</v>
      </c>
      <c r="E28" s="437">
        <v>9.6326607E7</v>
      </c>
      <c r="F28" s="437">
        <v>9.2490884E7</v>
      </c>
      <c r="G28" s="437">
        <v>7.4294912E7</v>
      </c>
      <c r="H28" s="428" t="str">
        <f t="shared" ref="H28:H29" si="8">+SUM(B28:G28)</f>
        <v>482,090,171</v>
      </c>
      <c r="J28" s="436"/>
      <c r="K28" s="436"/>
      <c r="L28" s="436"/>
      <c r="M28" s="287"/>
      <c r="N28" s="287"/>
      <c r="O28" s="287"/>
      <c r="P28" s="287"/>
      <c r="Q28" s="287"/>
      <c r="R28" s="287"/>
    </row>
    <row r="29" ht="13.5" customHeight="1">
      <c r="A29" s="35" t="s">
        <v>23</v>
      </c>
      <c r="B29" s="428" t="str">
        <f t="shared" ref="B29:G29" si="7">+B21</f>
        <v>84,716,990</v>
      </c>
      <c r="C29" s="428" t="str">
        <f t="shared" si="7"/>
        <v>128,819,011</v>
      </c>
      <c r="D29" s="428" t="str">
        <f t="shared" si="7"/>
        <v>13,900,713</v>
      </c>
      <c r="E29" s="428" t="str">
        <f t="shared" si="7"/>
        <v>36,348,333</v>
      </c>
      <c r="F29" s="428" t="str">
        <f t="shared" si="7"/>
        <v>19,922,247</v>
      </c>
      <c r="G29" s="428" t="str">
        <f t="shared" si="7"/>
        <v>66,649,472</v>
      </c>
      <c r="H29" s="428" t="str">
        <f t="shared" si="8"/>
        <v>350,356,766</v>
      </c>
      <c r="L29" s="287"/>
      <c r="M29" s="287"/>
      <c r="N29" s="287"/>
      <c r="O29" s="287"/>
      <c r="P29" s="287"/>
      <c r="Q29" s="287"/>
      <c r="R29" s="287"/>
    </row>
    <row r="30" ht="13.5" customHeight="1">
      <c r="A30" s="430" t="s">
        <v>24</v>
      </c>
      <c r="B30" s="431" t="str">
        <f t="shared" ref="B30:H30" si="9">B29/B28-1</f>
        <v>-19.1%</v>
      </c>
      <c r="C30" s="431" t="str">
        <f t="shared" si="9"/>
        <v>62.2%</v>
      </c>
      <c r="D30" s="431" t="str">
        <f t="shared" si="9"/>
        <v>-60.1%</v>
      </c>
      <c r="E30" s="431" t="str">
        <f t="shared" si="9"/>
        <v>-62.3%</v>
      </c>
      <c r="F30" s="431" t="str">
        <f t="shared" si="9"/>
        <v>-78.5%</v>
      </c>
      <c r="G30" s="431" t="str">
        <f t="shared" si="9"/>
        <v>-10.3%</v>
      </c>
      <c r="H30" s="431" t="str">
        <f t="shared" si="9"/>
        <v>-27.3%</v>
      </c>
      <c r="L30" s="287"/>
      <c r="M30" s="287"/>
      <c r="N30" s="287"/>
      <c r="O30" s="287"/>
      <c r="P30" s="287"/>
      <c r="Q30" s="287"/>
      <c r="R30" s="287"/>
    </row>
    <row r="31" ht="13.5" customHeight="1">
      <c r="A31" s="3"/>
      <c r="B31" s="287"/>
      <c r="C31" s="287"/>
      <c r="D31" s="287"/>
      <c r="E31" s="287"/>
      <c r="F31" s="287"/>
      <c r="G31" s="287"/>
      <c r="H31" s="287"/>
      <c r="L31" s="287"/>
      <c r="M31" s="287"/>
      <c r="N31" s="287"/>
      <c r="O31" s="287"/>
      <c r="P31" s="287"/>
      <c r="Q31" s="287"/>
      <c r="R31" s="287"/>
    </row>
    <row r="32" ht="13.5" customHeight="1">
      <c r="A32" s="435" t="s">
        <v>324</v>
      </c>
      <c r="B32" s="50"/>
      <c r="C32" s="50"/>
      <c r="D32" s="50"/>
      <c r="E32" s="50"/>
      <c r="F32" s="50"/>
      <c r="G32" s="50"/>
      <c r="H32" s="50"/>
      <c r="L32" s="287"/>
      <c r="M32" s="287"/>
      <c r="N32" s="287"/>
      <c r="O32" s="287"/>
      <c r="P32" s="287"/>
      <c r="Q32" s="287"/>
      <c r="R32" s="287"/>
    </row>
    <row r="33" ht="13.5" customHeight="1">
      <c r="A33" s="438" t="s">
        <v>30</v>
      </c>
      <c r="B33" s="439" t="str">
        <f t="shared" ref="B33:G33" si="10">+B20</f>
        <v>87,452,480</v>
      </c>
      <c r="C33" s="439" t="str">
        <f t="shared" si="10"/>
        <v>37,971,572</v>
      </c>
      <c r="D33" s="439" t="str">
        <f t="shared" si="10"/>
        <v>14,377,574</v>
      </c>
      <c r="E33" s="439" t="str">
        <f t="shared" si="10"/>
        <v>43,067,266</v>
      </c>
      <c r="F33" s="439" t="str">
        <f t="shared" si="10"/>
        <v>14,038,324</v>
      </c>
      <c r="G33" s="439" t="str">
        <f t="shared" si="10"/>
        <v>46,831,137</v>
      </c>
      <c r="H33" s="439" t="str">
        <f t="shared" ref="H33:H34" si="12">+SUM(B33:G33)</f>
        <v>243,738,353</v>
      </c>
      <c r="L33" s="287"/>
      <c r="M33" s="287"/>
      <c r="N33" s="287"/>
      <c r="O33" s="287"/>
      <c r="P33" s="287"/>
      <c r="Q33" s="287"/>
      <c r="R33" s="287"/>
    </row>
    <row r="34" ht="13.5" customHeight="1">
      <c r="A34" s="35" t="s">
        <v>23</v>
      </c>
      <c r="B34" s="439" t="str">
        <f t="shared" ref="B34:G34" si="11">+B21</f>
        <v>84,716,990</v>
      </c>
      <c r="C34" s="439" t="str">
        <f t="shared" si="11"/>
        <v>128,819,011</v>
      </c>
      <c r="D34" s="439" t="str">
        <f t="shared" si="11"/>
        <v>13,900,713</v>
      </c>
      <c r="E34" s="439" t="str">
        <f t="shared" si="11"/>
        <v>36,348,333</v>
      </c>
      <c r="F34" s="439" t="str">
        <f t="shared" si="11"/>
        <v>19,922,247</v>
      </c>
      <c r="G34" s="439" t="str">
        <f t="shared" si="11"/>
        <v>66,649,472</v>
      </c>
      <c r="H34" s="439" t="str">
        <f t="shared" si="12"/>
        <v>350,356,766</v>
      </c>
      <c r="I34" s="439"/>
      <c r="N34" s="287"/>
      <c r="O34" s="287"/>
      <c r="P34" s="287"/>
      <c r="Q34" s="287"/>
      <c r="R34" s="287"/>
    </row>
    <row r="35" ht="13.5" customHeight="1">
      <c r="A35" s="430" t="s">
        <v>24</v>
      </c>
      <c r="B35" s="431" t="str">
        <f t="shared" ref="B35:H35" si="13">B34/B33-1</f>
        <v>-3.1%</v>
      </c>
      <c r="C35" s="431" t="str">
        <f t="shared" si="13"/>
        <v>239.3%</v>
      </c>
      <c r="D35" s="431" t="str">
        <f t="shared" si="13"/>
        <v>-3.3%</v>
      </c>
      <c r="E35" s="431" t="str">
        <f t="shared" si="13"/>
        <v>-15.6%</v>
      </c>
      <c r="F35" s="431" t="str">
        <f t="shared" si="13"/>
        <v>41.9%</v>
      </c>
      <c r="G35" s="431" t="str">
        <f t="shared" si="13"/>
        <v>42.3%</v>
      </c>
      <c r="H35" s="431" t="str">
        <f t="shared" si="13"/>
        <v>43.7%</v>
      </c>
      <c r="J35" s="287"/>
      <c r="K35" s="287"/>
      <c r="L35" s="287"/>
      <c r="M35" s="287"/>
      <c r="N35" s="287"/>
      <c r="O35" s="287"/>
      <c r="P35" s="287"/>
      <c r="Q35" s="287"/>
      <c r="R35" s="287"/>
    </row>
    <row r="36" ht="38.25" customHeight="1">
      <c r="A36" s="440" t="s">
        <v>325</v>
      </c>
      <c r="I36" s="287"/>
      <c r="J36" s="287"/>
      <c r="K36" s="287"/>
      <c r="L36" s="287"/>
      <c r="M36" s="287"/>
      <c r="N36" s="287"/>
      <c r="O36" s="287"/>
      <c r="P36" s="287"/>
      <c r="Q36" s="287"/>
      <c r="R36" s="287"/>
    </row>
    <row r="37" ht="13.5" customHeight="1">
      <c r="A37" s="3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</row>
    <row r="38" ht="13.5" customHeight="1">
      <c r="A38" s="3"/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</row>
    <row r="39" ht="13.5" customHeight="1">
      <c r="A39" s="3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</row>
    <row r="40" ht="13.5" customHeight="1">
      <c r="A40" s="3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</row>
    <row r="41" ht="13.5" customHeight="1">
      <c r="A41" s="3"/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</row>
    <row r="42" ht="132.75" customHeight="1">
      <c r="A42" s="3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</row>
    <row r="43" ht="13.5" customHeight="1">
      <c r="A43" s="287"/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</row>
    <row r="44" ht="13.5" customHeight="1">
      <c r="A44" s="3"/>
      <c r="B44" s="287"/>
      <c r="C44" s="287"/>
      <c r="D44" s="287"/>
      <c r="E44" s="287"/>
      <c r="F44" s="287"/>
      <c r="G44" s="287"/>
      <c r="H44" s="287"/>
      <c r="I44" s="287"/>
      <c r="P44" s="287"/>
      <c r="Q44" s="287"/>
      <c r="R44" s="287"/>
    </row>
    <row r="45" ht="47.25" customHeight="1">
      <c r="A45" s="441" t="s">
        <v>326</v>
      </c>
      <c r="B45" s="50"/>
      <c r="C45" s="50"/>
      <c r="D45" s="50"/>
      <c r="E45" s="50"/>
      <c r="F45" s="50"/>
      <c r="G45" s="442"/>
      <c r="H45" s="442"/>
      <c r="I45" s="287"/>
      <c r="P45" s="287"/>
      <c r="Q45" s="287"/>
      <c r="R45" s="287"/>
    </row>
    <row r="46" ht="22.5" customHeight="1">
      <c r="A46" s="3"/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</row>
    <row r="47" ht="13.5" customHeight="1">
      <c r="A47" s="3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</row>
    <row r="48" ht="13.5" customHeight="1">
      <c r="A48" s="3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</row>
    <row r="49" ht="13.5" customHeight="1">
      <c r="A49" s="3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</row>
    <row r="50" ht="13.5" customHeight="1">
      <c r="A50" s="3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</row>
    <row r="51" ht="13.5" customHeight="1">
      <c r="A51" s="3"/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</row>
    <row r="52" ht="13.5" customHeight="1">
      <c r="A52" s="3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</row>
    <row r="53" ht="13.5" customHeight="1">
      <c r="A53" s="3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</row>
    <row r="54" ht="13.5" customHeight="1">
      <c r="A54" s="3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</row>
    <row r="55" ht="13.5" customHeight="1">
      <c r="A55" s="3"/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</row>
    <row r="56" ht="13.5" customHeight="1">
      <c r="A56" s="3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</row>
    <row r="57" ht="13.5" customHeight="1">
      <c r="A57" s="3"/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</row>
    <row r="58" ht="13.5" customHeight="1">
      <c r="A58" s="3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</row>
    <row r="59" ht="13.5" customHeight="1">
      <c r="A59" s="3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</row>
    <row r="60" ht="13.5" customHeight="1">
      <c r="A60" s="3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</row>
    <row r="61" ht="13.5" customHeight="1">
      <c r="A61" s="3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</row>
    <row r="62" ht="13.5" customHeight="1">
      <c r="A62" s="3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</row>
    <row r="63" ht="13.5" customHeight="1">
      <c r="A63" s="3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</row>
    <row r="64" ht="13.5" customHeight="1">
      <c r="A64" s="3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</row>
    <row r="65" ht="13.5" customHeight="1">
      <c r="A65" s="3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</row>
    <row r="66" ht="13.5" customHeight="1">
      <c r="A66" s="3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</row>
    <row r="67" ht="13.5" customHeight="1">
      <c r="A67" s="3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</row>
    <row r="68" ht="13.5" customHeight="1">
      <c r="A68" s="3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</row>
    <row r="69" ht="13.5" customHeight="1">
      <c r="A69" s="3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</row>
    <row r="70" ht="13.5" customHeight="1">
      <c r="A70" s="3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</row>
    <row r="71" ht="13.5" customHeight="1">
      <c r="A71" s="3"/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</row>
    <row r="72" ht="13.5" customHeight="1">
      <c r="A72" s="3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</row>
    <row r="73" ht="13.5" customHeight="1">
      <c r="A73" s="3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</row>
    <row r="74" ht="13.5" customHeight="1">
      <c r="A74" s="3"/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</row>
    <row r="75" ht="13.5" customHeight="1">
      <c r="A75" s="3"/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</row>
    <row r="76" ht="13.5" customHeight="1">
      <c r="A76" s="3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</row>
    <row r="77" ht="13.5" customHeight="1">
      <c r="A77" s="3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</row>
    <row r="78" ht="13.5" customHeight="1">
      <c r="A78" s="3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</row>
    <row r="79" ht="13.5" customHeight="1">
      <c r="A79" s="3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</row>
    <row r="80" ht="13.5" customHeight="1">
      <c r="A80" s="3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</row>
    <row r="81" ht="13.5" customHeight="1">
      <c r="A81" s="3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</row>
    <row r="82" ht="13.5" customHeight="1">
      <c r="A82" s="3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</row>
    <row r="83" ht="13.5" customHeight="1">
      <c r="A83" s="3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</row>
    <row r="84" ht="13.5" customHeight="1">
      <c r="A84" s="3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</row>
    <row r="85" ht="13.5" customHeight="1">
      <c r="A85" s="3"/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</row>
    <row r="86" ht="13.5" customHeight="1">
      <c r="A86" s="3"/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</row>
    <row r="87" ht="13.5" customHeight="1">
      <c r="A87" s="3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</row>
    <row r="88" ht="13.5" customHeight="1">
      <c r="A88" s="3"/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</row>
    <row r="89" ht="13.5" customHeight="1">
      <c r="A89" s="3"/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</row>
    <row r="90" ht="13.5" customHeight="1">
      <c r="A90" s="3"/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</row>
    <row r="91" ht="13.5" customHeight="1">
      <c r="A91" s="3"/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</row>
    <row r="92" ht="13.5" customHeight="1">
      <c r="A92" s="3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</row>
    <row r="93" ht="13.5" customHeight="1">
      <c r="A93" s="3"/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</row>
    <row r="94" ht="13.5" customHeight="1">
      <c r="A94" s="3"/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</row>
    <row r="95" ht="13.5" customHeight="1">
      <c r="A95" s="3"/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</row>
    <row r="96" ht="13.5" customHeight="1">
      <c r="A96" s="3"/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</row>
    <row r="97" ht="13.5" customHeight="1">
      <c r="A97" s="3"/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</row>
    <row r="98" ht="13.5" customHeight="1">
      <c r="A98" s="3"/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</row>
    <row r="99" ht="13.5" customHeight="1">
      <c r="A99" s="3"/>
      <c r="B99" s="287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</row>
    <row r="100" ht="13.5" customHeight="1">
      <c r="A100" s="3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</row>
  </sheetData>
  <mergeCells count="4">
    <mergeCell ref="A27:H27"/>
    <mergeCell ref="A32:H32"/>
    <mergeCell ref="A36:H36"/>
    <mergeCell ref="A45:F45"/>
  </mergeCells>
  <printOptions horizontalCentered="1" verticalCentered="1"/>
  <pageMargins bottom="0.75" footer="0.0" header="0.0" left="0.7" right="0.7" top="0.75"/>
  <pageSetup fitToHeight="0"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63.14"/>
    <col customWidth="1" min="3" max="3" width="17.43"/>
    <col customWidth="1" min="4" max="4" width="14.43"/>
    <col customWidth="1" min="5" max="5" width="8.14"/>
    <col customWidth="1" min="6" max="6" width="16.29"/>
    <col customWidth="1" min="7" max="7" width="16.71"/>
    <col customWidth="1" min="8" max="8" width="8.14"/>
    <col customWidth="1" min="9" max="9" width="9.14"/>
    <col customWidth="1" min="10" max="11" width="11.43"/>
  </cols>
  <sheetData>
    <row r="1" ht="14.25" customHeight="1">
      <c r="A1" s="443"/>
      <c r="B1" s="444" t="s">
        <v>327</v>
      </c>
      <c r="C1" s="443"/>
      <c r="D1" s="443"/>
      <c r="E1" s="445"/>
      <c r="F1" s="443"/>
      <c r="G1" s="443"/>
      <c r="H1" s="445"/>
      <c r="I1" s="445"/>
      <c r="J1" s="443"/>
      <c r="K1" s="443"/>
    </row>
    <row r="2" ht="14.25" customHeight="1">
      <c r="A2" s="443"/>
      <c r="B2" s="446" t="s">
        <v>316</v>
      </c>
      <c r="C2" s="443"/>
      <c r="D2" s="443"/>
      <c r="E2" s="445"/>
      <c r="F2" s="443"/>
      <c r="G2" s="443"/>
      <c r="H2" s="445"/>
      <c r="I2" s="445"/>
      <c r="J2" s="443"/>
      <c r="K2" s="443"/>
    </row>
    <row r="3" ht="14.25" customHeight="1">
      <c r="A3" s="443"/>
      <c r="B3" s="47"/>
      <c r="C3" s="443"/>
      <c r="D3" s="443"/>
      <c r="E3" s="445"/>
      <c r="F3" s="443"/>
      <c r="G3" s="443"/>
      <c r="H3" s="445"/>
      <c r="I3" s="445"/>
      <c r="J3" s="443"/>
      <c r="K3" s="443"/>
    </row>
    <row r="4" ht="14.25" customHeight="1">
      <c r="A4" s="443"/>
      <c r="B4" s="447" t="s">
        <v>328</v>
      </c>
      <c r="C4" s="443"/>
      <c r="D4" s="443"/>
      <c r="E4" s="445"/>
      <c r="F4" s="443"/>
      <c r="G4" s="443"/>
      <c r="H4" s="445"/>
      <c r="I4" s="445"/>
      <c r="J4" s="443"/>
      <c r="K4" s="443"/>
    </row>
    <row r="5" ht="14.25" customHeight="1">
      <c r="A5" s="443"/>
      <c r="B5" s="448"/>
      <c r="C5" s="58" t="s">
        <v>20</v>
      </c>
      <c r="D5" s="59"/>
      <c r="E5" s="60"/>
      <c r="F5" s="449" t="s">
        <v>329</v>
      </c>
      <c r="G5" s="59"/>
      <c r="H5" s="59"/>
      <c r="I5" s="60"/>
      <c r="J5" s="450"/>
      <c r="K5" s="450"/>
    </row>
    <row r="6" ht="14.25" customHeight="1">
      <c r="A6" s="443"/>
      <c r="B6" s="451" t="s">
        <v>330</v>
      </c>
      <c r="C6" s="452">
        <v>2019.0</v>
      </c>
      <c r="D6" s="453">
        <v>2020.0</v>
      </c>
      <c r="E6" s="454" t="s">
        <v>24</v>
      </c>
      <c r="F6" s="452">
        <v>2019.0</v>
      </c>
      <c r="G6" s="453">
        <v>2020.0</v>
      </c>
      <c r="H6" s="454" t="s">
        <v>24</v>
      </c>
      <c r="I6" s="455" t="s">
        <v>38</v>
      </c>
      <c r="J6" s="450"/>
      <c r="K6" s="450"/>
    </row>
    <row r="7" ht="14.25" customHeight="1">
      <c r="A7" s="443"/>
      <c r="B7" s="456" t="s">
        <v>181</v>
      </c>
      <c r="C7" s="457">
        <v>1100219.0</v>
      </c>
      <c r="D7" s="171">
        <v>37328.0</v>
      </c>
      <c r="E7" s="458" t="str">
        <f t="shared" ref="E7:E12" si="1">D7/C7-1</f>
        <v>-96.6%</v>
      </c>
      <c r="F7" s="457">
        <v>3253709.0</v>
      </c>
      <c r="G7" s="171">
        <v>680070.0</v>
      </c>
      <c r="H7" s="458" t="str">
        <f t="shared" ref="H7:H12" si="2">G7/F7-1</f>
        <v>-79.1%</v>
      </c>
      <c r="I7" s="458" t="str">
        <f t="shared" ref="I7:I28" si="3">+G7/$G$30</f>
        <v>0.0%</v>
      </c>
      <c r="J7" s="443"/>
      <c r="K7" s="443"/>
    </row>
    <row r="8" ht="14.25" customHeight="1">
      <c r="A8" s="443"/>
      <c r="B8" s="456" t="s">
        <v>184</v>
      </c>
      <c r="C8" s="457">
        <v>3.5584957E7</v>
      </c>
      <c r="D8" s="171">
        <v>1.7576198E7</v>
      </c>
      <c r="E8" s="458" t="str">
        <f t="shared" si="1"/>
        <v>-50.6%</v>
      </c>
      <c r="F8" s="457">
        <v>1.33198806E8</v>
      </c>
      <c r="G8" s="171">
        <v>1.2908894E8</v>
      </c>
      <c r="H8" s="458" t="str">
        <f t="shared" si="2"/>
        <v>-3.1%</v>
      </c>
      <c r="I8" s="458" t="str">
        <f t="shared" si="3"/>
        <v>6.8%</v>
      </c>
      <c r="J8" s="443"/>
      <c r="K8" s="443"/>
    </row>
    <row r="9" ht="14.25" customHeight="1">
      <c r="A9" s="443"/>
      <c r="B9" s="456" t="s">
        <v>331</v>
      </c>
      <c r="C9" s="457">
        <v>1.7097789E7</v>
      </c>
      <c r="D9" s="171">
        <v>8912541.0</v>
      </c>
      <c r="E9" s="458" t="str">
        <f t="shared" si="1"/>
        <v>-47.9%</v>
      </c>
      <c r="F9" s="457">
        <v>1.09787745E8</v>
      </c>
      <c r="G9" s="171">
        <v>9.4548673E7</v>
      </c>
      <c r="H9" s="458" t="str">
        <f t="shared" si="2"/>
        <v>-13.9%</v>
      </c>
      <c r="I9" s="458" t="str">
        <f t="shared" si="3"/>
        <v>5.0%</v>
      </c>
      <c r="J9" s="443"/>
      <c r="K9" s="443"/>
    </row>
    <row r="10" ht="14.25" customHeight="1">
      <c r="A10" s="443"/>
      <c r="B10" s="456" t="s">
        <v>97</v>
      </c>
      <c r="C10" s="457">
        <v>3.4315346E7</v>
      </c>
      <c r="D10" s="171">
        <v>1.7147333E7</v>
      </c>
      <c r="E10" s="458" t="str">
        <f t="shared" si="1"/>
        <v>-50.0%</v>
      </c>
      <c r="F10" s="457">
        <v>1.82965126E8</v>
      </c>
      <c r="G10" s="171">
        <v>1.14039535E8</v>
      </c>
      <c r="H10" s="458" t="str">
        <f t="shared" si="2"/>
        <v>-37.7%</v>
      </c>
      <c r="I10" s="458" t="str">
        <f t="shared" si="3"/>
        <v>6.0%</v>
      </c>
      <c r="J10" s="443"/>
      <c r="K10" s="443"/>
    </row>
    <row r="11" ht="14.25" customHeight="1">
      <c r="A11" s="443"/>
      <c r="B11" s="456" t="s">
        <v>101</v>
      </c>
      <c r="C11" s="457">
        <v>1.0359363E7</v>
      </c>
      <c r="D11" s="171">
        <v>5092946.0</v>
      </c>
      <c r="E11" s="458" t="str">
        <f t="shared" si="1"/>
        <v>-50.8%</v>
      </c>
      <c r="F11" s="457">
        <v>6.4366801E7</v>
      </c>
      <c r="G11" s="171">
        <v>2.3996365E7</v>
      </c>
      <c r="H11" s="458" t="str">
        <f t="shared" si="2"/>
        <v>-62.7%</v>
      </c>
      <c r="I11" s="458" t="str">
        <f t="shared" si="3"/>
        <v>1.3%</v>
      </c>
      <c r="J11" s="443"/>
      <c r="K11" s="443"/>
    </row>
    <row r="12" ht="14.25" customHeight="1">
      <c r="A12" s="443"/>
      <c r="B12" s="456" t="s">
        <v>103</v>
      </c>
      <c r="C12" s="457">
        <v>3.415612E7</v>
      </c>
      <c r="D12" s="171">
        <v>1.5561882E7</v>
      </c>
      <c r="E12" s="458" t="str">
        <f t="shared" si="1"/>
        <v>-54.4%</v>
      </c>
      <c r="F12" s="457">
        <v>1.44251054E8</v>
      </c>
      <c r="G12" s="171">
        <v>7.2172576E7</v>
      </c>
      <c r="H12" s="458" t="str">
        <f t="shared" si="2"/>
        <v>-50.0%</v>
      </c>
      <c r="I12" s="458" t="str">
        <f t="shared" si="3"/>
        <v>3.8%</v>
      </c>
      <c r="J12" s="443"/>
      <c r="K12" s="443"/>
    </row>
    <row r="13" ht="14.25" customHeight="1">
      <c r="A13" s="443"/>
      <c r="B13" s="456" t="s">
        <v>177</v>
      </c>
      <c r="C13" s="457">
        <v>80000.0</v>
      </c>
      <c r="D13" s="171">
        <v>0.0</v>
      </c>
      <c r="E13" s="458" t="s">
        <v>114</v>
      </c>
      <c r="F13" s="457">
        <v>1040000.0</v>
      </c>
      <c r="G13" s="459">
        <v>0.0</v>
      </c>
      <c r="H13" s="458" t="s">
        <v>114</v>
      </c>
      <c r="I13" s="458" t="str">
        <f t="shared" si="3"/>
        <v>0.0%</v>
      </c>
      <c r="J13" s="443"/>
      <c r="K13" s="443"/>
    </row>
    <row r="14" ht="14.25" customHeight="1">
      <c r="A14" s="443"/>
      <c r="B14" s="456" t="s">
        <v>102</v>
      </c>
      <c r="C14" s="457">
        <v>1.5263866E7</v>
      </c>
      <c r="D14" s="171">
        <v>5761947.0</v>
      </c>
      <c r="E14" s="458" t="str">
        <f t="shared" ref="E14:E19" si="4">D14/C14-1</f>
        <v>-62.3%</v>
      </c>
      <c r="F14" s="457">
        <v>8.8069458E7</v>
      </c>
      <c r="G14" s="171">
        <v>2.4150626E7</v>
      </c>
      <c r="H14" s="458" t="str">
        <f t="shared" ref="H14:H19" si="5">G14/F14-1</f>
        <v>-72.6%</v>
      </c>
      <c r="I14" s="458" t="str">
        <f t="shared" si="3"/>
        <v>1.3%</v>
      </c>
      <c r="J14" s="443"/>
      <c r="K14" s="443"/>
    </row>
    <row r="15" ht="14.25" customHeight="1">
      <c r="A15" s="443"/>
      <c r="B15" s="456" t="s">
        <v>106</v>
      </c>
      <c r="C15" s="457">
        <v>4843063.0</v>
      </c>
      <c r="D15" s="171">
        <v>1967658.0</v>
      </c>
      <c r="E15" s="458" t="str">
        <f t="shared" si="4"/>
        <v>-59.4%</v>
      </c>
      <c r="F15" s="457">
        <v>2.7987599E7</v>
      </c>
      <c r="G15" s="171">
        <v>1.4487262E7</v>
      </c>
      <c r="H15" s="458" t="str">
        <f t="shared" si="5"/>
        <v>-48.2%</v>
      </c>
      <c r="I15" s="458" t="str">
        <f t="shared" si="3"/>
        <v>0.8%</v>
      </c>
      <c r="J15" s="443"/>
      <c r="K15" s="443"/>
    </row>
    <row r="16" ht="14.25" customHeight="1">
      <c r="A16" s="443"/>
      <c r="B16" s="456" t="s">
        <v>200</v>
      </c>
      <c r="C16" s="457">
        <v>4100437.0</v>
      </c>
      <c r="D16" s="171">
        <v>411817.0</v>
      </c>
      <c r="E16" s="458" t="str">
        <f t="shared" si="4"/>
        <v>-90.0%</v>
      </c>
      <c r="F16" s="457">
        <v>2.0368252E7</v>
      </c>
      <c r="G16" s="171">
        <v>1.3600604E7</v>
      </c>
      <c r="H16" s="458" t="str">
        <f t="shared" si="5"/>
        <v>-33.2%</v>
      </c>
      <c r="I16" s="458" t="str">
        <f t="shared" si="3"/>
        <v>0.7%</v>
      </c>
      <c r="J16" s="443"/>
      <c r="K16" s="443"/>
    </row>
    <row r="17" ht="14.25" customHeight="1">
      <c r="A17" s="443"/>
      <c r="B17" s="456" t="s">
        <v>110</v>
      </c>
      <c r="C17" s="457">
        <v>8.4738007E7</v>
      </c>
      <c r="D17" s="171">
        <v>4.7159778E7</v>
      </c>
      <c r="E17" s="458" t="str">
        <f t="shared" si="4"/>
        <v>-44.3%</v>
      </c>
      <c r="F17" s="457">
        <v>4.9962175E8</v>
      </c>
      <c r="G17" s="171">
        <v>2.52368722E8</v>
      </c>
      <c r="H17" s="458" t="str">
        <f t="shared" si="5"/>
        <v>-49.5%</v>
      </c>
      <c r="I17" s="458" t="str">
        <f t="shared" si="3"/>
        <v>13.2%</v>
      </c>
      <c r="J17" s="443"/>
      <c r="K17" s="443"/>
    </row>
    <row r="18" ht="14.25" customHeight="1">
      <c r="A18" s="443"/>
      <c r="B18" s="456" t="s">
        <v>174</v>
      </c>
      <c r="C18" s="457">
        <v>4.226496E7</v>
      </c>
      <c r="D18" s="171">
        <v>1.4635946E7</v>
      </c>
      <c r="E18" s="458" t="str">
        <f t="shared" si="4"/>
        <v>-65.4%</v>
      </c>
      <c r="F18" s="457">
        <v>2.56761211E8</v>
      </c>
      <c r="G18" s="171">
        <v>1.9085875E8</v>
      </c>
      <c r="H18" s="458" t="str">
        <f t="shared" si="5"/>
        <v>-25.7%</v>
      </c>
      <c r="I18" s="458" t="str">
        <f t="shared" si="3"/>
        <v>10.0%</v>
      </c>
      <c r="J18" s="443"/>
      <c r="K18" s="443"/>
    </row>
    <row r="19" ht="14.25" customHeight="1">
      <c r="A19" s="443"/>
      <c r="B19" s="456" t="s">
        <v>111</v>
      </c>
      <c r="C19" s="457">
        <v>1.6948932E7</v>
      </c>
      <c r="D19" s="171">
        <v>1.2035994E7</v>
      </c>
      <c r="E19" s="458" t="str">
        <f t="shared" si="4"/>
        <v>-29.0%</v>
      </c>
      <c r="F19" s="457">
        <v>1.09141619E8</v>
      </c>
      <c r="G19" s="171">
        <v>9.3063443E7</v>
      </c>
      <c r="H19" s="458" t="str">
        <f t="shared" si="5"/>
        <v>-14.7%</v>
      </c>
      <c r="I19" s="458" t="str">
        <f t="shared" si="3"/>
        <v>4.9%</v>
      </c>
      <c r="J19" s="443"/>
      <c r="K19" s="443"/>
    </row>
    <row r="20" ht="14.25" customHeight="1">
      <c r="A20" s="443"/>
      <c r="B20" s="456" t="s">
        <v>185</v>
      </c>
      <c r="C20" s="457">
        <v>0.0</v>
      </c>
      <c r="D20" s="171">
        <v>0.0</v>
      </c>
      <c r="E20" s="458" t="s">
        <v>114</v>
      </c>
      <c r="F20" s="457">
        <v>0.0</v>
      </c>
      <c r="G20" s="171">
        <v>1078.0</v>
      </c>
      <c r="H20" s="458" t="s">
        <v>114</v>
      </c>
      <c r="I20" s="458" t="str">
        <f t="shared" si="3"/>
        <v>0.0%</v>
      </c>
      <c r="J20" s="443"/>
      <c r="K20" s="443"/>
    </row>
    <row r="21" ht="14.25" customHeight="1">
      <c r="A21" s="443"/>
      <c r="B21" s="456" t="s">
        <v>107</v>
      </c>
      <c r="C21" s="457">
        <v>1.9872396E7</v>
      </c>
      <c r="D21" s="171">
        <v>4712829.0</v>
      </c>
      <c r="E21" s="458" t="str">
        <f t="shared" ref="E21:E26" si="6">D21/C21-1</f>
        <v>-76.3%</v>
      </c>
      <c r="F21" s="457">
        <v>8.6920513E7</v>
      </c>
      <c r="G21" s="171">
        <v>4.2244383E7</v>
      </c>
      <c r="H21" s="458" t="str">
        <f t="shared" ref="H21:H28" si="7">G21/F21-1</f>
        <v>-51.4%</v>
      </c>
      <c r="I21" s="458" t="str">
        <f t="shared" si="3"/>
        <v>2.2%</v>
      </c>
      <c r="J21" s="443"/>
      <c r="K21" s="443"/>
    </row>
    <row r="22" ht="14.25" customHeight="1">
      <c r="A22" s="443"/>
      <c r="B22" s="456" t="s">
        <v>113</v>
      </c>
      <c r="C22" s="457">
        <v>2049992.0</v>
      </c>
      <c r="D22" s="171">
        <v>2692296.0</v>
      </c>
      <c r="E22" s="458" t="str">
        <f t="shared" si="6"/>
        <v>31.3%</v>
      </c>
      <c r="F22" s="457">
        <v>8106050.0</v>
      </c>
      <c r="G22" s="171">
        <v>4730366.0</v>
      </c>
      <c r="H22" s="458" t="str">
        <f t="shared" si="7"/>
        <v>-41.6%</v>
      </c>
      <c r="I22" s="458" t="str">
        <f t="shared" si="3"/>
        <v>0.2%</v>
      </c>
      <c r="J22" s="443"/>
      <c r="K22" s="443"/>
    </row>
    <row r="23" ht="14.25" customHeight="1">
      <c r="A23" s="443"/>
      <c r="B23" s="456" t="s">
        <v>104</v>
      </c>
      <c r="C23" s="457">
        <v>1.00666251E8</v>
      </c>
      <c r="D23" s="171">
        <v>1.8323367E8</v>
      </c>
      <c r="E23" s="458" t="str">
        <f t="shared" si="6"/>
        <v>82.0%</v>
      </c>
      <c r="F23" s="457">
        <v>5.14927066E8</v>
      </c>
      <c r="G23" s="171">
        <v>7.32298349E8</v>
      </c>
      <c r="H23" s="458" t="str">
        <f t="shared" si="7"/>
        <v>42.2%</v>
      </c>
      <c r="I23" s="458" t="str">
        <f t="shared" si="3"/>
        <v>38.3%</v>
      </c>
      <c r="J23" s="443"/>
      <c r="K23" s="443"/>
    </row>
    <row r="24" ht="14.25" customHeight="1">
      <c r="A24" s="443"/>
      <c r="B24" s="456" t="s">
        <v>109</v>
      </c>
      <c r="C24" s="457">
        <v>8929412.0</v>
      </c>
      <c r="D24" s="171">
        <v>2969410.0</v>
      </c>
      <c r="E24" s="458" t="str">
        <f t="shared" si="6"/>
        <v>-66.7%</v>
      </c>
      <c r="F24" s="457">
        <v>6.7648147E7</v>
      </c>
      <c r="G24" s="171">
        <v>2.6630629E7</v>
      </c>
      <c r="H24" s="458" t="str">
        <f t="shared" si="7"/>
        <v>-60.6%</v>
      </c>
      <c r="I24" s="458" t="str">
        <f t="shared" si="3"/>
        <v>1.4%</v>
      </c>
      <c r="J24" s="443"/>
      <c r="K24" s="443"/>
    </row>
    <row r="25" ht="14.25" customHeight="1">
      <c r="A25" s="443"/>
      <c r="B25" s="456" t="s">
        <v>116</v>
      </c>
      <c r="C25" s="457">
        <v>906948.0</v>
      </c>
      <c r="D25" s="171">
        <v>586745.0</v>
      </c>
      <c r="E25" s="458" t="str">
        <f t="shared" si="6"/>
        <v>-35.3%</v>
      </c>
      <c r="F25" s="457">
        <v>1.0449072E7</v>
      </c>
      <c r="G25" s="171">
        <v>2957566.0</v>
      </c>
      <c r="H25" s="458" t="str">
        <f t="shared" si="7"/>
        <v>-71.7%</v>
      </c>
      <c r="I25" s="458" t="str">
        <f t="shared" si="3"/>
        <v>0.2%</v>
      </c>
      <c r="J25" s="443"/>
      <c r="K25" s="443"/>
    </row>
    <row r="26" ht="14.25" customHeight="1">
      <c r="A26" s="443"/>
      <c r="B26" s="456" t="s">
        <v>112</v>
      </c>
      <c r="C26" s="457">
        <v>1.353058E7</v>
      </c>
      <c r="D26" s="171">
        <v>1990179.0</v>
      </c>
      <c r="E26" s="458" t="str">
        <f t="shared" si="6"/>
        <v>-85.3%</v>
      </c>
      <c r="F26" s="457">
        <v>7.361959E7</v>
      </c>
      <c r="G26" s="171">
        <v>2.3744508E7</v>
      </c>
      <c r="H26" s="458" t="str">
        <f t="shared" si="7"/>
        <v>-67.7%</v>
      </c>
      <c r="I26" s="458" t="str">
        <f t="shared" si="3"/>
        <v>1.2%</v>
      </c>
      <c r="J26" s="443"/>
      <c r="K26" s="443"/>
    </row>
    <row r="27" ht="14.25" customHeight="1">
      <c r="A27" s="443"/>
      <c r="B27" s="456" t="s">
        <v>179</v>
      </c>
      <c r="C27" s="457">
        <v>0.0</v>
      </c>
      <c r="D27" s="171">
        <v>250.0</v>
      </c>
      <c r="E27" s="458" t="s">
        <v>114</v>
      </c>
      <c r="F27" s="457">
        <v>1228.0</v>
      </c>
      <c r="G27" s="171">
        <v>5250.0</v>
      </c>
      <c r="H27" s="458" t="str">
        <f t="shared" si="7"/>
        <v>327.5%</v>
      </c>
      <c r="I27" s="458" t="str">
        <f t="shared" si="3"/>
        <v>0.0%</v>
      </c>
      <c r="J27" s="443"/>
      <c r="K27" s="443"/>
    </row>
    <row r="28" ht="14.25" customHeight="1">
      <c r="A28" s="443"/>
      <c r="B28" s="456" t="s">
        <v>100</v>
      </c>
      <c r="C28" s="457">
        <v>3.5281533E7</v>
      </c>
      <c r="D28" s="171">
        <v>7870019.0</v>
      </c>
      <c r="E28" s="458" t="str">
        <f>D28/C28-1</f>
        <v>-77.7%</v>
      </c>
      <c r="F28" s="457">
        <v>1.44352716E8</v>
      </c>
      <c r="G28" s="171">
        <v>5.3893371E7</v>
      </c>
      <c r="H28" s="458" t="str">
        <f t="shared" si="7"/>
        <v>-62.7%</v>
      </c>
      <c r="I28" s="458" t="str">
        <f t="shared" si="3"/>
        <v>2.8%</v>
      </c>
      <c r="J28" s="443"/>
      <c r="K28" s="443"/>
    </row>
    <row r="29" ht="14.25" customHeight="1">
      <c r="A29" s="443"/>
      <c r="B29" s="456"/>
      <c r="C29" s="457"/>
      <c r="D29" s="171"/>
      <c r="E29" s="460"/>
      <c r="F29" s="457"/>
      <c r="G29" s="171"/>
      <c r="H29" s="458"/>
      <c r="I29" s="458"/>
      <c r="J29" s="443"/>
      <c r="K29" s="443"/>
    </row>
    <row r="30" ht="14.25" customHeight="1">
      <c r="A30" s="443"/>
      <c r="B30" s="461" t="s">
        <v>260</v>
      </c>
      <c r="C30" s="462" t="str">
        <f t="shared" ref="C30:D30" si="8">+SUM(C7:C28)</f>
        <v>  482,090,171 </v>
      </c>
      <c r="D30" s="462" t="str">
        <f t="shared" si="8"/>
        <v>  350,356,766 </v>
      </c>
      <c r="E30" s="463" t="str">
        <f>D30/C30-1</f>
        <v>-27.3%</v>
      </c>
      <c r="F30" s="462" t="str">
        <f t="shared" ref="F30:G30" si="9">+SUM(F7:F28)</f>
        <v>  2,546,837,512 </v>
      </c>
      <c r="G30" s="462" t="str">
        <f t="shared" si="9"/>
        <v>  1,909,561,066 </v>
      </c>
      <c r="H30" s="464" t="str">
        <f>G30/F30-1</f>
        <v>-25.0%</v>
      </c>
      <c r="I30" s="464" t="str">
        <f>G30/$G$30</f>
        <v>100.0%</v>
      </c>
      <c r="J30" s="450"/>
      <c r="K30" s="450"/>
    </row>
    <row r="31" ht="14.25" customHeight="1">
      <c r="A31" s="443"/>
      <c r="B31" s="443"/>
      <c r="C31" s="465"/>
      <c r="D31" s="465"/>
      <c r="E31" s="465"/>
      <c r="F31" s="465"/>
      <c r="G31" s="465"/>
      <c r="H31" s="465"/>
      <c r="I31" s="465"/>
      <c r="J31" s="443"/>
      <c r="K31" s="443"/>
    </row>
    <row r="32" ht="14.25" customHeight="1">
      <c r="A32" s="443"/>
      <c r="B32" s="447" t="s">
        <v>332</v>
      </c>
      <c r="C32" s="443"/>
      <c r="D32" s="443"/>
      <c r="E32" s="445"/>
      <c r="F32" s="443"/>
      <c r="G32" s="443"/>
      <c r="H32" s="445"/>
      <c r="I32" s="445"/>
      <c r="J32" s="450"/>
      <c r="K32" s="450"/>
    </row>
    <row r="33" ht="14.25" customHeight="1">
      <c r="A33" s="443"/>
      <c r="B33" s="443"/>
      <c r="C33" s="58" t="s">
        <v>20</v>
      </c>
      <c r="D33" s="59"/>
      <c r="E33" s="60"/>
      <c r="F33" s="449" t="s">
        <v>329</v>
      </c>
      <c r="G33" s="59"/>
      <c r="H33" s="59"/>
      <c r="I33" s="60"/>
      <c r="J33" s="450"/>
      <c r="K33" s="450"/>
    </row>
    <row r="34" ht="14.25" customHeight="1">
      <c r="A34" s="466" t="s">
        <v>333</v>
      </c>
      <c r="B34" s="106"/>
      <c r="C34" s="452">
        <v>2019.0</v>
      </c>
      <c r="D34" s="453">
        <v>2020.0</v>
      </c>
      <c r="E34" s="454" t="s">
        <v>24</v>
      </c>
      <c r="F34" s="452">
        <v>2019.0</v>
      </c>
      <c r="G34" s="453">
        <v>2020.0</v>
      </c>
      <c r="H34" s="454" t="s">
        <v>24</v>
      </c>
      <c r="I34" s="455" t="s">
        <v>38</v>
      </c>
      <c r="J34" s="443"/>
      <c r="K34" s="443"/>
    </row>
    <row r="35" ht="14.25" customHeight="1">
      <c r="A35" s="467">
        <v>1.0</v>
      </c>
      <c r="B35" s="468" t="s">
        <v>334</v>
      </c>
      <c r="C35" s="469">
        <v>9.5487656E7</v>
      </c>
      <c r="D35" s="439">
        <v>1.74449258E8</v>
      </c>
      <c r="E35" s="458" t="str">
        <f t="shared" ref="E35:E58" si="10">D35/C35-1</f>
        <v>82.7%</v>
      </c>
      <c r="F35" s="469">
        <v>4.60212197E8</v>
      </c>
      <c r="G35" s="439">
        <v>6.89190308E8</v>
      </c>
      <c r="H35" s="458" t="str">
        <f t="shared" ref="H35:H58" si="11">G35/F35-1</f>
        <v>49.8%</v>
      </c>
      <c r="I35" s="470" t="str">
        <f t="shared" ref="I35:I86" si="12">G35/$G$86</f>
        <v>36.1%</v>
      </c>
      <c r="J35" s="443"/>
      <c r="K35" s="443"/>
    </row>
    <row r="36" ht="14.25" customHeight="1">
      <c r="A36" s="467">
        <v>2.0</v>
      </c>
      <c r="B36" s="468" t="s">
        <v>335</v>
      </c>
      <c r="C36" s="469">
        <v>6.2879977E7</v>
      </c>
      <c r="D36" s="439">
        <v>4.5484068E7</v>
      </c>
      <c r="E36" s="458" t="str">
        <f t="shared" si="10"/>
        <v>-27.7%</v>
      </c>
      <c r="F36" s="469">
        <v>3.42034806E8</v>
      </c>
      <c r="G36" s="439">
        <v>2.2190032E8</v>
      </c>
      <c r="H36" s="458" t="str">
        <f t="shared" si="11"/>
        <v>-35.1%</v>
      </c>
      <c r="I36" s="470" t="str">
        <f t="shared" si="12"/>
        <v>11.6%</v>
      </c>
      <c r="J36" s="443"/>
      <c r="K36" s="443"/>
    </row>
    <row r="37" ht="14.25" customHeight="1">
      <c r="A37" s="467">
        <v>3.0</v>
      </c>
      <c r="B37" s="468" t="s">
        <v>44</v>
      </c>
      <c r="C37" s="469">
        <v>2.6708918E7</v>
      </c>
      <c r="D37" s="439">
        <v>1.1806796E7</v>
      </c>
      <c r="E37" s="458" t="str">
        <f t="shared" si="10"/>
        <v>-55.8%</v>
      </c>
      <c r="F37" s="469">
        <v>1.76238751E8</v>
      </c>
      <c r="G37" s="439">
        <v>1.55566342E8</v>
      </c>
      <c r="H37" s="458" t="str">
        <f t="shared" si="11"/>
        <v>-11.7%</v>
      </c>
      <c r="I37" s="470" t="str">
        <f t="shared" si="12"/>
        <v>8.1%</v>
      </c>
      <c r="J37" s="443"/>
      <c r="K37" s="443"/>
    </row>
    <row r="38" ht="14.25" customHeight="1">
      <c r="A38" s="467">
        <v>4.0</v>
      </c>
      <c r="B38" s="468" t="s">
        <v>42</v>
      </c>
      <c r="C38" s="469">
        <v>2.8784194E7</v>
      </c>
      <c r="D38" s="439">
        <v>1.4649016E7</v>
      </c>
      <c r="E38" s="458" t="str">
        <f t="shared" si="10"/>
        <v>-49.1%</v>
      </c>
      <c r="F38" s="469">
        <v>1.00544934E8</v>
      </c>
      <c r="G38" s="439">
        <v>1.10666934E8</v>
      </c>
      <c r="H38" s="458" t="str">
        <f t="shared" si="11"/>
        <v>10.1%</v>
      </c>
      <c r="I38" s="470" t="str">
        <f t="shared" si="12"/>
        <v>5.8%</v>
      </c>
      <c r="J38" s="443"/>
      <c r="K38" s="443"/>
    </row>
    <row r="39" ht="14.25" customHeight="1">
      <c r="A39" s="467">
        <v>5.0</v>
      </c>
      <c r="B39" s="468" t="s">
        <v>40</v>
      </c>
      <c r="C39" s="469">
        <v>4.1681598E7</v>
      </c>
      <c r="D39" s="439">
        <v>1.5114818E7</v>
      </c>
      <c r="E39" s="458" t="str">
        <f t="shared" si="10"/>
        <v>-63.7%</v>
      </c>
      <c r="F39" s="469">
        <v>1.9507239E8</v>
      </c>
      <c r="G39" s="439">
        <v>9.2178514E7</v>
      </c>
      <c r="H39" s="458" t="str">
        <f t="shared" si="11"/>
        <v>-52.7%</v>
      </c>
      <c r="I39" s="470" t="str">
        <f t="shared" si="12"/>
        <v>4.8%</v>
      </c>
      <c r="J39" s="443"/>
      <c r="K39" s="443"/>
    </row>
    <row r="40" ht="14.25" customHeight="1">
      <c r="A40" s="467">
        <v>6.0</v>
      </c>
      <c r="B40" s="468" t="s">
        <v>43</v>
      </c>
      <c r="C40" s="469">
        <v>1.4431435E7</v>
      </c>
      <c r="D40" s="439">
        <v>7979673.0</v>
      </c>
      <c r="E40" s="458" t="str">
        <f t="shared" si="10"/>
        <v>-44.7%</v>
      </c>
      <c r="F40" s="469">
        <v>1.01897067E8</v>
      </c>
      <c r="G40" s="439">
        <v>8.8012664E7</v>
      </c>
      <c r="H40" s="458" t="str">
        <f t="shared" si="11"/>
        <v>-13.6%</v>
      </c>
      <c r="I40" s="470" t="str">
        <f t="shared" si="12"/>
        <v>4.6%</v>
      </c>
      <c r="J40" s="443"/>
      <c r="K40" s="443"/>
    </row>
    <row r="41" ht="14.25" customHeight="1">
      <c r="A41" s="467">
        <v>7.0</v>
      </c>
      <c r="B41" s="468" t="s">
        <v>41</v>
      </c>
      <c r="C41" s="469">
        <v>1.958987E7</v>
      </c>
      <c r="D41" s="439">
        <v>1.3077456E7</v>
      </c>
      <c r="E41" s="458" t="str">
        <f t="shared" si="10"/>
        <v>-33.2%</v>
      </c>
      <c r="F41" s="469">
        <v>1.11858171E8</v>
      </c>
      <c r="G41" s="439">
        <v>8.6880444E7</v>
      </c>
      <c r="H41" s="458" t="str">
        <f t="shared" si="11"/>
        <v>-22.3%</v>
      </c>
      <c r="I41" s="470" t="str">
        <f t="shared" si="12"/>
        <v>4.5%</v>
      </c>
      <c r="J41" s="443"/>
      <c r="K41" s="443"/>
    </row>
    <row r="42" ht="14.25" customHeight="1">
      <c r="A42" s="467">
        <v>8.0</v>
      </c>
      <c r="B42" s="468" t="s">
        <v>52</v>
      </c>
      <c r="C42" s="469">
        <v>1.849259E7</v>
      </c>
      <c r="D42" s="439">
        <v>7729072.0</v>
      </c>
      <c r="E42" s="458" t="str">
        <f t="shared" si="10"/>
        <v>-58.2%</v>
      </c>
      <c r="F42" s="469">
        <v>8.6467359E7</v>
      </c>
      <c r="G42" s="439">
        <v>3.8109972E7</v>
      </c>
      <c r="H42" s="458" t="str">
        <f t="shared" si="11"/>
        <v>-55.9%</v>
      </c>
      <c r="I42" s="470" t="str">
        <f t="shared" si="12"/>
        <v>2.0%</v>
      </c>
      <c r="J42" s="443"/>
      <c r="K42" s="443"/>
    </row>
    <row r="43" ht="14.25" customHeight="1">
      <c r="A43" s="467">
        <v>9.0</v>
      </c>
      <c r="B43" s="468" t="s">
        <v>53</v>
      </c>
      <c r="C43" s="469">
        <v>7377187.0</v>
      </c>
      <c r="D43" s="439">
        <v>4420430.0</v>
      </c>
      <c r="E43" s="458" t="str">
        <f t="shared" si="10"/>
        <v>-40.1%</v>
      </c>
      <c r="F43" s="469">
        <v>4.4958543E7</v>
      </c>
      <c r="G43" s="439">
        <v>3.6843854E7</v>
      </c>
      <c r="H43" s="458" t="str">
        <f t="shared" si="11"/>
        <v>-18.0%</v>
      </c>
      <c r="I43" s="470" t="str">
        <f t="shared" si="12"/>
        <v>1.9%</v>
      </c>
      <c r="J43" s="443"/>
      <c r="K43" s="443"/>
    </row>
    <row r="44" ht="14.25" customHeight="1">
      <c r="A44" s="467">
        <v>10.0</v>
      </c>
      <c r="B44" s="468" t="s">
        <v>62</v>
      </c>
      <c r="C44" s="469">
        <v>9001655.0</v>
      </c>
      <c r="D44" s="439">
        <v>1286000.0</v>
      </c>
      <c r="E44" s="458" t="str">
        <f t="shared" si="10"/>
        <v>-85.7%</v>
      </c>
      <c r="F44" s="469">
        <v>4.1710555E7</v>
      </c>
      <c r="G44" s="439">
        <v>2.0016578E7</v>
      </c>
      <c r="H44" s="458" t="str">
        <f t="shared" si="11"/>
        <v>-52.0%</v>
      </c>
      <c r="I44" s="470" t="str">
        <f t="shared" si="12"/>
        <v>1.0%</v>
      </c>
      <c r="J44" s="443"/>
      <c r="K44" s="443"/>
    </row>
    <row r="45" ht="14.25" customHeight="1">
      <c r="A45" s="467">
        <v>11.0</v>
      </c>
      <c r="B45" s="468" t="s">
        <v>71</v>
      </c>
      <c r="C45" s="469">
        <v>4132681.0</v>
      </c>
      <c r="D45" s="439">
        <v>2834261.0</v>
      </c>
      <c r="E45" s="458" t="str">
        <f t="shared" si="10"/>
        <v>-31.4%</v>
      </c>
      <c r="F45" s="469">
        <v>2.7486262E7</v>
      </c>
      <c r="G45" s="439">
        <v>1.9593143E7</v>
      </c>
      <c r="H45" s="458" t="str">
        <f t="shared" si="11"/>
        <v>-28.7%</v>
      </c>
      <c r="I45" s="470" t="str">
        <f t="shared" si="12"/>
        <v>1.0%</v>
      </c>
      <c r="J45" s="443"/>
      <c r="K45" s="443"/>
    </row>
    <row r="46" ht="14.25" customHeight="1">
      <c r="A46" s="467">
        <v>12.0</v>
      </c>
      <c r="B46" s="468" t="s">
        <v>49</v>
      </c>
      <c r="C46" s="469">
        <v>1.5464248E7</v>
      </c>
      <c r="D46" s="439">
        <v>1601808.0</v>
      </c>
      <c r="E46" s="458" t="str">
        <f t="shared" si="10"/>
        <v>-89.6%</v>
      </c>
      <c r="F46" s="469">
        <v>6.4255302E7</v>
      </c>
      <c r="G46" s="439">
        <v>1.9279192E7</v>
      </c>
      <c r="H46" s="458" t="str">
        <f t="shared" si="11"/>
        <v>-70.0%</v>
      </c>
      <c r="I46" s="470" t="str">
        <f t="shared" si="12"/>
        <v>1.0%</v>
      </c>
      <c r="J46" s="443"/>
      <c r="K46" s="443"/>
    </row>
    <row r="47" ht="14.25" customHeight="1">
      <c r="A47" s="467">
        <v>13.0</v>
      </c>
      <c r="B47" s="468" t="s">
        <v>56</v>
      </c>
      <c r="C47" s="469">
        <v>8070779.0</v>
      </c>
      <c r="D47" s="439">
        <v>4609524.0</v>
      </c>
      <c r="E47" s="458" t="str">
        <f t="shared" si="10"/>
        <v>-42.9%</v>
      </c>
      <c r="F47" s="469">
        <v>4.6725573E7</v>
      </c>
      <c r="G47" s="439">
        <v>1.9198321E7</v>
      </c>
      <c r="H47" s="458" t="str">
        <f t="shared" si="11"/>
        <v>-58.9%</v>
      </c>
      <c r="I47" s="470" t="str">
        <f t="shared" si="12"/>
        <v>1.0%</v>
      </c>
      <c r="J47" s="443"/>
      <c r="K47" s="443"/>
    </row>
    <row r="48" ht="14.25" customHeight="1">
      <c r="A48" s="467">
        <v>14.0</v>
      </c>
      <c r="B48" s="468" t="s">
        <v>47</v>
      </c>
      <c r="C48" s="469">
        <v>4659617.0</v>
      </c>
      <c r="D48" s="439">
        <v>2741701.0</v>
      </c>
      <c r="E48" s="458" t="str">
        <f t="shared" si="10"/>
        <v>-41.2%</v>
      </c>
      <c r="F48" s="469">
        <v>1.8586566E7</v>
      </c>
      <c r="G48" s="439">
        <v>1.8950132E7</v>
      </c>
      <c r="H48" s="458" t="str">
        <f t="shared" si="11"/>
        <v>2.0%</v>
      </c>
      <c r="I48" s="470" t="str">
        <f t="shared" si="12"/>
        <v>1.0%</v>
      </c>
      <c r="J48" s="443"/>
      <c r="K48" s="443"/>
    </row>
    <row r="49" ht="14.25" customHeight="1">
      <c r="A49" s="467">
        <v>15.0</v>
      </c>
      <c r="B49" s="468" t="s">
        <v>76</v>
      </c>
      <c r="C49" s="469">
        <v>1.1200379E7</v>
      </c>
      <c r="D49" s="439">
        <v>835590.0</v>
      </c>
      <c r="E49" s="458" t="str">
        <f t="shared" si="10"/>
        <v>-92.5%</v>
      </c>
      <c r="F49" s="469">
        <v>1.04091562E8</v>
      </c>
      <c r="G49" s="439">
        <v>1.7465862E7</v>
      </c>
      <c r="H49" s="458" t="str">
        <f t="shared" si="11"/>
        <v>-83.2%</v>
      </c>
      <c r="I49" s="470" t="str">
        <f t="shared" si="12"/>
        <v>0.9%</v>
      </c>
      <c r="J49" s="443"/>
      <c r="K49" s="443"/>
    </row>
    <row r="50" ht="14.25" customHeight="1">
      <c r="A50" s="467">
        <v>16.0</v>
      </c>
      <c r="B50" s="468" t="s">
        <v>46</v>
      </c>
      <c r="C50" s="469">
        <v>5348236.0</v>
      </c>
      <c r="D50" s="439">
        <v>3803721.0</v>
      </c>
      <c r="E50" s="458" t="str">
        <f t="shared" si="10"/>
        <v>-28.9%</v>
      </c>
      <c r="F50" s="469">
        <v>2.3322332E7</v>
      </c>
      <c r="G50" s="439">
        <v>1.5618574E7</v>
      </c>
      <c r="H50" s="458" t="str">
        <f t="shared" si="11"/>
        <v>-33.0%</v>
      </c>
      <c r="I50" s="470" t="str">
        <f t="shared" si="12"/>
        <v>0.8%</v>
      </c>
      <c r="J50" s="443"/>
      <c r="K50" s="443"/>
    </row>
    <row r="51" ht="14.25" customHeight="1">
      <c r="A51" s="467">
        <v>17.0</v>
      </c>
      <c r="B51" s="468" t="s">
        <v>79</v>
      </c>
      <c r="C51" s="469">
        <v>1.0196975E7</v>
      </c>
      <c r="D51" s="439">
        <v>1202313.0</v>
      </c>
      <c r="E51" s="458" t="str">
        <f t="shared" si="10"/>
        <v>-88.2%</v>
      </c>
      <c r="F51" s="469">
        <v>6.0886913E7</v>
      </c>
      <c r="G51" s="439">
        <v>1.4714253E7</v>
      </c>
      <c r="H51" s="458" t="str">
        <f t="shared" si="11"/>
        <v>-75.8%</v>
      </c>
      <c r="I51" s="470" t="str">
        <f t="shared" si="12"/>
        <v>0.8%</v>
      </c>
      <c r="J51" s="443"/>
      <c r="K51" s="443"/>
    </row>
    <row r="52" ht="14.25" customHeight="1">
      <c r="A52" s="467">
        <v>18.0</v>
      </c>
      <c r="B52" s="468" t="s">
        <v>57</v>
      </c>
      <c r="C52" s="469">
        <v>3248536.0</v>
      </c>
      <c r="D52" s="439">
        <v>1783195.0</v>
      </c>
      <c r="E52" s="458" t="str">
        <f t="shared" si="10"/>
        <v>-45.1%</v>
      </c>
      <c r="F52" s="469">
        <v>2.1604741E7</v>
      </c>
      <c r="G52" s="439">
        <v>1.4100222E7</v>
      </c>
      <c r="H52" s="458" t="str">
        <f t="shared" si="11"/>
        <v>-34.7%</v>
      </c>
      <c r="I52" s="470" t="str">
        <f t="shared" si="12"/>
        <v>0.7%</v>
      </c>
      <c r="J52" s="443"/>
      <c r="K52" s="443"/>
    </row>
    <row r="53" ht="14.25" customHeight="1">
      <c r="A53" s="467">
        <v>19.0</v>
      </c>
      <c r="B53" s="468" t="s">
        <v>336</v>
      </c>
      <c r="C53" s="469">
        <v>4076602.0</v>
      </c>
      <c r="D53" s="439">
        <v>408528.0</v>
      </c>
      <c r="E53" s="458" t="str">
        <f t="shared" si="10"/>
        <v>-90.0%</v>
      </c>
      <c r="F53" s="469">
        <v>2.0301395E7</v>
      </c>
      <c r="G53" s="439">
        <v>1.355572E7</v>
      </c>
      <c r="H53" s="458" t="str">
        <f t="shared" si="11"/>
        <v>-33.2%</v>
      </c>
      <c r="I53" s="470" t="str">
        <f t="shared" si="12"/>
        <v>0.7%</v>
      </c>
      <c r="J53" s="443"/>
      <c r="K53" s="443"/>
    </row>
    <row r="54" ht="14.25" customHeight="1">
      <c r="A54" s="467">
        <v>20.0</v>
      </c>
      <c r="B54" s="468" t="s">
        <v>54</v>
      </c>
      <c r="C54" s="469">
        <v>3075006.0</v>
      </c>
      <c r="D54" s="439">
        <v>1617261.0</v>
      </c>
      <c r="E54" s="458" t="str">
        <f t="shared" si="10"/>
        <v>-47.4%</v>
      </c>
      <c r="F54" s="469">
        <v>1.7739872E7</v>
      </c>
      <c r="G54" s="439">
        <v>1.2105986E7</v>
      </c>
      <c r="H54" s="458" t="str">
        <f t="shared" si="11"/>
        <v>-31.8%</v>
      </c>
      <c r="I54" s="470" t="str">
        <f t="shared" si="12"/>
        <v>0.6%</v>
      </c>
      <c r="J54" s="443"/>
      <c r="K54" s="443"/>
    </row>
    <row r="55" ht="14.25" customHeight="1">
      <c r="A55" s="467">
        <v>21.0</v>
      </c>
      <c r="B55" s="468" t="s">
        <v>58</v>
      </c>
      <c r="C55" s="469">
        <v>1456587.0</v>
      </c>
      <c r="D55" s="439">
        <v>1063943.0</v>
      </c>
      <c r="E55" s="458" t="str">
        <f t="shared" si="10"/>
        <v>-27.0%</v>
      </c>
      <c r="F55" s="469">
        <v>9299498.0</v>
      </c>
      <c r="G55" s="439">
        <v>1.0409988E7</v>
      </c>
      <c r="H55" s="458" t="str">
        <f t="shared" si="11"/>
        <v>11.9%</v>
      </c>
      <c r="I55" s="470" t="str">
        <f t="shared" si="12"/>
        <v>0.5%</v>
      </c>
      <c r="J55" s="443"/>
      <c r="K55" s="443"/>
    </row>
    <row r="56" ht="14.25" customHeight="1">
      <c r="A56" s="467">
        <v>22.0</v>
      </c>
      <c r="B56" s="468" t="s">
        <v>64</v>
      </c>
      <c r="C56" s="469">
        <v>7276775.0</v>
      </c>
      <c r="D56" s="439">
        <v>1838208.0</v>
      </c>
      <c r="E56" s="458" t="str">
        <f t="shared" si="10"/>
        <v>-74.7%</v>
      </c>
      <c r="F56" s="469">
        <v>3.1878727E7</v>
      </c>
      <c r="G56" s="439">
        <v>1.0386675E7</v>
      </c>
      <c r="H56" s="458" t="str">
        <f t="shared" si="11"/>
        <v>-67.4%</v>
      </c>
      <c r="I56" s="470" t="str">
        <f t="shared" si="12"/>
        <v>0.5%</v>
      </c>
      <c r="J56" s="443"/>
      <c r="K56" s="443"/>
    </row>
    <row r="57" ht="14.25" customHeight="1">
      <c r="A57" s="467">
        <v>23.0</v>
      </c>
      <c r="B57" s="468" t="s">
        <v>72</v>
      </c>
      <c r="C57" s="469">
        <v>2738612.0</v>
      </c>
      <c r="D57" s="439">
        <v>1045037.0</v>
      </c>
      <c r="E57" s="458" t="str">
        <f t="shared" si="10"/>
        <v>-61.8%</v>
      </c>
      <c r="F57" s="469">
        <v>1.6490161E7</v>
      </c>
      <c r="G57" s="439">
        <v>8644172.0</v>
      </c>
      <c r="H57" s="458" t="str">
        <f t="shared" si="11"/>
        <v>-47.6%</v>
      </c>
      <c r="I57" s="470" t="str">
        <f t="shared" si="12"/>
        <v>0.5%</v>
      </c>
      <c r="J57" s="443"/>
      <c r="K57" s="443"/>
    </row>
    <row r="58" ht="14.25" customHeight="1">
      <c r="A58" s="467">
        <v>24.0</v>
      </c>
      <c r="B58" s="468" t="s">
        <v>45</v>
      </c>
      <c r="C58" s="469">
        <v>9541054.0</v>
      </c>
      <c r="D58" s="439">
        <v>1776130.0</v>
      </c>
      <c r="E58" s="458" t="str">
        <f t="shared" si="10"/>
        <v>-81.4%</v>
      </c>
      <c r="F58" s="469">
        <v>6.3113128E7</v>
      </c>
      <c r="G58" s="439">
        <v>7653714.0</v>
      </c>
      <c r="H58" s="458" t="str">
        <f t="shared" si="11"/>
        <v>-87.9%</v>
      </c>
      <c r="I58" s="470" t="str">
        <f t="shared" si="12"/>
        <v>0.4%</v>
      </c>
      <c r="J58" s="443"/>
      <c r="K58" s="443"/>
    </row>
    <row r="59" ht="14.25" customHeight="1">
      <c r="A59" s="467">
        <v>25.0</v>
      </c>
      <c r="B59" s="468" t="s">
        <v>59</v>
      </c>
      <c r="C59" s="471">
        <v>0.0</v>
      </c>
      <c r="D59" s="439">
        <v>1312898.0</v>
      </c>
      <c r="E59" s="458" t="s">
        <v>31</v>
      </c>
      <c r="F59" s="471">
        <v>0.0</v>
      </c>
      <c r="G59" s="439">
        <v>7629490.0</v>
      </c>
      <c r="H59" s="458" t="s">
        <v>31</v>
      </c>
      <c r="I59" s="470" t="str">
        <f t="shared" si="12"/>
        <v>0.4%</v>
      </c>
      <c r="J59" s="443"/>
      <c r="K59" s="443"/>
    </row>
    <row r="60" ht="14.25" customHeight="1">
      <c r="A60" s="467">
        <v>26.0</v>
      </c>
      <c r="B60" s="468" t="s">
        <v>63</v>
      </c>
      <c r="C60" s="469">
        <v>5530312.0</v>
      </c>
      <c r="D60" s="439">
        <v>1051006.0</v>
      </c>
      <c r="E60" s="458" t="str">
        <f t="shared" ref="E60:E69" si="13">D60/C60-1</f>
        <v>-81.0%</v>
      </c>
      <c r="F60" s="469">
        <v>2.7378575E7</v>
      </c>
      <c r="G60" s="439">
        <v>6813307.0</v>
      </c>
      <c r="H60" s="458" t="str">
        <f t="shared" ref="H60:H70" si="14">G60/F60-1</f>
        <v>-75.1%</v>
      </c>
      <c r="I60" s="470" t="str">
        <f t="shared" si="12"/>
        <v>0.4%</v>
      </c>
      <c r="J60" s="443"/>
      <c r="K60" s="443"/>
    </row>
    <row r="61" ht="14.25" customHeight="1">
      <c r="A61" s="467">
        <v>27.0</v>
      </c>
      <c r="B61" s="468" t="s">
        <v>66</v>
      </c>
      <c r="C61" s="469">
        <v>3827068.0</v>
      </c>
      <c r="D61" s="439">
        <v>517586.0</v>
      </c>
      <c r="E61" s="458" t="str">
        <f t="shared" si="13"/>
        <v>-86.5%</v>
      </c>
      <c r="F61" s="469">
        <v>1.4888061E7</v>
      </c>
      <c r="G61" s="439">
        <v>6465597.0</v>
      </c>
      <c r="H61" s="458" t="str">
        <f t="shared" si="14"/>
        <v>-56.6%</v>
      </c>
      <c r="I61" s="470" t="str">
        <f t="shared" si="12"/>
        <v>0.3%</v>
      </c>
      <c r="J61" s="443"/>
      <c r="K61" s="443"/>
    </row>
    <row r="62" ht="14.25" customHeight="1">
      <c r="A62" s="467">
        <v>28.0</v>
      </c>
      <c r="B62" s="468" t="s">
        <v>67</v>
      </c>
      <c r="C62" s="469">
        <v>1416550.0</v>
      </c>
      <c r="D62" s="439">
        <v>669424.0</v>
      </c>
      <c r="E62" s="458" t="str">
        <f t="shared" si="13"/>
        <v>-52.7%</v>
      </c>
      <c r="F62" s="469">
        <v>7708724.0</v>
      </c>
      <c r="G62" s="439">
        <v>6452252.0</v>
      </c>
      <c r="H62" s="458" t="str">
        <f t="shared" si="14"/>
        <v>-16.3%</v>
      </c>
      <c r="I62" s="470" t="str">
        <f t="shared" si="12"/>
        <v>0.3%</v>
      </c>
      <c r="J62" s="443"/>
      <c r="K62" s="443"/>
    </row>
    <row r="63" ht="14.25" customHeight="1">
      <c r="A63" s="467">
        <v>29.0</v>
      </c>
      <c r="B63" s="472" t="s">
        <v>337</v>
      </c>
      <c r="C63" s="469">
        <v>2218657.0</v>
      </c>
      <c r="D63" s="439">
        <v>883639.0</v>
      </c>
      <c r="E63" s="458" t="str">
        <f t="shared" si="13"/>
        <v>-60.2%</v>
      </c>
      <c r="F63" s="469">
        <v>1.2375688E7</v>
      </c>
      <c r="G63" s="439">
        <v>6321214.0</v>
      </c>
      <c r="H63" s="458" t="str">
        <f t="shared" si="14"/>
        <v>-48.9%</v>
      </c>
      <c r="I63" s="470" t="str">
        <f t="shared" si="12"/>
        <v>0.3%</v>
      </c>
      <c r="J63" s="443"/>
      <c r="K63" s="443"/>
    </row>
    <row r="64" ht="14.25" customHeight="1">
      <c r="A64" s="467">
        <v>30.0</v>
      </c>
      <c r="B64" s="468" t="s">
        <v>73</v>
      </c>
      <c r="C64" s="469">
        <v>2663248.0</v>
      </c>
      <c r="D64" s="439">
        <v>218197.0</v>
      </c>
      <c r="E64" s="458" t="str">
        <f t="shared" si="13"/>
        <v>-91.8%</v>
      </c>
      <c r="F64" s="469">
        <v>1.7529195E7</v>
      </c>
      <c r="G64" s="439">
        <v>6156237.0</v>
      </c>
      <c r="H64" s="458" t="str">
        <f t="shared" si="14"/>
        <v>-64.9%</v>
      </c>
      <c r="I64" s="470" t="str">
        <f t="shared" si="12"/>
        <v>0.3%</v>
      </c>
      <c r="J64" s="443"/>
      <c r="K64" s="443"/>
    </row>
    <row r="65" ht="14.25" customHeight="1">
      <c r="A65" s="467">
        <v>31.0</v>
      </c>
      <c r="B65" s="468" t="s">
        <v>70</v>
      </c>
      <c r="C65" s="469">
        <v>925396.0</v>
      </c>
      <c r="D65" s="439">
        <v>1125264.0</v>
      </c>
      <c r="E65" s="458" t="str">
        <f t="shared" si="13"/>
        <v>21.6%</v>
      </c>
      <c r="F65" s="469">
        <v>4640064.0</v>
      </c>
      <c r="G65" s="439">
        <v>6069142.0</v>
      </c>
      <c r="H65" s="458" t="str">
        <f t="shared" si="14"/>
        <v>30.8%</v>
      </c>
      <c r="I65" s="470" t="str">
        <f t="shared" si="12"/>
        <v>0.3%</v>
      </c>
      <c r="J65" s="443"/>
      <c r="K65" s="443"/>
    </row>
    <row r="66" ht="14.25" customHeight="1">
      <c r="A66" s="467">
        <v>32.0</v>
      </c>
      <c r="B66" s="468" t="s">
        <v>55</v>
      </c>
      <c r="C66" s="469">
        <v>6759160.0</v>
      </c>
      <c r="D66" s="473">
        <v>1938095.0</v>
      </c>
      <c r="E66" s="458" t="str">
        <f t="shared" si="13"/>
        <v>-71.3%</v>
      </c>
      <c r="F66" s="469">
        <v>2.2308194E7</v>
      </c>
      <c r="G66" s="439">
        <v>5753201.0</v>
      </c>
      <c r="H66" s="458" t="str">
        <f t="shared" si="14"/>
        <v>-74.2%</v>
      </c>
      <c r="I66" s="470" t="str">
        <f t="shared" si="12"/>
        <v>0.3%</v>
      </c>
      <c r="J66" s="443"/>
      <c r="K66" s="443"/>
    </row>
    <row r="67" ht="14.25" customHeight="1">
      <c r="A67" s="467">
        <v>33.0</v>
      </c>
      <c r="B67" s="468" t="s">
        <v>338</v>
      </c>
      <c r="C67" s="469">
        <v>272109.0</v>
      </c>
      <c r="D67" s="439">
        <v>628723.0</v>
      </c>
      <c r="E67" s="458" t="str">
        <f t="shared" si="13"/>
        <v>131.1%</v>
      </c>
      <c r="F67" s="469">
        <v>4423920.0</v>
      </c>
      <c r="G67" s="439">
        <v>5701921.0</v>
      </c>
      <c r="H67" s="458" t="str">
        <f t="shared" si="14"/>
        <v>28.9%</v>
      </c>
      <c r="I67" s="470" t="str">
        <f t="shared" si="12"/>
        <v>0.3%</v>
      </c>
      <c r="J67" s="443"/>
      <c r="K67" s="443"/>
    </row>
    <row r="68" ht="14.25" customHeight="1">
      <c r="A68" s="467">
        <v>34.0</v>
      </c>
      <c r="B68" s="468" t="s">
        <v>339</v>
      </c>
      <c r="C68" s="469">
        <v>1420391.0</v>
      </c>
      <c r="D68" s="439">
        <v>275420.0</v>
      </c>
      <c r="E68" s="458" t="str">
        <f t="shared" si="13"/>
        <v>-80.6%</v>
      </c>
      <c r="F68" s="469">
        <v>1.6310542E7</v>
      </c>
      <c r="G68" s="439">
        <v>5380395.0</v>
      </c>
      <c r="H68" s="458" t="str">
        <f t="shared" si="14"/>
        <v>-67.0%</v>
      </c>
      <c r="I68" s="470" t="str">
        <f t="shared" si="12"/>
        <v>0.3%</v>
      </c>
      <c r="J68" s="443"/>
      <c r="K68" s="443"/>
    </row>
    <row r="69" ht="14.25" customHeight="1">
      <c r="A69" s="467">
        <v>35.0</v>
      </c>
      <c r="B69" s="468" t="s">
        <v>340</v>
      </c>
      <c r="C69" s="469">
        <v>1657075.0</v>
      </c>
      <c r="D69" s="439">
        <v>957353.0</v>
      </c>
      <c r="E69" s="458" t="str">
        <f t="shared" si="13"/>
        <v>-42.2%</v>
      </c>
      <c r="F69" s="469">
        <v>4386278.0</v>
      </c>
      <c r="G69" s="439">
        <v>5238833.0</v>
      </c>
      <c r="H69" s="458" t="str">
        <f t="shared" si="14"/>
        <v>19.4%</v>
      </c>
      <c r="I69" s="470" t="str">
        <f t="shared" si="12"/>
        <v>0.3%</v>
      </c>
      <c r="J69" s="443"/>
      <c r="K69" s="443"/>
    </row>
    <row r="70" ht="14.25" customHeight="1">
      <c r="A70" s="467">
        <v>36.0</v>
      </c>
      <c r="B70" s="468" t="s">
        <v>341</v>
      </c>
      <c r="C70" s="469">
        <v>1936492.0</v>
      </c>
      <c r="D70" s="439">
        <v>0.0</v>
      </c>
      <c r="E70" s="458" t="s">
        <v>114</v>
      </c>
      <c r="F70" s="469">
        <v>1.0655301E7</v>
      </c>
      <c r="G70" s="439">
        <v>5098894.0</v>
      </c>
      <c r="H70" s="458" t="str">
        <f t="shared" si="14"/>
        <v>-52.1%</v>
      </c>
      <c r="I70" s="470" t="str">
        <f t="shared" si="12"/>
        <v>0.3%</v>
      </c>
      <c r="J70" s="443"/>
      <c r="K70" s="443"/>
    </row>
    <row r="71" ht="14.25" customHeight="1">
      <c r="A71" s="467">
        <v>37.0</v>
      </c>
      <c r="B71" s="468" t="s">
        <v>60</v>
      </c>
      <c r="C71" s="471">
        <v>0.0</v>
      </c>
      <c r="D71" s="439">
        <v>1118904.0</v>
      </c>
      <c r="E71" s="458" t="s">
        <v>31</v>
      </c>
      <c r="F71" s="471">
        <v>0.0</v>
      </c>
      <c r="G71" s="439">
        <v>4817278.0</v>
      </c>
      <c r="H71" s="458" t="s">
        <v>31</v>
      </c>
      <c r="I71" s="470" t="str">
        <f t="shared" si="12"/>
        <v>0.3%</v>
      </c>
      <c r="J71" s="443"/>
      <c r="K71" s="443"/>
    </row>
    <row r="72" ht="14.25" customHeight="1">
      <c r="A72" s="467">
        <v>38.0</v>
      </c>
      <c r="B72" s="468" t="s">
        <v>342</v>
      </c>
      <c r="C72" s="469">
        <v>2673462.0</v>
      </c>
      <c r="D72" s="439">
        <v>556752.0</v>
      </c>
      <c r="E72" s="458" t="str">
        <f t="shared" ref="E72:E86" si="15">D72/C72-1</f>
        <v>-79.2%</v>
      </c>
      <c r="F72" s="469">
        <v>1.3701292E7</v>
      </c>
      <c r="G72" s="439">
        <v>4373798.0</v>
      </c>
      <c r="H72" s="458" t="str">
        <f t="shared" ref="H72:H86" si="16">G72/F72-1</f>
        <v>-68.1%</v>
      </c>
      <c r="I72" s="470" t="str">
        <f t="shared" si="12"/>
        <v>0.2%</v>
      </c>
      <c r="J72" s="443"/>
      <c r="K72" s="443"/>
    </row>
    <row r="73" ht="14.25" customHeight="1">
      <c r="A73" s="467">
        <v>39.0</v>
      </c>
      <c r="B73" s="468" t="s">
        <v>343</v>
      </c>
      <c r="C73" s="469">
        <v>90615.0</v>
      </c>
      <c r="D73" s="439">
        <v>965694.0</v>
      </c>
      <c r="E73" s="458" t="str">
        <f t="shared" si="15"/>
        <v>965.7%</v>
      </c>
      <c r="F73" s="469">
        <v>426648.0</v>
      </c>
      <c r="G73" s="439">
        <v>4172252.0</v>
      </c>
      <c r="H73" s="458" t="str">
        <f t="shared" si="16"/>
        <v>877.9%</v>
      </c>
      <c r="I73" s="470" t="str">
        <f t="shared" si="12"/>
        <v>0.2%</v>
      </c>
      <c r="J73" s="443"/>
      <c r="K73" s="443"/>
    </row>
    <row r="74" ht="14.25" customHeight="1">
      <c r="A74" s="467">
        <v>40.0</v>
      </c>
      <c r="B74" s="468" t="s">
        <v>344</v>
      </c>
      <c r="C74" s="469">
        <v>2357294.0</v>
      </c>
      <c r="D74" s="439">
        <v>2258772.0</v>
      </c>
      <c r="E74" s="458" t="str">
        <f t="shared" si="15"/>
        <v>-4.2%</v>
      </c>
      <c r="F74" s="469">
        <v>1.0238325E7</v>
      </c>
      <c r="G74" s="439">
        <v>4081003.0</v>
      </c>
      <c r="H74" s="458" t="str">
        <f t="shared" si="16"/>
        <v>-60.1%</v>
      </c>
      <c r="I74" s="470" t="str">
        <f t="shared" si="12"/>
        <v>0.2%</v>
      </c>
      <c r="J74" s="443"/>
      <c r="K74" s="443"/>
    </row>
    <row r="75" ht="14.25" customHeight="1">
      <c r="A75" s="474">
        <v>41.0</v>
      </c>
      <c r="B75" s="472" t="s">
        <v>345</v>
      </c>
      <c r="C75" s="469">
        <v>889494.0</v>
      </c>
      <c r="D75" s="473">
        <v>279535.0</v>
      </c>
      <c r="E75" s="458" t="str">
        <f t="shared" si="15"/>
        <v>-68.6%</v>
      </c>
      <c r="F75" s="469">
        <v>6286077.0</v>
      </c>
      <c r="G75" s="473">
        <v>3759696.0</v>
      </c>
      <c r="H75" s="458" t="str">
        <f t="shared" si="16"/>
        <v>-40.2%</v>
      </c>
      <c r="I75" s="475" t="str">
        <f t="shared" si="12"/>
        <v>0.2%</v>
      </c>
      <c r="J75" s="450"/>
      <c r="K75" s="450"/>
    </row>
    <row r="76" ht="14.25" customHeight="1">
      <c r="A76" s="467">
        <v>42.0</v>
      </c>
      <c r="B76" s="468" t="s">
        <v>69</v>
      </c>
      <c r="C76" s="469">
        <v>2214619.0</v>
      </c>
      <c r="D76" s="439">
        <v>456556.0</v>
      </c>
      <c r="E76" s="458" t="str">
        <f t="shared" si="15"/>
        <v>-79.4%</v>
      </c>
      <c r="F76" s="469">
        <v>1.2915409E7</v>
      </c>
      <c r="G76" s="439">
        <v>3682821.0</v>
      </c>
      <c r="H76" s="458" t="str">
        <f t="shared" si="16"/>
        <v>-71.5%</v>
      </c>
      <c r="I76" s="470" t="str">
        <f t="shared" si="12"/>
        <v>0.2%</v>
      </c>
      <c r="J76" s="443"/>
      <c r="K76" s="443"/>
    </row>
    <row r="77" ht="14.25" customHeight="1">
      <c r="A77" s="467">
        <v>43.0</v>
      </c>
      <c r="B77" s="468" t="s">
        <v>48</v>
      </c>
      <c r="C77" s="469">
        <v>709376.0</v>
      </c>
      <c r="D77" s="439">
        <v>670718.0</v>
      </c>
      <c r="E77" s="458" t="str">
        <f t="shared" si="15"/>
        <v>-5.4%</v>
      </c>
      <c r="F77" s="469">
        <v>3056004.0</v>
      </c>
      <c r="G77" s="439">
        <v>3065642.0</v>
      </c>
      <c r="H77" s="458" t="str">
        <f t="shared" si="16"/>
        <v>0.3%</v>
      </c>
      <c r="I77" s="470" t="str">
        <f t="shared" si="12"/>
        <v>0.2%</v>
      </c>
      <c r="J77" s="443"/>
      <c r="K77" s="443"/>
    </row>
    <row r="78" ht="14.25" customHeight="1">
      <c r="A78" s="467">
        <v>44.0</v>
      </c>
      <c r="B78" s="468" t="s">
        <v>346</v>
      </c>
      <c r="C78" s="469">
        <v>691239.0</v>
      </c>
      <c r="D78" s="439">
        <v>209014.0</v>
      </c>
      <c r="E78" s="458" t="str">
        <f t="shared" si="15"/>
        <v>-69.8%</v>
      </c>
      <c r="F78" s="469">
        <v>3040235.0</v>
      </c>
      <c r="G78" s="439">
        <v>2993000.0</v>
      </c>
      <c r="H78" s="458" t="str">
        <f t="shared" si="16"/>
        <v>-1.6%</v>
      </c>
      <c r="I78" s="470" t="str">
        <f t="shared" si="12"/>
        <v>0.2%</v>
      </c>
      <c r="J78" s="443"/>
      <c r="K78" s="443"/>
    </row>
    <row r="79" ht="14.25" customHeight="1">
      <c r="A79" s="467">
        <v>45.0</v>
      </c>
      <c r="B79" s="468" t="s">
        <v>347</v>
      </c>
      <c r="C79" s="469">
        <v>357578.0</v>
      </c>
      <c r="D79" s="439">
        <v>421038.0</v>
      </c>
      <c r="E79" s="458" t="str">
        <f t="shared" si="15"/>
        <v>17.7%</v>
      </c>
      <c r="F79" s="469">
        <v>2145468.0</v>
      </c>
      <c r="G79" s="439">
        <v>2519161.0</v>
      </c>
      <c r="H79" s="458" t="str">
        <f t="shared" si="16"/>
        <v>17.4%</v>
      </c>
      <c r="I79" s="470" t="str">
        <f t="shared" si="12"/>
        <v>0.1%</v>
      </c>
      <c r="J79" s="443"/>
      <c r="K79" s="443"/>
    </row>
    <row r="80" ht="14.25" customHeight="1">
      <c r="A80" s="467">
        <v>46.0</v>
      </c>
      <c r="B80" s="468" t="s">
        <v>348</v>
      </c>
      <c r="C80" s="469">
        <v>369542.0</v>
      </c>
      <c r="D80" s="439">
        <v>139762.0</v>
      </c>
      <c r="E80" s="458" t="str">
        <f t="shared" si="15"/>
        <v>-62.2%</v>
      </c>
      <c r="F80" s="469">
        <v>4826431.0</v>
      </c>
      <c r="G80" s="439">
        <v>2460053.0</v>
      </c>
      <c r="H80" s="458" t="str">
        <f t="shared" si="16"/>
        <v>-49.0%</v>
      </c>
      <c r="I80" s="470" t="str">
        <f t="shared" si="12"/>
        <v>0.1%</v>
      </c>
      <c r="J80" s="443"/>
      <c r="K80" s="443"/>
    </row>
    <row r="81" ht="14.25" customHeight="1">
      <c r="A81" s="467">
        <v>47.0</v>
      </c>
      <c r="B81" s="468" t="s">
        <v>349</v>
      </c>
      <c r="C81" s="469">
        <v>746188.0</v>
      </c>
      <c r="D81" s="439">
        <v>458846.0</v>
      </c>
      <c r="E81" s="458" t="str">
        <f t="shared" si="15"/>
        <v>-38.5%</v>
      </c>
      <c r="F81" s="469">
        <v>9079334.0</v>
      </c>
      <c r="G81" s="439">
        <v>2459111.0</v>
      </c>
      <c r="H81" s="458" t="str">
        <f t="shared" si="16"/>
        <v>-72.9%</v>
      </c>
      <c r="I81" s="470" t="str">
        <f t="shared" si="12"/>
        <v>0.1%</v>
      </c>
      <c r="J81" s="443"/>
      <c r="K81" s="443"/>
    </row>
    <row r="82" ht="14.25" customHeight="1">
      <c r="A82" s="467">
        <v>48.0</v>
      </c>
      <c r="B82" s="468" t="s">
        <v>350</v>
      </c>
      <c r="C82" s="469">
        <v>1079365.0</v>
      </c>
      <c r="D82" s="439">
        <v>211952.0</v>
      </c>
      <c r="E82" s="458" t="str">
        <f t="shared" si="15"/>
        <v>-80.4%</v>
      </c>
      <c r="F82" s="469">
        <v>5711528.0</v>
      </c>
      <c r="G82" s="439">
        <v>2449145.0</v>
      </c>
      <c r="H82" s="458" t="str">
        <f t="shared" si="16"/>
        <v>-57.1%</v>
      </c>
      <c r="I82" s="470" t="str">
        <f t="shared" si="12"/>
        <v>0.1%</v>
      </c>
      <c r="J82" s="443"/>
      <c r="K82" s="443"/>
    </row>
    <row r="83" ht="14.25" customHeight="1">
      <c r="A83" s="467">
        <v>49.0</v>
      </c>
      <c r="B83" s="468" t="s">
        <v>351</v>
      </c>
      <c r="C83" s="469">
        <v>57186.0</v>
      </c>
      <c r="D83" s="439">
        <v>147004.0</v>
      </c>
      <c r="E83" s="458" t="str">
        <f t="shared" si="15"/>
        <v>157.1%</v>
      </c>
      <c r="F83" s="469">
        <v>371444.0</v>
      </c>
      <c r="G83" s="439">
        <v>2276076.0</v>
      </c>
      <c r="H83" s="458" t="str">
        <f t="shared" si="16"/>
        <v>512.8%</v>
      </c>
      <c r="I83" s="470" t="str">
        <f t="shared" si="12"/>
        <v>0.1%</v>
      </c>
      <c r="J83" s="443"/>
      <c r="K83" s="443"/>
    </row>
    <row r="84" ht="14.25" customHeight="1">
      <c r="A84" s="467">
        <v>50.0</v>
      </c>
      <c r="B84" s="468" t="s">
        <v>352</v>
      </c>
      <c r="C84" s="469">
        <v>874025.0</v>
      </c>
      <c r="D84" s="439">
        <v>182285.0</v>
      </c>
      <c r="E84" s="458" t="str">
        <f t="shared" si="15"/>
        <v>-79.1%</v>
      </c>
      <c r="F84" s="469">
        <v>2826887.0</v>
      </c>
      <c r="G84" s="439">
        <v>2199086.0</v>
      </c>
      <c r="H84" s="458" t="str">
        <f t="shared" si="16"/>
        <v>-22.2%</v>
      </c>
      <c r="I84" s="470" t="str">
        <f t="shared" si="12"/>
        <v>0.1%</v>
      </c>
      <c r="J84" s="443"/>
      <c r="K84" s="443"/>
    </row>
    <row r="85" ht="24.75" customHeight="1">
      <c r="A85" s="476"/>
      <c r="B85" s="477" t="s">
        <v>353</v>
      </c>
      <c r="C85" s="478">
        <v>2.5432563E7</v>
      </c>
      <c r="D85" s="439">
        <v>9544522.0</v>
      </c>
      <c r="E85" s="458" t="str">
        <f t="shared" si="15"/>
        <v>-62.5%</v>
      </c>
      <c r="F85" s="469">
        <v>1.42831083E8</v>
      </c>
      <c r="G85" s="439">
        <v>5.0130577E7</v>
      </c>
      <c r="H85" s="458" t="str">
        <f t="shared" si="16"/>
        <v>-64.9%</v>
      </c>
      <c r="I85" s="470" t="str">
        <f t="shared" si="12"/>
        <v>2.6%</v>
      </c>
      <c r="J85" s="450"/>
      <c r="K85" s="450"/>
    </row>
    <row r="86" ht="13.5" customHeight="1">
      <c r="A86" s="479"/>
      <c r="B86" s="480" t="s">
        <v>354</v>
      </c>
      <c r="C86" s="481" t="str">
        <f t="shared" ref="C86:D86" si="17">+SUM(C35:C85)</f>
        <v>482,090,171</v>
      </c>
      <c r="D86" s="481" t="str">
        <f t="shared" si="17"/>
        <v>350,356,766</v>
      </c>
      <c r="E86" s="482" t="str">
        <f t="shared" si="15"/>
        <v>-27.3%</v>
      </c>
      <c r="F86" s="481" t="str">
        <f t="shared" ref="F86:G86" si="18">+SUM(F35:F85)</f>
        <v>2,546,837,512</v>
      </c>
      <c r="G86" s="481" t="str">
        <f t="shared" si="18"/>
        <v>1,909,561,066</v>
      </c>
      <c r="H86" s="482" t="str">
        <f t="shared" si="16"/>
        <v>-25.0%</v>
      </c>
      <c r="I86" s="482" t="str">
        <f t="shared" si="12"/>
        <v>100.0%</v>
      </c>
      <c r="J86" s="287"/>
      <c r="K86" s="287"/>
    </row>
    <row r="87" ht="13.5" customHeight="1">
      <c r="A87" s="287"/>
      <c r="B87" s="287"/>
      <c r="C87" s="429"/>
      <c r="D87" s="429"/>
      <c r="E87" s="483"/>
      <c r="F87" s="429"/>
      <c r="G87" s="429"/>
      <c r="H87" s="483"/>
      <c r="I87" s="483"/>
      <c r="J87" s="287"/>
      <c r="K87" s="287"/>
    </row>
    <row r="88" ht="49.5" customHeight="1">
      <c r="A88" s="484" t="s">
        <v>326</v>
      </c>
      <c r="B88" s="50"/>
      <c r="C88" s="50"/>
      <c r="D88" s="50"/>
      <c r="E88" s="50"/>
      <c r="F88" s="442"/>
      <c r="G88" s="442"/>
      <c r="H88" s="485"/>
      <c r="I88" s="485"/>
      <c r="J88" s="287"/>
      <c r="K88" s="287"/>
    </row>
    <row r="89" ht="13.5" customHeight="1">
      <c r="A89" s="287"/>
      <c r="B89" s="287"/>
      <c r="C89" s="292"/>
      <c r="D89" s="287"/>
      <c r="E89" s="483"/>
      <c r="F89" s="292"/>
      <c r="G89" s="292"/>
      <c r="H89" s="483"/>
      <c r="I89" s="483"/>
      <c r="J89" s="287"/>
      <c r="K89" s="287"/>
    </row>
    <row r="90" ht="13.5" customHeight="1">
      <c r="A90" s="287"/>
      <c r="B90" s="287"/>
      <c r="C90" s="465"/>
      <c r="D90" s="465"/>
      <c r="E90" s="483"/>
      <c r="F90" s="292"/>
      <c r="G90" s="292"/>
      <c r="H90" s="483"/>
      <c r="I90" s="483"/>
      <c r="J90" s="287"/>
      <c r="K90" s="287"/>
    </row>
    <row r="91" ht="13.5" customHeight="1">
      <c r="A91" s="287"/>
      <c r="B91" s="287"/>
      <c r="C91" s="287"/>
      <c r="D91" s="287"/>
      <c r="E91" s="483"/>
      <c r="F91" s="287"/>
      <c r="G91" s="287"/>
      <c r="H91" s="483"/>
      <c r="I91" s="483"/>
      <c r="J91" s="287"/>
      <c r="K91" s="287"/>
    </row>
    <row r="92" ht="13.5" customHeight="1">
      <c r="A92" s="287"/>
      <c r="B92" s="287"/>
      <c r="C92" s="287"/>
      <c r="D92" s="287"/>
      <c r="E92" s="483"/>
      <c r="F92" s="287"/>
      <c r="G92" s="287"/>
      <c r="H92" s="483"/>
      <c r="I92" s="483"/>
      <c r="J92" s="287"/>
      <c r="K92" s="287"/>
    </row>
    <row r="93" ht="13.5" customHeight="1">
      <c r="J93" s="287"/>
      <c r="K93" s="287"/>
    </row>
    <row r="94" ht="13.5" customHeight="1">
      <c r="J94" s="287"/>
      <c r="K94" s="287"/>
    </row>
    <row r="95" ht="13.5" customHeight="1">
      <c r="J95" s="287"/>
      <c r="K95" s="287"/>
    </row>
    <row r="96" ht="13.5" customHeight="1">
      <c r="J96" s="287"/>
      <c r="K96" s="287"/>
    </row>
    <row r="97" ht="13.5" customHeight="1">
      <c r="J97" s="287"/>
      <c r="K97" s="287"/>
    </row>
    <row r="98" ht="13.5" customHeight="1">
      <c r="J98" s="287"/>
      <c r="K98" s="287"/>
    </row>
    <row r="99" ht="13.5" customHeight="1">
      <c r="J99" s="287"/>
      <c r="K99" s="287"/>
    </row>
    <row r="100" ht="13.5" customHeight="1">
      <c r="J100" s="287"/>
      <c r="K100" s="287"/>
    </row>
    <row r="101" ht="13.5" customHeight="1">
      <c r="J101" s="287"/>
      <c r="K101" s="287"/>
    </row>
    <row r="102" ht="13.5" customHeight="1">
      <c r="J102" s="287"/>
      <c r="K102" s="287"/>
    </row>
    <row r="103" ht="13.5" customHeight="1">
      <c r="J103" s="287"/>
      <c r="K103" s="287"/>
    </row>
    <row r="104" ht="13.5" customHeight="1">
      <c r="J104" s="287"/>
      <c r="K104" s="287"/>
    </row>
    <row r="105" ht="13.5" customHeight="1">
      <c r="J105" s="287"/>
      <c r="K105" s="287"/>
    </row>
    <row r="106" ht="13.5" customHeight="1">
      <c r="J106" s="287"/>
      <c r="K106" s="287"/>
    </row>
    <row r="107" ht="13.5" customHeight="1">
      <c r="J107" s="287"/>
      <c r="K107" s="287"/>
    </row>
    <row r="108" ht="13.5" customHeight="1">
      <c r="J108" s="287"/>
      <c r="K108" s="287"/>
    </row>
    <row r="109" ht="13.5" customHeight="1">
      <c r="J109" s="287"/>
      <c r="K109" s="287"/>
    </row>
    <row r="110" ht="13.5" customHeight="1">
      <c r="J110" s="287"/>
      <c r="K110" s="287"/>
    </row>
    <row r="111" ht="13.5" customHeight="1">
      <c r="J111" s="287"/>
      <c r="K111" s="287"/>
    </row>
    <row r="112" ht="13.5" customHeight="1">
      <c r="J112" s="287"/>
      <c r="K112" s="287"/>
    </row>
    <row r="113" ht="13.5" customHeight="1">
      <c r="J113" s="287"/>
      <c r="K113" s="287"/>
    </row>
    <row r="114" ht="13.5" customHeight="1">
      <c r="J114" s="287"/>
      <c r="K114" s="287"/>
    </row>
    <row r="115" ht="13.5" customHeight="1">
      <c r="J115" s="287"/>
      <c r="K115" s="287"/>
    </row>
    <row r="116" ht="13.5" customHeight="1">
      <c r="J116" s="287"/>
      <c r="K116" s="287"/>
    </row>
    <row r="117" ht="13.5" customHeight="1">
      <c r="J117" s="287"/>
      <c r="K117" s="287"/>
    </row>
    <row r="118" ht="13.5" customHeight="1">
      <c r="J118" s="287"/>
      <c r="K118" s="287"/>
    </row>
    <row r="119" ht="13.5" customHeight="1">
      <c r="J119" s="287"/>
      <c r="K119" s="287"/>
    </row>
    <row r="120" ht="13.5" customHeight="1">
      <c r="J120" s="287"/>
      <c r="K120" s="287"/>
    </row>
    <row r="121" ht="13.5" customHeight="1">
      <c r="A121" s="287"/>
      <c r="B121" s="287"/>
      <c r="C121" s="287"/>
      <c r="D121" s="287"/>
      <c r="E121" s="483"/>
      <c r="F121" s="483"/>
      <c r="G121" s="287"/>
      <c r="J121" s="287"/>
      <c r="K121" s="287"/>
    </row>
    <row r="122" ht="13.5" customHeight="1">
      <c r="A122" s="287"/>
      <c r="B122" s="287"/>
      <c r="C122" s="287"/>
      <c r="D122" s="287"/>
      <c r="E122" s="483"/>
      <c r="F122" s="483"/>
      <c r="G122" s="287"/>
      <c r="J122" s="287"/>
      <c r="K122" s="287"/>
    </row>
    <row r="123" ht="13.5" customHeight="1">
      <c r="A123" s="287"/>
      <c r="B123" s="287"/>
      <c r="C123" s="287"/>
      <c r="D123" s="287"/>
      <c r="E123" s="483"/>
      <c r="F123" s="483"/>
      <c r="G123" s="287"/>
      <c r="J123" s="287"/>
      <c r="K123" s="287"/>
    </row>
    <row r="124" ht="13.5" customHeight="1">
      <c r="A124" s="287"/>
      <c r="B124" s="287"/>
      <c r="C124" s="287"/>
      <c r="D124" s="287"/>
      <c r="E124" s="483"/>
      <c r="F124" s="483"/>
      <c r="G124" s="287"/>
      <c r="J124" s="287"/>
      <c r="K124" s="287"/>
    </row>
    <row r="125" ht="13.5" customHeight="1">
      <c r="A125" s="287"/>
      <c r="B125" s="287"/>
      <c r="C125" s="287"/>
      <c r="D125" s="287"/>
      <c r="E125" s="483"/>
      <c r="F125" s="483"/>
      <c r="G125" s="287"/>
      <c r="J125" s="287"/>
      <c r="K125" s="287"/>
    </row>
    <row r="126" ht="13.5" customHeight="1">
      <c r="A126" s="287"/>
      <c r="B126" s="287"/>
      <c r="C126" s="287"/>
      <c r="D126" s="287"/>
      <c r="E126" s="483"/>
      <c r="F126" s="483"/>
      <c r="G126" s="287"/>
      <c r="J126" s="287"/>
      <c r="K126" s="287"/>
    </row>
    <row r="127" ht="13.5" customHeight="1">
      <c r="A127" s="287"/>
      <c r="B127" s="287"/>
      <c r="C127" s="287"/>
      <c r="D127" s="287"/>
      <c r="E127" s="483"/>
      <c r="F127" s="483"/>
      <c r="G127" s="287"/>
      <c r="J127" s="287"/>
      <c r="K127" s="287"/>
    </row>
    <row r="128" ht="13.5" customHeight="1">
      <c r="A128" s="287"/>
      <c r="B128" s="287"/>
      <c r="C128" s="287"/>
      <c r="D128" s="287"/>
      <c r="E128" s="483"/>
      <c r="F128" s="483"/>
      <c r="G128" s="287"/>
      <c r="J128" s="287"/>
      <c r="K128" s="287"/>
    </row>
    <row r="129" ht="13.5" customHeight="1">
      <c r="A129" s="287"/>
      <c r="B129" s="287"/>
      <c r="C129" s="287"/>
      <c r="D129" s="287"/>
      <c r="E129" s="483"/>
      <c r="F129" s="483"/>
      <c r="G129" s="287"/>
      <c r="J129" s="287"/>
      <c r="K129" s="287"/>
    </row>
    <row r="130" ht="13.5" customHeight="1">
      <c r="A130" s="287"/>
      <c r="B130" s="287"/>
      <c r="C130" s="287"/>
      <c r="D130" s="287"/>
      <c r="E130" s="483"/>
      <c r="F130" s="483"/>
      <c r="G130" s="287"/>
      <c r="J130" s="287"/>
      <c r="K130" s="287"/>
    </row>
    <row r="131" ht="13.5" customHeight="1">
      <c r="A131" s="287"/>
      <c r="B131" s="287"/>
      <c r="C131" s="287"/>
      <c r="D131" s="287"/>
      <c r="E131" s="483"/>
      <c r="F131" s="483"/>
      <c r="G131" s="287"/>
      <c r="J131" s="287"/>
      <c r="K131" s="287"/>
    </row>
    <row r="132" ht="13.5" customHeight="1">
      <c r="A132" s="287"/>
      <c r="B132" s="287"/>
      <c r="C132" s="287"/>
      <c r="D132" s="287"/>
      <c r="E132" s="483"/>
      <c r="F132" s="483"/>
      <c r="G132" s="287"/>
      <c r="J132" s="287"/>
      <c r="K132" s="287"/>
    </row>
    <row r="133" ht="13.5" customHeight="1">
      <c r="A133" s="287"/>
      <c r="B133" s="287"/>
      <c r="C133" s="287"/>
      <c r="D133" s="287"/>
      <c r="E133" s="483"/>
      <c r="F133" s="483"/>
      <c r="G133" s="287"/>
      <c r="J133" s="287"/>
      <c r="K133" s="287"/>
    </row>
    <row r="134" ht="13.5" customHeight="1">
      <c r="A134" s="287"/>
      <c r="B134" s="287"/>
      <c r="C134" s="287"/>
      <c r="D134" s="287"/>
      <c r="E134" s="483"/>
      <c r="F134" s="483"/>
      <c r="G134" s="287"/>
      <c r="J134" s="287"/>
      <c r="K134" s="287"/>
    </row>
    <row r="135" ht="13.5" customHeight="1">
      <c r="A135" s="287"/>
      <c r="B135" s="287"/>
      <c r="C135" s="287"/>
      <c r="D135" s="287"/>
      <c r="E135" s="483"/>
      <c r="F135" s="483"/>
      <c r="G135" s="287"/>
      <c r="J135" s="287"/>
      <c r="K135" s="287"/>
    </row>
    <row r="136" ht="13.5" customHeight="1">
      <c r="A136" s="287"/>
      <c r="B136" s="287"/>
      <c r="C136" s="287"/>
      <c r="D136" s="287"/>
      <c r="E136" s="483"/>
      <c r="F136" s="483"/>
      <c r="G136" s="287"/>
      <c r="J136" s="287"/>
      <c r="K136" s="287"/>
    </row>
    <row r="137" ht="13.5" customHeight="1">
      <c r="A137" s="287"/>
      <c r="B137" s="287"/>
      <c r="C137" s="287"/>
      <c r="D137" s="287"/>
      <c r="E137" s="483"/>
      <c r="F137" s="483"/>
      <c r="G137" s="287"/>
      <c r="J137" s="287"/>
      <c r="K137" s="287"/>
    </row>
    <row r="138" ht="13.5" customHeight="1">
      <c r="A138" s="287"/>
      <c r="B138" s="287"/>
      <c r="C138" s="287"/>
      <c r="D138" s="287"/>
      <c r="E138" s="483"/>
      <c r="F138" s="483"/>
      <c r="G138" s="287"/>
      <c r="J138" s="287"/>
      <c r="K138" s="287"/>
    </row>
    <row r="139" ht="13.5" customHeight="1">
      <c r="A139" s="287"/>
      <c r="B139" s="287"/>
      <c r="C139" s="287"/>
      <c r="D139" s="287"/>
      <c r="E139" s="483"/>
      <c r="F139" s="483"/>
      <c r="G139" s="287"/>
      <c r="J139" s="287"/>
      <c r="K139" s="287"/>
    </row>
    <row r="140" ht="13.5" customHeight="1">
      <c r="A140" s="287"/>
      <c r="B140" s="287"/>
      <c r="C140" s="287"/>
      <c r="D140" s="287"/>
      <c r="E140" s="483"/>
      <c r="F140" s="483"/>
      <c r="G140" s="287"/>
      <c r="J140" s="287"/>
      <c r="K140" s="287"/>
    </row>
    <row r="141" ht="13.5" customHeight="1">
      <c r="A141" s="287"/>
      <c r="B141" s="287"/>
      <c r="C141" s="287"/>
      <c r="D141" s="287"/>
      <c r="E141" s="483"/>
      <c r="F141" s="483"/>
      <c r="G141" s="287"/>
      <c r="J141" s="287"/>
      <c r="K141" s="287"/>
    </row>
    <row r="142" ht="13.5" customHeight="1">
      <c r="A142" s="287"/>
      <c r="B142" s="287"/>
      <c r="C142" s="287"/>
      <c r="D142" s="287"/>
      <c r="E142" s="483"/>
      <c r="F142" s="483"/>
      <c r="G142" s="287"/>
      <c r="J142" s="287"/>
      <c r="K142" s="287"/>
    </row>
    <row r="143" ht="13.5" customHeight="1">
      <c r="A143" s="287"/>
      <c r="B143" s="287"/>
      <c r="C143" s="287"/>
      <c r="D143" s="287"/>
      <c r="E143" s="483"/>
      <c r="F143" s="483"/>
      <c r="G143" s="287"/>
      <c r="J143" s="287"/>
      <c r="K143" s="287"/>
    </row>
    <row r="144" ht="13.5" customHeight="1">
      <c r="A144" s="287"/>
      <c r="B144" s="287"/>
      <c r="C144" s="287"/>
      <c r="D144" s="287"/>
      <c r="E144" s="483"/>
      <c r="F144" s="483"/>
      <c r="G144" s="287"/>
      <c r="J144" s="287"/>
      <c r="K144" s="287"/>
    </row>
    <row r="145" ht="13.5" customHeight="1">
      <c r="A145" s="287"/>
      <c r="B145" s="287"/>
      <c r="C145" s="287"/>
      <c r="D145" s="287"/>
      <c r="E145" s="483"/>
      <c r="F145" s="483"/>
      <c r="G145" s="287"/>
      <c r="J145" s="287"/>
      <c r="K145" s="287"/>
    </row>
    <row r="146" ht="13.5" customHeight="1">
      <c r="A146" s="287"/>
      <c r="B146" s="287"/>
      <c r="C146" s="287"/>
      <c r="D146" s="287"/>
      <c r="E146" s="483"/>
      <c r="F146" s="483"/>
      <c r="G146" s="287"/>
      <c r="J146" s="287"/>
      <c r="K146" s="287"/>
    </row>
    <row r="147" ht="13.5" customHeight="1">
      <c r="A147" s="287"/>
      <c r="B147" s="287"/>
      <c r="C147" s="287"/>
      <c r="D147" s="287"/>
      <c r="E147" s="483"/>
      <c r="F147" s="483"/>
      <c r="G147" s="287"/>
      <c r="J147" s="287"/>
      <c r="K147" s="287"/>
    </row>
    <row r="148" ht="13.5" customHeight="1">
      <c r="A148" s="287"/>
      <c r="B148" s="287"/>
      <c r="C148" s="287"/>
      <c r="D148" s="287"/>
      <c r="E148" s="483"/>
      <c r="F148" s="483"/>
      <c r="G148" s="287"/>
      <c r="J148" s="287"/>
      <c r="K148" s="287"/>
    </row>
    <row r="149" ht="13.5" customHeight="1">
      <c r="A149" s="287"/>
      <c r="B149" s="287"/>
      <c r="C149" s="287"/>
      <c r="D149" s="287"/>
      <c r="E149" s="483"/>
      <c r="F149" s="483"/>
      <c r="G149" s="287"/>
      <c r="J149" s="287"/>
      <c r="K149" s="287"/>
    </row>
    <row r="150" ht="13.5" customHeight="1">
      <c r="A150" s="287"/>
      <c r="B150" s="287"/>
      <c r="C150" s="287"/>
      <c r="D150" s="287"/>
      <c r="E150" s="483"/>
      <c r="F150" s="483"/>
      <c r="G150" s="287"/>
      <c r="J150" s="287"/>
      <c r="K150" s="287"/>
    </row>
    <row r="151" ht="13.5" customHeight="1">
      <c r="A151" s="287"/>
      <c r="B151" s="287"/>
      <c r="C151" s="287"/>
      <c r="D151" s="287"/>
      <c r="E151" s="483"/>
      <c r="F151" s="483"/>
      <c r="G151" s="287"/>
      <c r="J151" s="287"/>
      <c r="K151" s="287"/>
    </row>
    <row r="152" ht="13.5" customHeight="1">
      <c r="A152" s="287"/>
      <c r="B152" s="287"/>
      <c r="C152" s="287"/>
      <c r="D152" s="287"/>
      <c r="E152" s="483"/>
      <c r="F152" s="483"/>
      <c r="G152" s="287"/>
      <c r="J152" s="287"/>
      <c r="K152" s="287"/>
    </row>
    <row r="153" ht="13.5" customHeight="1">
      <c r="A153" s="287"/>
      <c r="B153" s="287"/>
      <c r="C153" s="287"/>
      <c r="D153" s="287"/>
      <c r="E153" s="483"/>
      <c r="F153" s="483"/>
      <c r="G153" s="287"/>
      <c r="J153" s="287"/>
      <c r="K153" s="287"/>
    </row>
    <row r="154" ht="13.5" customHeight="1">
      <c r="A154" s="287"/>
      <c r="B154" s="287"/>
      <c r="C154" s="287"/>
      <c r="D154" s="287"/>
      <c r="E154" s="483"/>
      <c r="F154" s="483"/>
      <c r="G154" s="287"/>
      <c r="J154" s="287"/>
      <c r="K154" s="287"/>
    </row>
    <row r="155" ht="13.5" customHeight="1">
      <c r="A155" s="287"/>
      <c r="B155" s="287"/>
      <c r="C155" s="287"/>
      <c r="D155" s="287"/>
      <c r="E155" s="483"/>
      <c r="F155" s="483"/>
      <c r="G155" s="287"/>
      <c r="J155" s="287"/>
      <c r="K155" s="287"/>
    </row>
    <row r="156" ht="13.5" customHeight="1">
      <c r="A156" s="287"/>
      <c r="B156" s="287"/>
      <c r="C156" s="287"/>
      <c r="D156" s="287"/>
      <c r="E156" s="483"/>
      <c r="F156" s="483"/>
      <c r="G156" s="287"/>
      <c r="J156" s="287"/>
      <c r="K156" s="287"/>
    </row>
    <row r="157" ht="13.5" customHeight="1">
      <c r="A157" s="287"/>
      <c r="B157" s="287"/>
      <c r="C157" s="287"/>
      <c r="D157" s="287"/>
      <c r="E157" s="483"/>
      <c r="F157" s="483"/>
      <c r="G157" s="287"/>
      <c r="J157" s="287"/>
      <c r="K157" s="287"/>
    </row>
    <row r="158" ht="13.5" customHeight="1">
      <c r="A158" s="287"/>
      <c r="B158" s="287"/>
      <c r="C158" s="287"/>
      <c r="D158" s="287"/>
      <c r="E158" s="483"/>
      <c r="F158" s="483"/>
      <c r="G158" s="287"/>
      <c r="J158" s="287"/>
      <c r="K158" s="287"/>
    </row>
    <row r="159" ht="13.5" customHeight="1">
      <c r="A159" s="287"/>
      <c r="B159" s="287"/>
      <c r="C159" s="287"/>
      <c r="D159" s="287"/>
      <c r="E159" s="483"/>
      <c r="F159" s="483"/>
      <c r="G159" s="287"/>
      <c r="J159" s="287"/>
      <c r="K159" s="287"/>
    </row>
    <row r="160" ht="13.5" customHeight="1">
      <c r="A160" s="287"/>
      <c r="B160" s="287"/>
      <c r="C160" s="287"/>
      <c r="D160" s="287"/>
      <c r="E160" s="483"/>
      <c r="F160" s="483"/>
      <c r="G160" s="287"/>
      <c r="J160" s="287"/>
      <c r="K160" s="287"/>
    </row>
    <row r="161" ht="13.5" customHeight="1">
      <c r="A161" s="287"/>
      <c r="B161" s="287"/>
      <c r="C161" s="287"/>
      <c r="D161" s="287"/>
      <c r="E161" s="483"/>
      <c r="F161" s="483"/>
      <c r="G161" s="287"/>
      <c r="J161" s="287"/>
      <c r="K161" s="287"/>
    </row>
    <row r="162" ht="13.5" customHeight="1">
      <c r="A162" s="287"/>
      <c r="B162" s="287"/>
      <c r="C162" s="287"/>
      <c r="D162" s="287"/>
      <c r="E162" s="483"/>
      <c r="F162" s="483"/>
      <c r="G162" s="287"/>
      <c r="J162" s="287"/>
      <c r="K162" s="287"/>
    </row>
    <row r="163" ht="13.5" customHeight="1">
      <c r="A163" s="287"/>
      <c r="B163" s="287"/>
      <c r="C163" s="287"/>
      <c r="D163" s="287"/>
      <c r="E163" s="483"/>
      <c r="F163" s="483"/>
      <c r="G163" s="287"/>
      <c r="J163" s="287"/>
      <c r="K163" s="287"/>
    </row>
    <row r="164" ht="13.5" customHeight="1">
      <c r="A164" s="287"/>
      <c r="B164" s="287"/>
      <c r="C164" s="287"/>
      <c r="D164" s="287"/>
      <c r="E164" s="483"/>
      <c r="F164" s="483"/>
      <c r="G164" s="287"/>
      <c r="J164" s="287"/>
      <c r="K164" s="287"/>
    </row>
    <row r="165" ht="13.5" customHeight="1">
      <c r="A165" s="287"/>
      <c r="B165" s="287"/>
      <c r="C165" s="287"/>
      <c r="D165" s="287"/>
      <c r="E165" s="483"/>
      <c r="F165" s="483"/>
      <c r="G165" s="287"/>
      <c r="J165" s="287"/>
      <c r="K165" s="287"/>
    </row>
    <row r="166" ht="13.5" customHeight="1">
      <c r="A166" s="287"/>
      <c r="B166" s="287"/>
      <c r="C166" s="287"/>
      <c r="D166" s="287"/>
      <c r="E166" s="483"/>
      <c r="F166" s="483"/>
      <c r="G166" s="287"/>
      <c r="J166" s="287"/>
      <c r="K166" s="287"/>
    </row>
    <row r="167" ht="13.5" customHeight="1">
      <c r="A167" s="287"/>
      <c r="B167" s="287"/>
      <c r="C167" s="287"/>
      <c r="D167" s="287"/>
      <c r="E167" s="483"/>
      <c r="F167" s="483"/>
      <c r="G167" s="287"/>
      <c r="J167" s="287"/>
      <c r="K167" s="287"/>
    </row>
    <row r="168" ht="13.5" customHeight="1">
      <c r="A168" s="287"/>
      <c r="B168" s="287"/>
      <c r="C168" s="287"/>
      <c r="D168" s="287"/>
      <c r="E168" s="483"/>
      <c r="F168" s="483"/>
      <c r="G168" s="287"/>
      <c r="J168" s="287"/>
      <c r="K168" s="287"/>
    </row>
    <row r="169" ht="13.5" customHeight="1">
      <c r="A169" s="287"/>
      <c r="B169" s="287"/>
      <c r="C169" s="287"/>
      <c r="D169" s="287"/>
      <c r="E169" s="483"/>
      <c r="F169" s="483"/>
      <c r="G169" s="287"/>
      <c r="J169" s="287"/>
      <c r="K169" s="287"/>
    </row>
    <row r="170" ht="13.5" customHeight="1">
      <c r="A170" s="287"/>
      <c r="B170" s="287"/>
      <c r="C170" s="287"/>
      <c r="D170" s="287"/>
      <c r="E170" s="483"/>
      <c r="F170" s="483"/>
      <c r="G170" s="287"/>
      <c r="J170" s="287"/>
      <c r="K170" s="287"/>
    </row>
    <row r="171" ht="13.5" customHeight="1">
      <c r="A171" s="287"/>
      <c r="B171" s="287"/>
      <c r="C171" s="287"/>
      <c r="D171" s="287"/>
      <c r="E171" s="483"/>
      <c r="F171" s="483"/>
      <c r="G171" s="287"/>
      <c r="J171" s="287"/>
      <c r="K171" s="287"/>
    </row>
    <row r="172" ht="13.5" customHeight="1">
      <c r="A172" s="287"/>
      <c r="B172" s="287"/>
      <c r="C172" s="287"/>
      <c r="D172" s="287"/>
      <c r="E172" s="483"/>
      <c r="F172" s="483"/>
      <c r="G172" s="287"/>
      <c r="J172" s="287"/>
      <c r="K172" s="287"/>
    </row>
    <row r="173" ht="13.5" customHeight="1">
      <c r="A173" s="287"/>
      <c r="B173" s="287"/>
      <c r="C173" s="287"/>
      <c r="D173" s="287"/>
      <c r="E173" s="483"/>
      <c r="F173" s="483"/>
      <c r="G173" s="287"/>
      <c r="J173" s="287"/>
      <c r="K173" s="287"/>
    </row>
    <row r="174" ht="13.5" customHeight="1">
      <c r="A174" s="287"/>
      <c r="B174" s="287"/>
      <c r="C174" s="287"/>
      <c r="D174" s="287"/>
      <c r="E174" s="483"/>
      <c r="F174" s="483"/>
      <c r="G174" s="287"/>
      <c r="J174" s="287"/>
      <c r="K174" s="287"/>
    </row>
    <row r="175" ht="13.5" customHeight="1">
      <c r="A175" s="287"/>
      <c r="B175" s="287"/>
      <c r="C175" s="287"/>
      <c r="D175" s="287"/>
      <c r="E175" s="483"/>
      <c r="F175" s="483"/>
      <c r="G175" s="287"/>
      <c r="J175" s="287"/>
      <c r="K175" s="287"/>
    </row>
    <row r="176" ht="13.5" customHeight="1">
      <c r="A176" s="287"/>
      <c r="B176" s="287"/>
      <c r="C176" s="287"/>
      <c r="D176" s="287"/>
      <c r="E176" s="483"/>
      <c r="F176" s="483"/>
      <c r="G176" s="287"/>
      <c r="J176" s="287"/>
      <c r="K176" s="287"/>
    </row>
    <row r="177" ht="13.5" customHeight="1">
      <c r="A177" s="287"/>
      <c r="B177" s="287"/>
      <c r="C177" s="287"/>
      <c r="D177" s="287"/>
      <c r="E177" s="483"/>
      <c r="F177" s="483"/>
      <c r="G177" s="287"/>
      <c r="J177" s="287"/>
      <c r="K177" s="287"/>
    </row>
    <row r="178" ht="13.5" customHeight="1">
      <c r="A178" s="287"/>
      <c r="B178" s="287"/>
      <c r="C178" s="287"/>
      <c r="D178" s="287"/>
      <c r="E178" s="483"/>
      <c r="F178" s="483"/>
      <c r="G178" s="287"/>
      <c r="J178" s="287"/>
      <c r="K178" s="287"/>
    </row>
    <row r="179" ht="13.5" customHeight="1">
      <c r="A179" s="287"/>
      <c r="B179" s="287"/>
      <c r="C179" s="287"/>
      <c r="D179" s="287"/>
      <c r="E179" s="483"/>
      <c r="F179" s="483"/>
      <c r="G179" s="287"/>
      <c r="J179" s="287"/>
      <c r="K179" s="287"/>
    </row>
    <row r="180" ht="13.5" customHeight="1">
      <c r="A180" s="287"/>
      <c r="B180" s="287"/>
      <c r="C180" s="287"/>
      <c r="D180" s="287"/>
      <c r="E180" s="483"/>
      <c r="F180" s="483"/>
      <c r="G180" s="287"/>
      <c r="J180" s="287"/>
      <c r="K180" s="287"/>
    </row>
    <row r="181" ht="13.5" customHeight="1">
      <c r="A181" s="287"/>
      <c r="B181" s="287"/>
      <c r="C181" s="287"/>
      <c r="D181" s="287"/>
      <c r="E181" s="483"/>
      <c r="F181" s="483"/>
      <c r="G181" s="287"/>
      <c r="J181" s="287"/>
      <c r="K181" s="287"/>
    </row>
    <row r="182" ht="13.5" customHeight="1">
      <c r="A182" s="287"/>
      <c r="B182" s="287"/>
      <c r="C182" s="287"/>
      <c r="D182" s="287"/>
      <c r="E182" s="483"/>
      <c r="F182" s="483"/>
      <c r="G182" s="287"/>
      <c r="J182" s="287"/>
      <c r="K182" s="287"/>
    </row>
    <row r="183" ht="13.5" customHeight="1">
      <c r="A183" s="287"/>
      <c r="B183" s="287"/>
      <c r="C183" s="287"/>
      <c r="D183" s="287"/>
      <c r="E183" s="483"/>
      <c r="F183" s="483"/>
      <c r="G183" s="287"/>
      <c r="J183" s="287"/>
      <c r="K183" s="287"/>
    </row>
    <row r="184" ht="13.5" customHeight="1">
      <c r="A184" s="287"/>
      <c r="B184" s="287"/>
      <c r="C184" s="287"/>
      <c r="D184" s="287"/>
      <c r="E184" s="483"/>
      <c r="F184" s="483"/>
      <c r="G184" s="287"/>
      <c r="J184" s="287"/>
      <c r="K184" s="287"/>
    </row>
    <row r="185" ht="13.5" customHeight="1">
      <c r="A185" s="287"/>
      <c r="B185" s="287"/>
      <c r="C185" s="287"/>
      <c r="D185" s="287"/>
      <c r="E185" s="483"/>
      <c r="F185" s="483"/>
      <c r="G185" s="287"/>
      <c r="J185" s="287"/>
      <c r="K185" s="287"/>
    </row>
    <row r="186" ht="13.5" customHeight="1">
      <c r="A186" s="287"/>
      <c r="B186" s="287"/>
      <c r="C186" s="287"/>
      <c r="D186" s="287"/>
      <c r="E186" s="483"/>
      <c r="F186" s="483"/>
      <c r="G186" s="287"/>
      <c r="J186" s="287"/>
      <c r="K186" s="287"/>
    </row>
    <row r="187" ht="13.5" customHeight="1">
      <c r="A187" s="287"/>
      <c r="B187" s="287"/>
      <c r="C187" s="287"/>
      <c r="D187" s="287"/>
      <c r="E187" s="483"/>
      <c r="F187" s="483"/>
      <c r="G187" s="287"/>
      <c r="J187" s="287"/>
      <c r="K187" s="287"/>
    </row>
    <row r="188" ht="13.5" customHeight="1">
      <c r="A188" s="287"/>
      <c r="B188" s="287"/>
      <c r="C188" s="287"/>
      <c r="D188" s="287"/>
      <c r="E188" s="483"/>
      <c r="F188" s="483"/>
      <c r="G188" s="287"/>
      <c r="J188" s="287"/>
      <c r="K188" s="287"/>
    </row>
    <row r="189" ht="13.5" customHeight="1">
      <c r="A189" s="287"/>
      <c r="B189" s="287"/>
      <c r="C189" s="287"/>
      <c r="D189" s="287"/>
      <c r="E189" s="483"/>
      <c r="F189" s="483"/>
      <c r="G189" s="287"/>
      <c r="J189" s="287"/>
      <c r="K189" s="287"/>
    </row>
    <row r="190" ht="13.5" customHeight="1">
      <c r="A190" s="287"/>
      <c r="B190" s="287"/>
      <c r="C190" s="287"/>
      <c r="D190" s="287"/>
      <c r="E190" s="483"/>
      <c r="F190" s="483"/>
      <c r="G190" s="287"/>
      <c r="J190" s="287"/>
      <c r="K190" s="287"/>
    </row>
    <row r="191" ht="13.5" customHeight="1">
      <c r="A191" s="287"/>
      <c r="B191" s="287"/>
      <c r="C191" s="287"/>
      <c r="D191" s="287"/>
      <c r="E191" s="483"/>
      <c r="F191" s="483"/>
      <c r="G191" s="287"/>
      <c r="J191" s="287"/>
      <c r="K191" s="287"/>
    </row>
    <row r="192" ht="13.5" customHeight="1">
      <c r="A192" s="287"/>
      <c r="B192" s="287"/>
      <c r="C192" s="287"/>
      <c r="D192" s="287"/>
      <c r="E192" s="483"/>
      <c r="F192" s="483"/>
      <c r="G192" s="287"/>
      <c r="J192" s="287"/>
      <c r="K192" s="287"/>
    </row>
    <row r="193" ht="13.5" customHeight="1">
      <c r="A193" s="287"/>
      <c r="B193" s="287"/>
      <c r="C193" s="287"/>
      <c r="D193" s="287"/>
      <c r="E193" s="483"/>
      <c r="F193" s="483"/>
      <c r="G193" s="287"/>
      <c r="J193" s="287"/>
      <c r="K193" s="287"/>
    </row>
    <row r="194" ht="13.5" customHeight="1">
      <c r="A194" s="287"/>
      <c r="B194" s="287"/>
      <c r="C194" s="287"/>
      <c r="D194" s="287"/>
      <c r="E194" s="483"/>
      <c r="F194" s="483"/>
      <c r="G194" s="287"/>
      <c r="J194" s="287"/>
      <c r="K194" s="287"/>
    </row>
    <row r="195" ht="13.5" customHeight="1">
      <c r="A195" s="287"/>
      <c r="B195" s="287"/>
      <c r="C195" s="287"/>
      <c r="D195" s="287"/>
      <c r="E195" s="483"/>
      <c r="F195" s="483"/>
      <c r="G195" s="287"/>
      <c r="J195" s="287"/>
      <c r="K195" s="287"/>
    </row>
    <row r="196" ht="13.5" customHeight="1">
      <c r="A196" s="287"/>
      <c r="B196" s="287"/>
      <c r="C196" s="287"/>
      <c r="D196" s="287"/>
      <c r="E196" s="483"/>
      <c r="F196" s="483"/>
      <c r="G196" s="287"/>
      <c r="J196" s="287"/>
      <c r="K196" s="287"/>
    </row>
    <row r="197" ht="13.5" customHeight="1">
      <c r="A197" s="287"/>
      <c r="B197" s="287"/>
      <c r="C197" s="287"/>
      <c r="D197" s="287"/>
      <c r="E197" s="483"/>
      <c r="F197" s="483"/>
      <c r="G197" s="287"/>
      <c r="J197" s="287"/>
      <c r="K197" s="287"/>
    </row>
    <row r="198" ht="13.5" customHeight="1">
      <c r="A198" s="287"/>
      <c r="B198" s="287"/>
      <c r="C198" s="287"/>
      <c r="D198" s="287"/>
      <c r="E198" s="483"/>
      <c r="F198" s="483"/>
      <c r="G198" s="287"/>
      <c r="J198" s="287"/>
      <c r="K198" s="287"/>
    </row>
    <row r="199" ht="13.5" customHeight="1">
      <c r="A199" s="287"/>
      <c r="B199" s="287"/>
      <c r="C199" s="287"/>
      <c r="D199" s="287"/>
      <c r="E199" s="483"/>
      <c r="F199" s="483"/>
      <c r="G199" s="287"/>
      <c r="J199" s="287"/>
      <c r="K199" s="287"/>
    </row>
    <row r="200" ht="13.5" customHeight="1">
      <c r="A200" s="287"/>
      <c r="B200" s="287"/>
      <c r="C200" s="287"/>
      <c r="D200" s="287"/>
      <c r="E200" s="483"/>
      <c r="F200" s="483"/>
      <c r="G200" s="287"/>
      <c r="J200" s="287"/>
      <c r="K200" s="287"/>
    </row>
    <row r="201" ht="13.5" customHeight="1">
      <c r="A201" s="287"/>
      <c r="B201" s="287"/>
      <c r="C201" s="287"/>
      <c r="D201" s="287"/>
      <c r="E201" s="483"/>
      <c r="F201" s="483"/>
      <c r="G201" s="287"/>
      <c r="J201" s="287"/>
      <c r="K201" s="287"/>
    </row>
    <row r="202" ht="13.5" customHeight="1">
      <c r="A202" s="287"/>
      <c r="B202" s="287"/>
      <c r="C202" s="287"/>
      <c r="D202" s="287"/>
      <c r="E202" s="483"/>
      <c r="F202" s="483"/>
      <c r="G202" s="287"/>
      <c r="J202" s="287"/>
      <c r="K202" s="287"/>
    </row>
    <row r="203" ht="13.5" customHeight="1">
      <c r="A203" s="287"/>
      <c r="B203" s="287"/>
      <c r="C203" s="287"/>
      <c r="D203" s="287"/>
      <c r="E203" s="483"/>
      <c r="F203" s="483"/>
      <c r="G203" s="287"/>
      <c r="J203" s="287"/>
      <c r="K203" s="287"/>
    </row>
    <row r="204" ht="13.5" customHeight="1">
      <c r="A204" s="287"/>
      <c r="B204" s="287"/>
      <c r="C204" s="287"/>
      <c r="D204" s="287"/>
      <c r="E204" s="483"/>
      <c r="F204" s="483"/>
      <c r="G204" s="287"/>
      <c r="J204" s="287"/>
      <c r="K204" s="287"/>
    </row>
    <row r="205" ht="13.5" customHeight="1">
      <c r="A205" s="287"/>
      <c r="B205" s="287"/>
      <c r="C205" s="287"/>
      <c r="D205" s="287"/>
      <c r="E205" s="483"/>
      <c r="F205" s="483"/>
      <c r="G205" s="287"/>
      <c r="J205" s="287"/>
      <c r="K205" s="287"/>
    </row>
    <row r="206" ht="13.5" customHeight="1">
      <c r="A206" s="287"/>
      <c r="B206" s="287"/>
      <c r="C206" s="287"/>
      <c r="D206" s="287"/>
      <c r="E206" s="483"/>
      <c r="F206" s="483"/>
      <c r="G206" s="287"/>
      <c r="J206" s="287"/>
      <c r="K206" s="287"/>
    </row>
    <row r="207" ht="13.5" customHeight="1">
      <c r="A207" s="287"/>
      <c r="B207" s="287"/>
      <c r="C207" s="287"/>
      <c r="D207" s="287"/>
      <c r="E207" s="483"/>
      <c r="F207" s="483"/>
      <c r="G207" s="287"/>
      <c r="J207" s="287"/>
      <c r="K207" s="287"/>
    </row>
    <row r="208" ht="13.5" customHeight="1">
      <c r="A208" s="287"/>
      <c r="B208" s="287"/>
      <c r="C208" s="287"/>
      <c r="D208" s="287"/>
      <c r="E208" s="483"/>
      <c r="F208" s="483"/>
      <c r="G208" s="287"/>
      <c r="J208" s="287"/>
      <c r="K208" s="287"/>
    </row>
    <row r="209" ht="13.5" customHeight="1">
      <c r="A209" s="287"/>
      <c r="B209" s="287"/>
      <c r="C209" s="287"/>
      <c r="D209" s="287"/>
      <c r="E209" s="483"/>
      <c r="F209" s="483"/>
      <c r="G209" s="287"/>
      <c r="J209" s="287"/>
      <c r="K209" s="287"/>
    </row>
    <row r="210" ht="13.5" customHeight="1">
      <c r="A210" s="287"/>
      <c r="B210" s="287"/>
      <c r="C210" s="287"/>
      <c r="D210" s="287"/>
      <c r="E210" s="483"/>
      <c r="F210" s="483"/>
      <c r="G210" s="287"/>
      <c r="J210" s="287"/>
      <c r="K210" s="287"/>
    </row>
    <row r="211" ht="13.5" customHeight="1">
      <c r="A211" s="287"/>
      <c r="B211" s="287"/>
      <c r="C211" s="287"/>
      <c r="D211" s="287"/>
      <c r="E211" s="483"/>
      <c r="F211" s="483"/>
      <c r="G211" s="287"/>
      <c r="J211" s="287"/>
      <c r="K211" s="287"/>
    </row>
    <row r="212" ht="13.5" customHeight="1">
      <c r="A212" s="287"/>
      <c r="B212" s="287"/>
      <c r="C212" s="287"/>
      <c r="D212" s="287"/>
      <c r="E212" s="483"/>
      <c r="F212" s="483"/>
      <c r="G212" s="287"/>
      <c r="J212" s="287"/>
      <c r="K212" s="287"/>
    </row>
    <row r="213" ht="13.5" customHeight="1">
      <c r="A213" s="287"/>
      <c r="B213" s="287"/>
      <c r="C213" s="287"/>
      <c r="D213" s="287"/>
      <c r="E213" s="483"/>
      <c r="F213" s="483"/>
      <c r="G213" s="287"/>
      <c r="J213" s="287"/>
      <c r="K213" s="287"/>
    </row>
    <row r="214" ht="13.5" customHeight="1">
      <c r="A214" s="287"/>
      <c r="B214" s="287"/>
      <c r="C214" s="287"/>
      <c r="D214" s="287"/>
      <c r="E214" s="483"/>
      <c r="F214" s="483"/>
      <c r="G214" s="287"/>
      <c r="J214" s="287"/>
      <c r="K214" s="287"/>
    </row>
    <row r="215" ht="13.5" customHeight="1">
      <c r="A215" s="287"/>
      <c r="B215" s="287"/>
      <c r="C215" s="287"/>
      <c r="D215" s="287"/>
      <c r="E215" s="483"/>
      <c r="F215" s="483"/>
      <c r="G215" s="287"/>
      <c r="J215" s="287"/>
      <c r="K215" s="287"/>
    </row>
    <row r="216" ht="13.5" customHeight="1">
      <c r="A216" s="287"/>
      <c r="B216" s="287"/>
      <c r="C216" s="287"/>
      <c r="D216" s="287"/>
      <c r="E216" s="483"/>
      <c r="F216" s="483"/>
      <c r="G216" s="287"/>
      <c r="J216" s="287"/>
      <c r="K216" s="287"/>
    </row>
    <row r="217" ht="13.5" customHeight="1">
      <c r="A217" s="287"/>
      <c r="B217" s="287"/>
      <c r="C217" s="287"/>
      <c r="D217" s="287"/>
      <c r="E217" s="483"/>
      <c r="F217" s="483"/>
      <c r="G217" s="287"/>
      <c r="J217" s="287"/>
      <c r="K217" s="287"/>
    </row>
    <row r="218" ht="13.5" customHeight="1">
      <c r="A218" s="287"/>
      <c r="B218" s="287"/>
      <c r="C218" s="287"/>
      <c r="D218" s="287"/>
      <c r="E218" s="483"/>
      <c r="F218" s="483"/>
      <c r="G218" s="287"/>
      <c r="J218" s="287"/>
      <c r="K218" s="287"/>
    </row>
    <row r="219" ht="13.5" customHeight="1">
      <c r="A219" s="287"/>
      <c r="B219" s="287"/>
      <c r="C219" s="287"/>
      <c r="D219" s="287"/>
      <c r="E219" s="483"/>
      <c r="F219" s="483"/>
      <c r="G219" s="287"/>
      <c r="J219" s="287"/>
      <c r="K219" s="287"/>
    </row>
    <row r="220" ht="13.5" customHeight="1">
      <c r="A220" s="287"/>
      <c r="B220" s="287"/>
      <c r="C220" s="287"/>
      <c r="D220" s="287"/>
      <c r="E220" s="483"/>
      <c r="F220" s="483"/>
      <c r="G220" s="287"/>
      <c r="J220" s="287"/>
      <c r="K220" s="287"/>
    </row>
    <row r="221" ht="13.5" customHeight="1">
      <c r="A221" s="287"/>
      <c r="B221" s="287"/>
      <c r="C221" s="287"/>
      <c r="D221" s="287"/>
      <c r="E221" s="483"/>
      <c r="F221" s="483"/>
      <c r="G221" s="287"/>
      <c r="J221" s="287"/>
      <c r="K221" s="287"/>
    </row>
    <row r="222" ht="13.5" customHeight="1">
      <c r="A222" s="287"/>
      <c r="B222" s="287"/>
      <c r="C222" s="287"/>
      <c r="D222" s="287"/>
      <c r="E222" s="483"/>
      <c r="F222" s="483"/>
      <c r="G222" s="287"/>
      <c r="J222" s="287"/>
      <c r="K222" s="287"/>
    </row>
    <row r="223" ht="13.5" customHeight="1">
      <c r="A223" s="287"/>
      <c r="B223" s="287"/>
      <c r="C223" s="287"/>
      <c r="D223" s="287"/>
      <c r="E223" s="483"/>
      <c r="F223" s="483"/>
      <c r="G223" s="287"/>
      <c r="J223" s="287"/>
      <c r="K223" s="287"/>
    </row>
    <row r="224" ht="13.5" customHeight="1">
      <c r="A224" s="287"/>
      <c r="B224" s="287"/>
      <c r="C224" s="287"/>
      <c r="D224" s="287"/>
      <c r="E224" s="483"/>
      <c r="F224" s="483"/>
      <c r="G224" s="287"/>
      <c r="J224" s="287"/>
      <c r="K224" s="287"/>
    </row>
    <row r="225" ht="13.5" customHeight="1">
      <c r="A225" s="287"/>
      <c r="B225" s="287"/>
      <c r="C225" s="287"/>
      <c r="D225" s="287"/>
      <c r="E225" s="483"/>
      <c r="F225" s="483"/>
      <c r="G225" s="287"/>
      <c r="J225" s="287"/>
      <c r="K225" s="287"/>
    </row>
    <row r="226" ht="13.5" customHeight="1">
      <c r="A226" s="287"/>
      <c r="B226" s="287"/>
      <c r="C226" s="287"/>
      <c r="D226" s="287"/>
      <c r="E226" s="483"/>
      <c r="F226" s="483"/>
      <c r="G226" s="287"/>
      <c r="J226" s="287"/>
      <c r="K226" s="287"/>
    </row>
    <row r="227" ht="13.5" customHeight="1">
      <c r="A227" s="287"/>
      <c r="B227" s="287"/>
      <c r="C227" s="287"/>
      <c r="D227" s="287"/>
      <c r="E227" s="483"/>
      <c r="F227" s="483"/>
      <c r="G227" s="287"/>
      <c r="J227" s="287"/>
      <c r="K227" s="287"/>
    </row>
    <row r="228" ht="13.5" customHeight="1">
      <c r="A228" s="287"/>
      <c r="B228" s="287"/>
      <c r="C228" s="287"/>
      <c r="D228" s="287"/>
      <c r="E228" s="483"/>
      <c r="F228" s="483"/>
      <c r="G228" s="287"/>
      <c r="J228" s="287"/>
      <c r="K228" s="287"/>
    </row>
    <row r="229" ht="13.5" customHeight="1">
      <c r="A229" s="287"/>
      <c r="B229" s="287"/>
      <c r="C229" s="287"/>
      <c r="D229" s="287"/>
      <c r="E229" s="483"/>
      <c r="F229" s="483"/>
      <c r="G229" s="287"/>
      <c r="J229" s="287"/>
      <c r="K229" s="287"/>
    </row>
    <row r="230" ht="13.5" customHeight="1">
      <c r="A230" s="287"/>
      <c r="B230" s="287"/>
      <c r="C230" s="287"/>
      <c r="D230" s="287"/>
      <c r="E230" s="483"/>
      <c r="F230" s="483"/>
      <c r="G230" s="287"/>
      <c r="J230" s="287"/>
      <c r="K230" s="287"/>
    </row>
    <row r="231" ht="13.5" customHeight="1">
      <c r="A231" s="287"/>
      <c r="B231" s="287"/>
      <c r="C231" s="287"/>
      <c r="D231" s="287"/>
      <c r="E231" s="483"/>
      <c r="F231" s="483"/>
      <c r="G231" s="287"/>
      <c r="J231" s="287"/>
      <c r="K231" s="287"/>
    </row>
    <row r="232" ht="13.5" customHeight="1">
      <c r="A232" s="287"/>
      <c r="B232" s="287"/>
      <c r="C232" s="287"/>
      <c r="D232" s="287"/>
      <c r="E232" s="483"/>
      <c r="F232" s="483"/>
      <c r="G232" s="287"/>
      <c r="J232" s="287"/>
      <c r="K232" s="287"/>
    </row>
    <row r="233" ht="13.5" customHeight="1">
      <c r="A233" s="287"/>
      <c r="B233" s="287"/>
      <c r="C233" s="287"/>
      <c r="D233" s="287"/>
      <c r="E233" s="483"/>
      <c r="F233" s="483"/>
      <c r="G233" s="287"/>
      <c r="J233" s="287"/>
      <c r="K233" s="287"/>
    </row>
    <row r="234" ht="13.5" customHeight="1">
      <c r="A234" s="287"/>
      <c r="B234" s="287"/>
      <c r="C234" s="287"/>
      <c r="D234" s="287"/>
      <c r="E234" s="483"/>
      <c r="F234" s="483"/>
      <c r="G234" s="287"/>
      <c r="J234" s="287"/>
      <c r="K234" s="287"/>
    </row>
    <row r="235" ht="13.5" customHeight="1">
      <c r="A235" s="287"/>
      <c r="B235" s="287"/>
      <c r="C235" s="287"/>
      <c r="D235" s="287"/>
      <c r="E235" s="483"/>
      <c r="F235" s="483"/>
      <c r="G235" s="287"/>
      <c r="J235" s="287"/>
      <c r="K235" s="287"/>
    </row>
    <row r="236" ht="13.5" customHeight="1">
      <c r="A236" s="287"/>
      <c r="B236" s="287"/>
      <c r="C236" s="287"/>
      <c r="D236" s="287"/>
      <c r="E236" s="483"/>
      <c r="F236" s="483"/>
      <c r="G236" s="287"/>
      <c r="J236" s="287"/>
      <c r="K236" s="287"/>
    </row>
    <row r="237" ht="13.5" customHeight="1">
      <c r="A237" s="287"/>
      <c r="B237" s="287"/>
      <c r="C237" s="287"/>
      <c r="D237" s="287"/>
      <c r="E237" s="483"/>
      <c r="F237" s="483"/>
      <c r="G237" s="287"/>
      <c r="J237" s="287"/>
      <c r="K237" s="287"/>
    </row>
    <row r="238" ht="13.5" customHeight="1">
      <c r="A238" s="287"/>
      <c r="B238" s="287"/>
      <c r="C238" s="287"/>
      <c r="D238" s="287"/>
      <c r="E238" s="483"/>
      <c r="F238" s="483"/>
      <c r="G238" s="287"/>
      <c r="J238" s="287"/>
      <c r="K238" s="287"/>
    </row>
    <row r="239" ht="13.5" customHeight="1">
      <c r="A239" s="287"/>
      <c r="B239" s="287"/>
      <c r="C239" s="287"/>
      <c r="D239" s="287"/>
      <c r="E239" s="483"/>
      <c r="F239" s="483"/>
      <c r="G239" s="287"/>
      <c r="J239" s="287"/>
      <c r="K239" s="287"/>
    </row>
    <row r="240" ht="13.5" customHeight="1">
      <c r="A240" s="287"/>
      <c r="B240" s="287"/>
      <c r="C240" s="287"/>
      <c r="D240" s="287"/>
      <c r="E240" s="483"/>
      <c r="F240" s="483"/>
      <c r="G240" s="287"/>
      <c r="J240" s="287"/>
      <c r="K240" s="287"/>
    </row>
    <row r="241" ht="13.5" customHeight="1">
      <c r="A241" s="287"/>
      <c r="B241" s="287"/>
      <c r="C241" s="287"/>
      <c r="D241" s="287"/>
      <c r="E241" s="483"/>
      <c r="F241" s="483"/>
      <c r="G241" s="287"/>
      <c r="J241" s="287"/>
      <c r="K241" s="287"/>
    </row>
    <row r="242" ht="13.5" customHeight="1">
      <c r="A242" s="287"/>
      <c r="B242" s="287"/>
      <c r="C242" s="287"/>
      <c r="D242" s="287"/>
      <c r="E242" s="483"/>
      <c r="F242" s="483"/>
      <c r="G242" s="287"/>
      <c r="J242" s="287"/>
      <c r="K242" s="287"/>
    </row>
    <row r="243" ht="13.5" customHeight="1">
      <c r="A243" s="287"/>
      <c r="B243" s="287"/>
      <c r="C243" s="287"/>
      <c r="D243" s="287"/>
      <c r="E243" s="483"/>
      <c r="F243" s="483"/>
      <c r="G243" s="287"/>
      <c r="J243" s="287"/>
      <c r="K243" s="287"/>
    </row>
    <row r="244" ht="13.5" customHeight="1">
      <c r="A244" s="287"/>
      <c r="B244" s="287"/>
      <c r="C244" s="287"/>
      <c r="D244" s="287"/>
      <c r="E244" s="483"/>
      <c r="F244" s="483"/>
      <c r="G244" s="287"/>
      <c r="J244" s="287"/>
      <c r="K244" s="287"/>
    </row>
    <row r="245" ht="13.5" customHeight="1">
      <c r="A245" s="287"/>
      <c r="B245" s="287"/>
      <c r="C245" s="287"/>
      <c r="D245" s="287"/>
      <c r="E245" s="483"/>
      <c r="F245" s="483"/>
      <c r="G245" s="287"/>
      <c r="J245" s="287"/>
      <c r="K245" s="287"/>
    </row>
    <row r="246" ht="13.5" customHeight="1">
      <c r="A246" s="287"/>
      <c r="B246" s="287"/>
      <c r="C246" s="287"/>
      <c r="D246" s="287"/>
      <c r="E246" s="483"/>
      <c r="F246" s="483"/>
      <c r="G246" s="287"/>
      <c r="J246" s="287"/>
      <c r="K246" s="287"/>
    </row>
    <row r="247" ht="13.5" customHeight="1">
      <c r="A247" s="287"/>
      <c r="B247" s="287"/>
      <c r="C247" s="287"/>
      <c r="D247" s="287"/>
      <c r="E247" s="483"/>
      <c r="F247" s="483"/>
      <c r="G247" s="287"/>
      <c r="J247" s="287"/>
      <c r="K247" s="287"/>
    </row>
    <row r="248" ht="13.5" customHeight="1">
      <c r="A248" s="287"/>
      <c r="B248" s="287"/>
      <c r="C248" s="287"/>
      <c r="D248" s="287"/>
      <c r="E248" s="483"/>
      <c r="F248" s="483"/>
      <c r="G248" s="287"/>
      <c r="J248" s="287"/>
      <c r="K248" s="287"/>
    </row>
    <row r="249" ht="13.5" customHeight="1">
      <c r="A249" s="287"/>
      <c r="B249" s="287"/>
      <c r="C249" s="287"/>
      <c r="D249" s="287"/>
      <c r="E249" s="483"/>
      <c r="F249" s="483"/>
      <c r="G249" s="287"/>
      <c r="J249" s="287"/>
      <c r="K249" s="287"/>
    </row>
    <row r="250" ht="13.5" customHeight="1">
      <c r="A250" s="287"/>
      <c r="B250" s="287"/>
      <c r="C250" s="287"/>
      <c r="D250" s="287"/>
      <c r="E250" s="483"/>
      <c r="F250" s="483"/>
      <c r="G250" s="287"/>
      <c r="J250" s="287"/>
      <c r="K250" s="287"/>
    </row>
    <row r="251" ht="13.5" customHeight="1">
      <c r="A251" s="287"/>
      <c r="B251" s="287"/>
      <c r="C251" s="287"/>
      <c r="D251" s="287"/>
      <c r="E251" s="483"/>
      <c r="F251" s="483"/>
      <c r="G251" s="287"/>
      <c r="J251" s="287"/>
      <c r="K251" s="287"/>
    </row>
    <row r="252" ht="13.5" customHeight="1">
      <c r="A252" s="287"/>
      <c r="B252" s="287"/>
      <c r="C252" s="287"/>
      <c r="D252" s="287"/>
      <c r="E252" s="483"/>
      <c r="F252" s="483"/>
      <c r="G252" s="287"/>
      <c r="J252" s="287"/>
      <c r="K252" s="287"/>
    </row>
    <row r="253" ht="13.5" customHeight="1">
      <c r="A253" s="287"/>
      <c r="B253" s="287"/>
      <c r="C253" s="287"/>
      <c r="D253" s="287"/>
      <c r="E253" s="483"/>
      <c r="F253" s="483"/>
      <c r="G253" s="287"/>
      <c r="J253" s="287"/>
      <c r="K253" s="287"/>
    </row>
    <row r="254" ht="13.5" customHeight="1">
      <c r="A254" s="287"/>
      <c r="B254" s="287"/>
      <c r="C254" s="287"/>
      <c r="D254" s="287"/>
      <c r="E254" s="483"/>
      <c r="F254" s="483"/>
      <c r="G254" s="287"/>
      <c r="J254" s="287"/>
      <c r="K254" s="287"/>
    </row>
    <row r="255" ht="13.5" customHeight="1">
      <c r="A255" s="287"/>
      <c r="B255" s="287"/>
      <c r="C255" s="287"/>
      <c r="D255" s="287"/>
      <c r="E255" s="483"/>
      <c r="F255" s="483"/>
      <c r="G255" s="287"/>
      <c r="J255" s="287"/>
      <c r="K255" s="287"/>
    </row>
    <row r="256" ht="13.5" customHeight="1">
      <c r="A256" s="287"/>
      <c r="B256" s="287"/>
      <c r="C256" s="287"/>
      <c r="D256" s="287"/>
      <c r="E256" s="483"/>
      <c r="F256" s="483"/>
      <c r="G256" s="287"/>
      <c r="J256" s="287"/>
      <c r="K256" s="287"/>
    </row>
    <row r="257" ht="13.5" customHeight="1">
      <c r="A257" s="287"/>
      <c r="B257" s="287"/>
      <c r="C257" s="287"/>
      <c r="D257" s="287"/>
      <c r="E257" s="483"/>
      <c r="F257" s="483"/>
      <c r="G257" s="287"/>
      <c r="J257" s="287"/>
      <c r="K257" s="287"/>
    </row>
    <row r="258" ht="13.5" customHeight="1">
      <c r="A258" s="287"/>
      <c r="B258" s="287"/>
      <c r="C258" s="287"/>
      <c r="D258" s="287"/>
      <c r="E258" s="483"/>
      <c r="F258" s="483"/>
      <c r="G258" s="287"/>
      <c r="J258" s="287"/>
      <c r="K258" s="287"/>
    </row>
    <row r="259" ht="13.5" customHeight="1">
      <c r="A259" s="287"/>
      <c r="B259" s="287"/>
      <c r="C259" s="287"/>
      <c r="D259" s="287"/>
      <c r="E259" s="483"/>
      <c r="F259" s="483"/>
      <c r="G259" s="287"/>
      <c r="J259" s="287"/>
      <c r="K259" s="287"/>
    </row>
    <row r="260" ht="13.5" customHeight="1">
      <c r="A260" s="287"/>
      <c r="B260" s="287"/>
      <c r="C260" s="287"/>
      <c r="D260" s="287"/>
      <c r="E260" s="483"/>
      <c r="F260" s="483"/>
      <c r="G260" s="287"/>
      <c r="J260" s="287"/>
      <c r="K260" s="287"/>
    </row>
    <row r="261" ht="13.5" customHeight="1">
      <c r="A261" s="287"/>
      <c r="B261" s="287"/>
      <c r="C261" s="287"/>
      <c r="D261" s="287"/>
      <c r="E261" s="483"/>
      <c r="F261" s="483"/>
      <c r="G261" s="287"/>
      <c r="J261" s="287"/>
      <c r="K261" s="287"/>
    </row>
    <row r="262" ht="13.5" customHeight="1">
      <c r="A262" s="287"/>
      <c r="B262" s="287"/>
      <c r="C262" s="287"/>
      <c r="D262" s="287"/>
      <c r="E262" s="483"/>
      <c r="F262" s="483"/>
      <c r="G262" s="287"/>
      <c r="J262" s="287"/>
      <c r="K262" s="287"/>
    </row>
    <row r="263" ht="13.5" customHeight="1">
      <c r="A263" s="287"/>
      <c r="B263" s="287"/>
      <c r="C263" s="287"/>
      <c r="D263" s="287"/>
      <c r="E263" s="483"/>
      <c r="F263" s="483"/>
      <c r="G263" s="287"/>
      <c r="J263" s="287"/>
      <c r="K263" s="287"/>
    </row>
    <row r="264" ht="13.5" customHeight="1">
      <c r="A264" s="287"/>
      <c r="B264" s="287"/>
      <c r="C264" s="287"/>
      <c r="D264" s="287"/>
      <c r="E264" s="483"/>
      <c r="F264" s="483"/>
      <c r="G264" s="287"/>
      <c r="J264" s="287"/>
      <c r="K264" s="287"/>
    </row>
    <row r="265" ht="13.5" customHeight="1">
      <c r="A265" s="287"/>
      <c r="B265" s="287"/>
      <c r="C265" s="287"/>
      <c r="D265" s="287"/>
      <c r="E265" s="483"/>
      <c r="F265" s="483"/>
      <c r="G265" s="287"/>
      <c r="J265" s="287"/>
      <c r="K265" s="287"/>
    </row>
    <row r="266" ht="13.5" customHeight="1">
      <c r="A266" s="287"/>
      <c r="B266" s="287"/>
      <c r="C266" s="287"/>
      <c r="D266" s="287"/>
      <c r="E266" s="483"/>
      <c r="F266" s="483"/>
      <c r="G266" s="287"/>
      <c r="J266" s="287"/>
      <c r="K266" s="287"/>
    </row>
    <row r="267" ht="13.5" customHeight="1">
      <c r="A267" s="287"/>
      <c r="B267" s="287"/>
      <c r="C267" s="287"/>
      <c r="D267" s="287"/>
      <c r="E267" s="483"/>
      <c r="F267" s="483"/>
      <c r="G267" s="287"/>
      <c r="J267" s="287"/>
      <c r="K267" s="287"/>
    </row>
    <row r="268" ht="13.5" customHeight="1">
      <c r="A268" s="287"/>
      <c r="B268" s="287"/>
      <c r="C268" s="287"/>
      <c r="D268" s="287"/>
      <c r="E268" s="483"/>
      <c r="F268" s="483"/>
      <c r="G268" s="287"/>
      <c r="J268" s="287"/>
      <c r="K268" s="287"/>
    </row>
    <row r="269" ht="13.5" customHeight="1">
      <c r="A269" s="287"/>
      <c r="B269" s="287"/>
      <c r="C269" s="287"/>
      <c r="D269" s="287"/>
      <c r="E269" s="483"/>
      <c r="F269" s="483"/>
      <c r="G269" s="287"/>
      <c r="J269" s="287"/>
      <c r="K269" s="287"/>
    </row>
    <row r="270" ht="13.5" customHeight="1">
      <c r="A270" s="287"/>
      <c r="B270" s="287"/>
      <c r="C270" s="287"/>
      <c r="D270" s="287"/>
      <c r="E270" s="483"/>
      <c r="F270" s="483"/>
      <c r="G270" s="287"/>
      <c r="J270" s="287"/>
      <c r="K270" s="287"/>
    </row>
    <row r="271" ht="13.5" customHeight="1">
      <c r="A271" s="287"/>
      <c r="B271" s="287"/>
      <c r="C271" s="287"/>
      <c r="D271" s="287"/>
      <c r="E271" s="483"/>
      <c r="F271" s="483"/>
      <c r="G271" s="287"/>
      <c r="J271" s="287"/>
      <c r="K271" s="287"/>
    </row>
    <row r="272" ht="13.5" customHeight="1">
      <c r="A272" s="287"/>
      <c r="B272" s="287"/>
      <c r="C272" s="287"/>
      <c r="D272" s="287"/>
      <c r="E272" s="483"/>
      <c r="F272" s="483"/>
      <c r="G272" s="287"/>
      <c r="J272" s="287"/>
      <c r="K272" s="287"/>
    </row>
    <row r="273" ht="13.5" customHeight="1">
      <c r="A273" s="287"/>
      <c r="B273" s="287"/>
      <c r="C273" s="287"/>
      <c r="D273" s="287"/>
      <c r="E273" s="483"/>
      <c r="F273" s="483"/>
      <c r="G273" s="287"/>
      <c r="J273" s="287"/>
      <c r="K273" s="287"/>
    </row>
    <row r="274" ht="13.5" customHeight="1">
      <c r="A274" s="287"/>
      <c r="B274" s="287"/>
      <c r="C274" s="287"/>
      <c r="D274" s="287"/>
      <c r="E274" s="483"/>
      <c r="F274" s="483"/>
      <c r="G274" s="287"/>
      <c r="J274" s="287"/>
      <c r="K274" s="287"/>
    </row>
    <row r="275" ht="13.5" customHeight="1">
      <c r="A275" s="287"/>
      <c r="B275" s="287"/>
      <c r="C275" s="287"/>
      <c r="D275" s="287"/>
      <c r="E275" s="483"/>
      <c r="F275" s="483"/>
      <c r="G275" s="287"/>
      <c r="J275" s="287"/>
      <c r="K275" s="287"/>
    </row>
    <row r="276" ht="13.5" customHeight="1">
      <c r="A276" s="287"/>
      <c r="B276" s="287"/>
      <c r="C276" s="287"/>
      <c r="D276" s="287"/>
      <c r="E276" s="483"/>
      <c r="F276" s="483"/>
      <c r="G276" s="287"/>
      <c r="J276" s="287"/>
      <c r="K276" s="287"/>
    </row>
    <row r="277" ht="13.5" customHeight="1">
      <c r="A277" s="287"/>
      <c r="B277" s="287"/>
      <c r="C277" s="287"/>
      <c r="D277" s="287"/>
      <c r="E277" s="483"/>
      <c r="F277" s="483"/>
      <c r="G277" s="287"/>
      <c r="J277" s="287"/>
      <c r="K277" s="287"/>
    </row>
    <row r="278" ht="13.5" customHeight="1">
      <c r="A278" s="287"/>
      <c r="B278" s="287"/>
      <c r="C278" s="287"/>
      <c r="D278" s="287"/>
      <c r="E278" s="483"/>
      <c r="F278" s="483"/>
      <c r="G278" s="287"/>
      <c r="J278" s="287"/>
      <c r="K278" s="287"/>
    </row>
    <row r="279" ht="13.5" customHeight="1">
      <c r="A279" s="287"/>
      <c r="B279" s="287"/>
      <c r="C279" s="287"/>
      <c r="D279" s="287"/>
      <c r="E279" s="483"/>
      <c r="F279" s="483"/>
      <c r="G279" s="287"/>
      <c r="J279" s="287"/>
      <c r="K279" s="287"/>
    </row>
    <row r="280" ht="13.5" customHeight="1">
      <c r="A280" s="287"/>
      <c r="B280" s="287"/>
      <c r="C280" s="287"/>
      <c r="D280" s="287"/>
      <c r="E280" s="483"/>
      <c r="F280" s="483"/>
      <c r="G280" s="287"/>
      <c r="J280" s="287"/>
      <c r="K280" s="287"/>
    </row>
    <row r="281" ht="13.5" customHeight="1">
      <c r="A281" s="287"/>
      <c r="B281" s="287"/>
      <c r="C281" s="287"/>
      <c r="D281" s="287"/>
      <c r="E281" s="483"/>
      <c r="F281" s="483"/>
      <c r="G281" s="287"/>
      <c r="J281" s="287"/>
      <c r="K281" s="287"/>
    </row>
    <row r="282" ht="13.5" customHeight="1">
      <c r="A282" s="287"/>
      <c r="B282" s="287"/>
      <c r="C282" s="287"/>
      <c r="D282" s="287"/>
      <c r="E282" s="483"/>
      <c r="F282" s="483"/>
      <c r="G282" s="287"/>
      <c r="J282" s="287"/>
      <c r="K282" s="287"/>
    </row>
    <row r="283" ht="13.5" customHeight="1">
      <c r="A283" s="287"/>
      <c r="B283" s="287"/>
      <c r="C283" s="287"/>
      <c r="D283" s="287"/>
      <c r="E283" s="483"/>
      <c r="F283" s="483"/>
      <c r="G283" s="287"/>
      <c r="J283" s="287"/>
      <c r="K283" s="287"/>
    </row>
    <row r="284" ht="13.5" customHeight="1">
      <c r="A284" s="287"/>
      <c r="B284" s="287"/>
      <c r="C284" s="287"/>
      <c r="D284" s="287"/>
      <c r="E284" s="483"/>
      <c r="F284" s="483"/>
      <c r="G284" s="287"/>
      <c r="J284" s="287"/>
      <c r="K284" s="287"/>
    </row>
    <row r="285" ht="13.5" customHeight="1">
      <c r="A285" s="287"/>
      <c r="B285" s="287"/>
      <c r="C285" s="287"/>
      <c r="D285" s="287"/>
      <c r="E285" s="483"/>
      <c r="F285" s="483"/>
      <c r="G285" s="287"/>
      <c r="J285" s="287"/>
      <c r="K285" s="287"/>
    </row>
    <row r="286" ht="13.5" customHeight="1">
      <c r="A286" s="287"/>
      <c r="B286" s="287"/>
      <c r="C286" s="287"/>
      <c r="D286" s="287"/>
      <c r="E286" s="483"/>
      <c r="F286" s="483"/>
      <c r="G286" s="287"/>
      <c r="J286" s="211"/>
      <c r="K286" s="211"/>
    </row>
    <row r="287" ht="13.5" customHeight="1">
      <c r="A287" s="287"/>
      <c r="B287" s="287"/>
      <c r="C287" s="287"/>
      <c r="D287" s="287"/>
      <c r="E287" s="483"/>
      <c r="F287" s="483"/>
      <c r="G287" s="287"/>
      <c r="J287" s="211"/>
      <c r="K287" s="211"/>
    </row>
    <row r="288" ht="13.5" customHeight="1">
      <c r="A288" s="287"/>
      <c r="B288" s="287"/>
      <c r="C288" s="287"/>
      <c r="D288" s="287"/>
      <c r="E288" s="483"/>
      <c r="F288" s="483"/>
      <c r="G288" s="287"/>
      <c r="J288" s="211"/>
      <c r="K288" s="211"/>
    </row>
  </sheetData>
  <mergeCells count="6">
    <mergeCell ref="A88:E88"/>
    <mergeCell ref="C5:E5"/>
    <mergeCell ref="F5:I5"/>
    <mergeCell ref="C33:E33"/>
    <mergeCell ref="F33:I33"/>
    <mergeCell ref="A34:B34"/>
  </mergeCells>
  <printOptions horizontalCentered="1" verticalCentered="1"/>
  <pageMargins bottom="0.0" footer="0.0" header="0.0" left="0.0" right="0.0" top="0.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 fitToPage="1"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58.29"/>
    <col customWidth="1" min="2" max="2" width="16.86"/>
    <col customWidth="1" min="3" max="3" width="14.0"/>
    <col customWidth="1" min="4" max="4" width="7.71"/>
    <col customWidth="1" min="5" max="6" width="14.29"/>
    <col customWidth="1" min="7" max="8" width="7.71"/>
    <col customWidth="1" min="9" max="11" width="11.57"/>
  </cols>
  <sheetData>
    <row r="1" ht="14.25" customHeight="1">
      <c r="A1" s="486" t="s">
        <v>355</v>
      </c>
      <c r="B1" s="487"/>
      <c r="C1" s="487"/>
      <c r="D1" s="487"/>
      <c r="E1" s="487"/>
      <c r="F1" s="487"/>
      <c r="G1" s="487"/>
      <c r="H1" s="487"/>
    </row>
    <row r="2" ht="14.25" customHeight="1">
      <c r="A2" s="446" t="s">
        <v>316</v>
      </c>
      <c r="B2" s="487"/>
      <c r="C2" s="317"/>
      <c r="D2" s="487"/>
      <c r="E2" s="487"/>
      <c r="F2" s="487"/>
      <c r="G2" s="487"/>
      <c r="H2" s="487"/>
    </row>
    <row r="3" ht="14.25" customHeight="1">
      <c r="A3" s="47"/>
      <c r="B3" s="488"/>
      <c r="C3" s="488"/>
      <c r="D3" s="488"/>
      <c r="E3" s="488"/>
      <c r="F3" s="488"/>
      <c r="G3" s="487"/>
      <c r="H3" s="487"/>
    </row>
    <row r="4" ht="14.25" customHeight="1">
      <c r="A4" s="489" t="s">
        <v>356</v>
      </c>
      <c r="B4" s="488"/>
      <c r="C4" s="488"/>
      <c r="D4" s="487"/>
      <c r="E4" s="487"/>
      <c r="F4" s="487"/>
      <c r="G4" s="487"/>
      <c r="H4" s="487"/>
    </row>
    <row r="5" ht="14.25" customHeight="1">
      <c r="A5" s="317"/>
      <c r="B5" s="58" t="s">
        <v>20</v>
      </c>
      <c r="C5" s="59"/>
      <c r="D5" s="60"/>
      <c r="E5" s="449" t="s">
        <v>329</v>
      </c>
      <c r="F5" s="59"/>
      <c r="G5" s="59"/>
      <c r="H5" s="60"/>
    </row>
    <row r="6" ht="14.25" customHeight="1">
      <c r="A6" s="490" t="s">
        <v>357</v>
      </c>
      <c r="B6" s="452">
        <v>2019.0</v>
      </c>
      <c r="C6" s="453">
        <v>2020.0</v>
      </c>
      <c r="D6" s="454" t="s">
        <v>24</v>
      </c>
      <c r="E6" s="452">
        <v>2019.0</v>
      </c>
      <c r="F6" s="453">
        <v>2020.0</v>
      </c>
      <c r="G6" s="454" t="s">
        <v>24</v>
      </c>
      <c r="H6" s="455" t="s">
        <v>38</v>
      </c>
    </row>
    <row r="7" ht="14.25" customHeight="1">
      <c r="A7" s="491" t="s">
        <v>317</v>
      </c>
      <c r="B7" s="492" t="str">
        <f t="shared" ref="B7:C7" si="1">+SUM(B8:B18)</f>
        <v>  104,750,951 </v>
      </c>
      <c r="C7" s="492" t="str">
        <f t="shared" si="1"/>
        <v>  84,716,990 </v>
      </c>
      <c r="D7" s="493">
        <v>-0.19125326127110764</v>
      </c>
      <c r="E7" s="492" t="str">
        <f t="shared" ref="E7:F7" si="2">+SUM(E8:E18)</f>
        <v>  546,875,471 </v>
      </c>
      <c r="F7" s="492" t="str">
        <f t="shared" si="2"/>
        <v>  664,486,711 </v>
      </c>
      <c r="G7" s="493" t="str">
        <f>+F7/E7-1</f>
        <v>21.5%</v>
      </c>
      <c r="H7" s="494" t="str">
        <f>F7/F7</f>
        <v>100%</v>
      </c>
    </row>
    <row r="8" ht="14.25" customHeight="1">
      <c r="A8" s="495" t="s">
        <v>334</v>
      </c>
      <c r="B8" s="496">
        <v>0.0</v>
      </c>
      <c r="C8" s="436">
        <v>3.2538442E7</v>
      </c>
      <c r="D8" s="77" t="s">
        <v>31</v>
      </c>
      <c r="E8" s="496">
        <v>0.0</v>
      </c>
      <c r="F8" s="436">
        <v>2.12853175E8</v>
      </c>
      <c r="G8" s="77" t="s">
        <v>31</v>
      </c>
      <c r="H8" s="77" t="str">
        <f t="shared" ref="H8:H18" si="3">+F8/$F$7</f>
        <v>32.0%</v>
      </c>
    </row>
    <row r="9" ht="14.25" customHeight="1">
      <c r="A9" s="495" t="s">
        <v>44</v>
      </c>
      <c r="B9" s="496">
        <v>1.9063571E7</v>
      </c>
      <c r="C9" s="436">
        <v>1.0261428E7</v>
      </c>
      <c r="D9" s="77">
        <v>-0.46172582251247685</v>
      </c>
      <c r="E9" s="496">
        <v>1.41751087E8</v>
      </c>
      <c r="F9" s="436">
        <v>1.18832283E8</v>
      </c>
      <c r="G9" s="77" t="str">
        <f>+F9/E9-1</f>
        <v>-16.2%</v>
      </c>
      <c r="H9" s="77" t="str">
        <f t="shared" si="3"/>
        <v>17.9%</v>
      </c>
    </row>
    <row r="10" ht="14.25" customHeight="1">
      <c r="A10" s="495" t="s">
        <v>335</v>
      </c>
      <c r="B10" s="496">
        <v>0.0</v>
      </c>
      <c r="C10" s="436">
        <v>2.0615804E7</v>
      </c>
      <c r="D10" s="77" t="s">
        <v>31</v>
      </c>
      <c r="E10" s="496">
        <v>0.0</v>
      </c>
      <c r="F10" s="436">
        <v>1.17946406E8</v>
      </c>
      <c r="G10" s="77" t="s">
        <v>31</v>
      </c>
      <c r="H10" s="77" t="str">
        <f t="shared" si="3"/>
        <v>17.8%</v>
      </c>
    </row>
    <row r="11" ht="14.25" customHeight="1">
      <c r="A11" s="16" t="s">
        <v>42</v>
      </c>
      <c r="B11" s="496">
        <v>1.7002265E7</v>
      </c>
      <c r="C11" s="436">
        <v>8075147.0</v>
      </c>
      <c r="D11" s="77">
        <v>-0.5250546324269149</v>
      </c>
      <c r="E11" s="496">
        <v>5.7505803E7</v>
      </c>
      <c r="F11" s="436">
        <v>7.5137371E7</v>
      </c>
      <c r="G11" s="77" t="str">
        <f t="shared" ref="G11:G14" si="4">+F11/E11-1</f>
        <v>30.7%</v>
      </c>
      <c r="H11" s="77" t="str">
        <f t="shared" si="3"/>
        <v>11.3%</v>
      </c>
    </row>
    <row r="12" ht="14.25" customHeight="1">
      <c r="A12" s="16" t="s">
        <v>43</v>
      </c>
      <c r="B12" s="496">
        <v>7182511.0</v>
      </c>
      <c r="C12" s="436">
        <v>3521061.0</v>
      </c>
      <c r="D12" s="77">
        <v>-0.5097729749387088</v>
      </c>
      <c r="E12" s="496">
        <v>4.8309218E7</v>
      </c>
      <c r="F12" s="436">
        <v>3.1203733E7</v>
      </c>
      <c r="G12" s="77" t="str">
        <f t="shared" si="4"/>
        <v>-35.4%</v>
      </c>
      <c r="H12" s="77" t="str">
        <f t="shared" si="3"/>
        <v>4.7%</v>
      </c>
    </row>
    <row r="13" ht="14.25" customHeight="1">
      <c r="A13" s="16" t="s">
        <v>40</v>
      </c>
      <c r="B13" s="496">
        <v>3.3430506E7</v>
      </c>
      <c r="C13" s="436">
        <v>4440976.0</v>
      </c>
      <c r="D13" s="77">
        <v>-0.8671579784045147</v>
      </c>
      <c r="E13" s="496">
        <v>1.252149E8</v>
      </c>
      <c r="F13" s="436">
        <v>2.9652E7</v>
      </c>
      <c r="G13" s="77" t="str">
        <f t="shared" si="4"/>
        <v>-76.3%</v>
      </c>
      <c r="H13" s="77" t="str">
        <f t="shared" si="3"/>
        <v>4.5%</v>
      </c>
    </row>
    <row r="14" ht="14.25" customHeight="1">
      <c r="A14" s="16" t="s">
        <v>41</v>
      </c>
      <c r="B14" s="496">
        <v>3347694.0</v>
      </c>
      <c r="C14" s="436">
        <v>-2302488.0</v>
      </c>
      <c r="D14" s="77">
        <v>-1.6877832920213138</v>
      </c>
      <c r="E14" s="496">
        <v>3.1906523E7</v>
      </c>
      <c r="F14" s="436">
        <v>1.527535E7</v>
      </c>
      <c r="G14" s="77" t="str">
        <f t="shared" si="4"/>
        <v>-52.1%</v>
      </c>
      <c r="H14" s="77" t="str">
        <f t="shared" si="3"/>
        <v>2.3%</v>
      </c>
    </row>
    <row r="15" ht="14.25" customHeight="1">
      <c r="A15" s="16" t="s">
        <v>336</v>
      </c>
      <c r="B15" s="496">
        <v>0.0</v>
      </c>
      <c r="C15" s="436">
        <v>305935.0</v>
      </c>
      <c r="D15" s="77" t="s">
        <v>31</v>
      </c>
      <c r="E15" s="496">
        <v>0.0</v>
      </c>
      <c r="F15" s="436">
        <v>1.1216413E7</v>
      </c>
      <c r="G15" s="77" t="s">
        <v>31</v>
      </c>
      <c r="H15" s="77" t="str">
        <f t="shared" si="3"/>
        <v>1.7%</v>
      </c>
    </row>
    <row r="16" ht="14.25" customHeight="1">
      <c r="A16" s="16" t="s">
        <v>46</v>
      </c>
      <c r="B16" s="496">
        <v>4661685.0</v>
      </c>
      <c r="C16" s="436">
        <v>2384996.0</v>
      </c>
      <c r="D16" s="77">
        <v>-0.48838327772039514</v>
      </c>
      <c r="E16" s="496">
        <v>1.5314077E7</v>
      </c>
      <c r="F16" s="436">
        <v>1.0111205E7</v>
      </c>
      <c r="G16" s="77" t="str">
        <f t="shared" ref="G16:G32" si="5">+F16/E16-1</f>
        <v>-34.0%</v>
      </c>
      <c r="H16" s="77" t="str">
        <f t="shared" si="3"/>
        <v>1.5%</v>
      </c>
    </row>
    <row r="17" ht="14.25" customHeight="1">
      <c r="A17" s="16" t="s">
        <v>72</v>
      </c>
      <c r="B17" s="496">
        <v>2737841.0</v>
      </c>
      <c r="C17" s="436">
        <v>1045037.0</v>
      </c>
      <c r="D17" s="77">
        <v>-0.61829887126389</v>
      </c>
      <c r="E17" s="496">
        <v>1.1046384E7</v>
      </c>
      <c r="F17" s="436">
        <v>7168997.0</v>
      </c>
      <c r="G17" s="77" t="str">
        <f t="shared" si="5"/>
        <v>-35.1%</v>
      </c>
      <c r="H17" s="77" t="str">
        <f t="shared" si="3"/>
        <v>1.1%</v>
      </c>
    </row>
    <row r="18" ht="14.25" customHeight="1">
      <c r="A18" s="16" t="s">
        <v>358</v>
      </c>
      <c r="B18" s="496">
        <v>1.7324878E7</v>
      </c>
      <c r="C18" s="436">
        <v>3830652.0</v>
      </c>
      <c r="D18" s="77">
        <v>-0.7788929884527902</v>
      </c>
      <c r="E18" s="436">
        <v>1.15827479E8</v>
      </c>
      <c r="F18" s="436">
        <v>3.5089778E7</v>
      </c>
      <c r="G18" s="77" t="str">
        <f t="shared" si="5"/>
        <v>-69.7%</v>
      </c>
      <c r="H18" s="77" t="str">
        <f t="shared" si="3"/>
        <v>5.3%</v>
      </c>
    </row>
    <row r="19" ht="14.25" customHeight="1">
      <c r="A19" s="497" t="s">
        <v>318</v>
      </c>
      <c r="B19" s="498" t="str">
        <f t="shared" ref="B19:C19" si="6">+SUM(B20:B30)</f>
        <v>  79,398,257 </v>
      </c>
      <c r="C19" s="498" t="str">
        <f t="shared" si="6"/>
        <v>  128,819,011 </v>
      </c>
      <c r="D19" s="71">
        <v>0.6224412961609471</v>
      </c>
      <c r="E19" s="498" t="str">
        <f t="shared" ref="E19:F19" si="7">+SUM(E20:E30)</f>
        <v>  470,522,101 </v>
      </c>
      <c r="F19" s="498" t="str">
        <f t="shared" si="7"/>
        <v>  362,404,225 </v>
      </c>
      <c r="G19" s="71" t="str">
        <f t="shared" si="5"/>
        <v>-23.0%</v>
      </c>
      <c r="H19" s="499" t="str">
        <f>F19/F19</f>
        <v>100%</v>
      </c>
    </row>
    <row r="20" ht="14.25" customHeight="1">
      <c r="A20" s="495" t="s">
        <v>334</v>
      </c>
      <c r="B20" s="496">
        <v>1.0942508E7</v>
      </c>
      <c r="C20" s="436">
        <v>1.01140688E8</v>
      </c>
      <c r="D20" s="77">
        <v>8.242916523341815</v>
      </c>
      <c r="E20" s="496">
        <v>1.22375423E8</v>
      </c>
      <c r="F20" s="436">
        <v>1.75310268E8</v>
      </c>
      <c r="G20" s="77" t="str">
        <f t="shared" si="5"/>
        <v>43.3%</v>
      </c>
      <c r="H20" s="77" t="str">
        <f t="shared" ref="H20:H30" si="8">+F20/$F$19</f>
        <v>48.4%</v>
      </c>
    </row>
    <row r="21" ht="14.25" customHeight="1">
      <c r="A21" s="495" t="s">
        <v>43</v>
      </c>
      <c r="B21" s="496">
        <v>4285730.0</v>
      </c>
      <c r="C21" s="436">
        <v>2362188.0</v>
      </c>
      <c r="D21" s="77">
        <v>-0.44882482097565646</v>
      </c>
      <c r="E21" s="496">
        <v>2.0718054E7</v>
      </c>
      <c r="F21" s="436">
        <v>4.4339103E7</v>
      </c>
      <c r="G21" s="77" t="str">
        <f t="shared" si="5"/>
        <v>114.0%</v>
      </c>
      <c r="H21" s="77" t="str">
        <f t="shared" si="8"/>
        <v>12.2%</v>
      </c>
    </row>
    <row r="22" ht="14.25" customHeight="1">
      <c r="A22" s="500" t="s">
        <v>41</v>
      </c>
      <c r="B22" s="496">
        <v>3719450.0</v>
      </c>
      <c r="C22" s="501">
        <v>9080363.0</v>
      </c>
      <c r="D22" s="502">
        <v>1.441318743362594</v>
      </c>
      <c r="E22" s="496">
        <v>3.3620712E7</v>
      </c>
      <c r="F22" s="436">
        <v>4.2775929E7</v>
      </c>
      <c r="G22" s="77" t="str">
        <f t="shared" si="5"/>
        <v>27.2%</v>
      </c>
      <c r="H22" s="77" t="str">
        <f t="shared" si="8"/>
        <v>11.8%</v>
      </c>
    </row>
    <row r="23" ht="14.25" customHeight="1">
      <c r="A23" s="503" t="s">
        <v>40</v>
      </c>
      <c r="B23" s="496">
        <v>7089110.0</v>
      </c>
      <c r="C23" s="501">
        <v>5212218.0</v>
      </c>
      <c r="D23" s="502">
        <v>-0.2647570710568745</v>
      </c>
      <c r="E23" s="496">
        <v>4.3538008E7</v>
      </c>
      <c r="F23" s="436">
        <v>2.1789747E7</v>
      </c>
      <c r="G23" s="77" t="str">
        <f t="shared" si="5"/>
        <v>-50.0%</v>
      </c>
      <c r="H23" s="77" t="str">
        <f t="shared" si="8"/>
        <v>6.0%</v>
      </c>
    </row>
    <row r="24" ht="14.25" customHeight="1">
      <c r="A24" s="503" t="s">
        <v>335</v>
      </c>
      <c r="B24" s="496">
        <v>2.478837E7</v>
      </c>
      <c r="C24" s="501">
        <v>611211.0</v>
      </c>
      <c r="D24" s="502">
        <v>-0.975342832142654</v>
      </c>
      <c r="E24" s="496">
        <v>9.756052E7</v>
      </c>
      <c r="F24" s="436">
        <v>1.5606372E7</v>
      </c>
      <c r="G24" s="77" t="str">
        <f t="shared" si="5"/>
        <v>-84.0%</v>
      </c>
      <c r="H24" s="77" t="str">
        <f t="shared" si="8"/>
        <v>4.3%</v>
      </c>
    </row>
    <row r="25" ht="14.25" customHeight="1">
      <c r="A25" s="503" t="s">
        <v>44</v>
      </c>
      <c r="B25" s="496">
        <v>2615493.0</v>
      </c>
      <c r="C25" s="501">
        <v>474671.0</v>
      </c>
      <c r="D25" s="502">
        <v>-0.8185156679830533</v>
      </c>
      <c r="E25" s="496">
        <v>1.6279239E7</v>
      </c>
      <c r="F25" s="436">
        <v>1.3809692E7</v>
      </c>
      <c r="G25" s="77" t="str">
        <f t="shared" si="5"/>
        <v>-15.2%</v>
      </c>
      <c r="H25" s="77" t="str">
        <f t="shared" si="8"/>
        <v>3.8%</v>
      </c>
    </row>
    <row r="26" ht="14.25" customHeight="1">
      <c r="A26" s="16" t="s">
        <v>42</v>
      </c>
      <c r="B26" s="496">
        <v>6195368.0</v>
      </c>
      <c r="C26" s="436">
        <v>3416500.0</v>
      </c>
      <c r="D26" s="77">
        <v>-0.4485396186312096</v>
      </c>
      <c r="E26" s="496">
        <v>1.9801723E7</v>
      </c>
      <c r="F26" s="436">
        <v>1.3191268E7</v>
      </c>
      <c r="G26" s="77" t="str">
        <f t="shared" si="5"/>
        <v>-33.4%</v>
      </c>
      <c r="H26" s="77" t="str">
        <f t="shared" si="8"/>
        <v>3.6%</v>
      </c>
    </row>
    <row r="27" ht="14.25" customHeight="1">
      <c r="A27" s="16" t="s">
        <v>46</v>
      </c>
      <c r="B27" s="496">
        <v>492012.0</v>
      </c>
      <c r="C27" s="436">
        <v>1418725.0</v>
      </c>
      <c r="D27" s="77">
        <v>1.8835170686893816</v>
      </c>
      <c r="E27" s="496">
        <v>6798443.0</v>
      </c>
      <c r="F27" s="436">
        <v>4652086.0</v>
      </c>
      <c r="G27" s="77" t="str">
        <f t="shared" si="5"/>
        <v>-31.6%</v>
      </c>
      <c r="H27" s="77" t="str">
        <f t="shared" si="8"/>
        <v>1.3%</v>
      </c>
    </row>
    <row r="28" ht="14.25" customHeight="1">
      <c r="A28" s="16" t="s">
        <v>52</v>
      </c>
      <c r="B28" s="496">
        <v>1294852.0</v>
      </c>
      <c r="C28" s="436">
        <v>770937.0</v>
      </c>
      <c r="D28" s="77">
        <v>-0.4046138091457556</v>
      </c>
      <c r="E28" s="496">
        <v>6337478.0</v>
      </c>
      <c r="F28" s="436">
        <v>3812382.0</v>
      </c>
      <c r="G28" s="77" t="str">
        <f t="shared" si="5"/>
        <v>-39.8%</v>
      </c>
      <c r="H28" s="77" t="str">
        <f t="shared" si="8"/>
        <v>1.1%</v>
      </c>
    </row>
    <row r="29" ht="14.25" customHeight="1">
      <c r="A29" s="16" t="s">
        <v>62</v>
      </c>
      <c r="B29" s="496">
        <v>2618575.0</v>
      </c>
      <c r="C29" s="436">
        <v>166551.0</v>
      </c>
      <c r="D29" s="77">
        <v>-0.9363963224272743</v>
      </c>
      <c r="E29" s="496">
        <v>4663296.0</v>
      </c>
      <c r="F29" s="436">
        <v>3636125.0</v>
      </c>
      <c r="G29" s="77" t="str">
        <f t="shared" si="5"/>
        <v>-22.0%</v>
      </c>
      <c r="H29" s="77" t="str">
        <f t="shared" si="8"/>
        <v>1.0%</v>
      </c>
    </row>
    <row r="30" ht="14.25" customHeight="1">
      <c r="A30" s="16" t="s">
        <v>359</v>
      </c>
      <c r="B30" s="496">
        <v>1.5356789E7</v>
      </c>
      <c r="C30" s="436">
        <v>4164959.0</v>
      </c>
      <c r="D30" s="77">
        <v>-0.7287871181924814</v>
      </c>
      <c r="E30" s="436">
        <v>9.8829205E7</v>
      </c>
      <c r="F30" s="436">
        <v>2.3481253E7</v>
      </c>
      <c r="G30" s="77" t="str">
        <f t="shared" si="5"/>
        <v>-76.2%</v>
      </c>
      <c r="H30" s="77" t="str">
        <f t="shared" si="8"/>
        <v>6.5%</v>
      </c>
    </row>
    <row r="31" ht="14.25" customHeight="1">
      <c r="A31" s="497" t="s">
        <v>319</v>
      </c>
      <c r="B31" s="498" t="str">
        <f t="shared" ref="B31:C31" si="9">+SUM(B32:B42)</f>
        <v>  34,828,560 </v>
      </c>
      <c r="C31" s="498" t="str">
        <f t="shared" si="9"/>
        <v>  13,900,713 </v>
      </c>
      <c r="D31" s="71">
        <v>-0.6008817763352834</v>
      </c>
      <c r="E31" s="498" t="str">
        <f t="shared" ref="E31:F31" si="10">+SUM(E32:E42)</f>
        <v>  166,989,226 </v>
      </c>
      <c r="F31" s="498" t="str">
        <f t="shared" si="10"/>
        <v>  106,387,489 </v>
      </c>
      <c r="G31" s="71" t="str">
        <f t="shared" si="5"/>
        <v>-36.3%</v>
      </c>
      <c r="H31" s="499" t="str">
        <f>F31/F31</f>
        <v>100%</v>
      </c>
    </row>
    <row r="32" ht="14.25" customHeight="1">
      <c r="A32" s="495" t="s">
        <v>53</v>
      </c>
      <c r="B32" s="496">
        <v>3490943.0</v>
      </c>
      <c r="C32" s="436">
        <v>2448624.0</v>
      </c>
      <c r="D32" s="77">
        <v>-0.2985780632912082</v>
      </c>
      <c r="E32" s="496">
        <v>2.0497684E7</v>
      </c>
      <c r="F32" s="436">
        <v>1.9533343E7</v>
      </c>
      <c r="G32" s="77" t="str">
        <f t="shared" si="5"/>
        <v>-4.7%</v>
      </c>
      <c r="H32" s="77" t="str">
        <f t="shared" ref="H32:H42" si="11">+F32/$F$31</f>
        <v>18.4%</v>
      </c>
    </row>
    <row r="33" ht="14.25" customHeight="1">
      <c r="A33" s="495" t="s">
        <v>59</v>
      </c>
      <c r="B33" s="496">
        <v>0.0</v>
      </c>
      <c r="C33" s="436">
        <v>1312898.0</v>
      </c>
      <c r="D33" s="77" t="s">
        <v>31</v>
      </c>
      <c r="E33" s="496">
        <v>0.0</v>
      </c>
      <c r="F33" s="436">
        <v>7629490.0</v>
      </c>
      <c r="G33" s="77" t="s">
        <v>31</v>
      </c>
      <c r="H33" s="77" t="str">
        <f t="shared" si="11"/>
        <v>7.2%</v>
      </c>
    </row>
    <row r="34" ht="14.25" customHeight="1">
      <c r="A34" s="16" t="s">
        <v>71</v>
      </c>
      <c r="B34" s="496">
        <v>1413296.0</v>
      </c>
      <c r="C34" s="501">
        <v>1125213.0</v>
      </c>
      <c r="D34" s="77">
        <v>-0.20383769571271693</v>
      </c>
      <c r="E34" s="496">
        <v>1.2342911E7</v>
      </c>
      <c r="F34" s="436">
        <v>6791146.0</v>
      </c>
      <c r="G34" s="77" t="str">
        <f t="shared" ref="G34:G40" si="12">+F34/E34-1</f>
        <v>-45.0%</v>
      </c>
      <c r="H34" s="77" t="str">
        <f t="shared" si="11"/>
        <v>6.4%</v>
      </c>
    </row>
    <row r="35" ht="14.25" customHeight="1">
      <c r="A35" s="16" t="s">
        <v>57</v>
      </c>
      <c r="B35" s="496">
        <v>1267466.0</v>
      </c>
      <c r="C35" s="436">
        <v>967556.0</v>
      </c>
      <c r="D35" s="77">
        <v>-0.2366217318649968</v>
      </c>
      <c r="E35" s="496">
        <v>9885314.0</v>
      </c>
      <c r="F35" s="436">
        <v>6503601.0</v>
      </c>
      <c r="G35" s="77" t="str">
        <f t="shared" si="12"/>
        <v>-34.2%</v>
      </c>
      <c r="H35" s="77" t="str">
        <f t="shared" si="11"/>
        <v>6.1%</v>
      </c>
    </row>
    <row r="36" ht="14.25" customHeight="1">
      <c r="A36" s="495" t="s">
        <v>49</v>
      </c>
      <c r="B36" s="496">
        <v>4966337.0</v>
      </c>
      <c r="C36" s="436">
        <v>606667.0</v>
      </c>
      <c r="D36" s="77">
        <v>-0.8778441736837431</v>
      </c>
      <c r="E36" s="496">
        <v>1.084981E7</v>
      </c>
      <c r="F36" s="436">
        <v>5096261.0</v>
      </c>
      <c r="G36" s="77" t="str">
        <f t="shared" si="12"/>
        <v>-53.0%</v>
      </c>
      <c r="H36" s="77" t="str">
        <f t="shared" si="11"/>
        <v>4.8%</v>
      </c>
    </row>
    <row r="37" ht="14.25" customHeight="1">
      <c r="A37" s="16" t="s">
        <v>342</v>
      </c>
      <c r="B37" s="496">
        <v>2673462.0</v>
      </c>
      <c r="C37" s="436">
        <v>556752.0</v>
      </c>
      <c r="D37" s="77">
        <v>-0.7917486764352738</v>
      </c>
      <c r="E37" s="496">
        <v>1.3701292E7</v>
      </c>
      <c r="F37" s="436">
        <v>4373798.0</v>
      </c>
      <c r="G37" s="77" t="str">
        <f t="shared" si="12"/>
        <v>-68.1%</v>
      </c>
      <c r="H37" s="77" t="str">
        <f t="shared" si="11"/>
        <v>4.1%</v>
      </c>
    </row>
    <row r="38" ht="14.25" customHeight="1">
      <c r="A38" s="16" t="s">
        <v>64</v>
      </c>
      <c r="B38" s="496">
        <v>3863638.0</v>
      </c>
      <c r="C38" s="436">
        <v>483430.0</v>
      </c>
      <c r="D38" s="77">
        <v>-0.8748769941697436</v>
      </c>
      <c r="E38" s="496">
        <v>1.1630459E7</v>
      </c>
      <c r="F38" s="436">
        <v>3543575.0</v>
      </c>
      <c r="G38" s="77" t="str">
        <f t="shared" si="12"/>
        <v>-69.5%</v>
      </c>
      <c r="H38" s="77" t="str">
        <f t="shared" si="11"/>
        <v>3.3%</v>
      </c>
    </row>
    <row r="39" ht="14.25" customHeight="1">
      <c r="A39" s="16" t="s">
        <v>40</v>
      </c>
      <c r="B39" s="496">
        <v>772336.0</v>
      </c>
      <c r="C39" s="436">
        <v>804908.0</v>
      </c>
      <c r="D39" s="77">
        <v>0.04217335460214211</v>
      </c>
      <c r="E39" s="496">
        <v>1370122.0</v>
      </c>
      <c r="F39" s="436">
        <v>3061586.0</v>
      </c>
      <c r="G39" s="77" t="str">
        <f t="shared" si="12"/>
        <v>123.5%</v>
      </c>
      <c r="H39" s="77" t="str">
        <f t="shared" si="11"/>
        <v>2.9%</v>
      </c>
    </row>
    <row r="40" ht="14.25" customHeight="1">
      <c r="A40" s="16" t="s">
        <v>42</v>
      </c>
      <c r="B40" s="496">
        <v>2133243.0</v>
      </c>
      <c r="C40" s="436">
        <v>5275.0</v>
      </c>
      <c r="D40" s="77">
        <v>-0.9975272390440283</v>
      </c>
      <c r="E40" s="496">
        <v>6959447.0</v>
      </c>
      <c r="F40" s="436">
        <v>2958741.0</v>
      </c>
      <c r="G40" s="77" t="str">
        <f t="shared" si="12"/>
        <v>-57.5%</v>
      </c>
      <c r="H40" s="77" t="str">
        <f t="shared" si="11"/>
        <v>2.8%</v>
      </c>
    </row>
    <row r="41" ht="14.25" customHeight="1">
      <c r="A41" s="16" t="s">
        <v>335</v>
      </c>
      <c r="B41" s="496">
        <v>0.0</v>
      </c>
      <c r="C41" s="436">
        <v>126341.0</v>
      </c>
      <c r="D41" s="77" t="s">
        <v>31</v>
      </c>
      <c r="E41" s="496">
        <v>0.0</v>
      </c>
      <c r="F41" s="436">
        <v>2947859.0</v>
      </c>
      <c r="G41" s="77" t="s">
        <v>114</v>
      </c>
      <c r="H41" s="77" t="str">
        <f t="shared" si="11"/>
        <v>2.8%</v>
      </c>
    </row>
    <row r="42" ht="14.25" customHeight="1">
      <c r="A42" s="16" t="s">
        <v>360</v>
      </c>
      <c r="B42" s="496">
        <v>1.4247839E7</v>
      </c>
      <c r="C42" s="436">
        <v>5463049.0</v>
      </c>
      <c r="D42" s="77">
        <v>-0.6165699935267377</v>
      </c>
      <c r="E42" s="436">
        <v>7.9752187E7</v>
      </c>
      <c r="F42" s="436">
        <v>4.3948089E7</v>
      </c>
      <c r="G42" s="77" t="str">
        <f t="shared" ref="G42:G68" si="15">+F42/E42-1</f>
        <v>-44.9%</v>
      </c>
      <c r="H42" s="77" t="str">
        <f t="shared" si="11"/>
        <v>41.3%</v>
      </c>
    </row>
    <row r="43" ht="14.25" customHeight="1">
      <c r="A43" s="497" t="s">
        <v>320</v>
      </c>
      <c r="B43" s="498" t="str">
        <f t="shared" ref="B43:C43" si="13">+SUM(B44:B54)</f>
        <v>  96,326,607 </v>
      </c>
      <c r="C43" s="498" t="str">
        <f t="shared" si="13"/>
        <v>  36,348,333 </v>
      </c>
      <c r="D43" s="71">
        <v>-0.6226553168222774</v>
      </c>
      <c r="E43" s="498" t="str">
        <f t="shared" ref="E43:F43" si="14">+SUM(E44:E54)</f>
        <v>  432,617,858 </v>
      </c>
      <c r="F43" s="498" t="str">
        <f t="shared" si="14"/>
        <v>  332,591,794 </v>
      </c>
      <c r="G43" s="71" t="str">
        <f t="shared" si="15"/>
        <v>-23.1%</v>
      </c>
      <c r="H43" s="499" t="str">
        <f>F43/F43</f>
        <v>100%</v>
      </c>
    </row>
    <row r="44" ht="14.25" customHeight="1">
      <c r="A44" s="495" t="s">
        <v>334</v>
      </c>
      <c r="B44" s="496">
        <v>3.4752324E7</v>
      </c>
      <c r="C44" s="436">
        <v>1.1576534E7</v>
      </c>
      <c r="D44" s="77">
        <v>-0.6668846089257225</v>
      </c>
      <c r="E44" s="496">
        <v>1.0387361E8</v>
      </c>
      <c r="F44" s="436">
        <v>1.53853331E8</v>
      </c>
      <c r="G44" s="77" t="str">
        <f t="shared" si="15"/>
        <v>48.1%</v>
      </c>
      <c r="H44" s="77" t="str">
        <f t="shared" ref="H44:H54" si="16">+F44/$F$43</f>
        <v>46.3%</v>
      </c>
    </row>
    <row r="45" ht="14.25" customHeight="1">
      <c r="A45" s="495" t="s">
        <v>40</v>
      </c>
      <c r="B45" s="496">
        <v>238533.0</v>
      </c>
      <c r="C45" s="436">
        <v>4390729.0</v>
      </c>
      <c r="D45" s="77" t="s">
        <v>31</v>
      </c>
      <c r="E45" s="496">
        <v>2.3359177E7</v>
      </c>
      <c r="F45" s="436">
        <v>3.7500148E7</v>
      </c>
      <c r="G45" s="77" t="str">
        <f t="shared" si="15"/>
        <v>60.5%</v>
      </c>
      <c r="H45" s="77" t="str">
        <f t="shared" si="16"/>
        <v>11.3%</v>
      </c>
    </row>
    <row r="46" ht="14.25" customHeight="1">
      <c r="A46" s="495" t="s">
        <v>44</v>
      </c>
      <c r="B46" s="496">
        <v>4883933.0</v>
      </c>
      <c r="C46" s="436">
        <v>1070697.0</v>
      </c>
      <c r="D46" s="77">
        <v>-0.7807715625910511</v>
      </c>
      <c r="E46" s="496">
        <v>1.7129241E7</v>
      </c>
      <c r="F46" s="436">
        <v>2.2924367E7</v>
      </c>
      <c r="G46" s="77" t="str">
        <f t="shared" si="15"/>
        <v>33.8%</v>
      </c>
      <c r="H46" s="77" t="str">
        <f t="shared" si="16"/>
        <v>6.9%</v>
      </c>
    </row>
    <row r="47" ht="14.25" customHeight="1">
      <c r="A47" s="16" t="s">
        <v>47</v>
      </c>
      <c r="B47" s="496">
        <v>4312307.0</v>
      </c>
      <c r="C47" s="436">
        <v>2585191.0</v>
      </c>
      <c r="D47" s="77">
        <v>-0.40050859087722646</v>
      </c>
      <c r="E47" s="496">
        <v>1.6902197E7</v>
      </c>
      <c r="F47" s="436">
        <v>1.7897549E7</v>
      </c>
      <c r="G47" s="77" t="str">
        <f t="shared" si="15"/>
        <v>5.9%</v>
      </c>
      <c r="H47" s="77" t="str">
        <f t="shared" si="16"/>
        <v>5.4%</v>
      </c>
    </row>
    <row r="48" ht="14.25" customHeight="1">
      <c r="A48" s="16" t="s">
        <v>41</v>
      </c>
      <c r="B48" s="496">
        <v>9535025.0</v>
      </c>
      <c r="C48" s="436">
        <v>1255443.0</v>
      </c>
      <c r="D48" s="77">
        <v>-0.868333538716469</v>
      </c>
      <c r="E48" s="496">
        <v>3.6109865E7</v>
      </c>
      <c r="F48" s="436">
        <v>1.7056278E7</v>
      </c>
      <c r="G48" s="77" t="str">
        <f t="shared" si="15"/>
        <v>-52.8%</v>
      </c>
      <c r="H48" s="77" t="str">
        <f t="shared" si="16"/>
        <v>5.1%</v>
      </c>
    </row>
    <row r="49" ht="14.25" customHeight="1">
      <c r="A49" s="16" t="s">
        <v>42</v>
      </c>
      <c r="B49" s="496">
        <v>2195600.0</v>
      </c>
      <c r="C49" s="436">
        <v>2497972.0</v>
      </c>
      <c r="D49" s="77">
        <v>0.1377172526871926</v>
      </c>
      <c r="E49" s="496">
        <v>1.1100775E7</v>
      </c>
      <c r="F49" s="436">
        <v>1.2934213E7</v>
      </c>
      <c r="G49" s="77" t="str">
        <f t="shared" si="15"/>
        <v>16.5%</v>
      </c>
      <c r="H49" s="77" t="str">
        <f t="shared" si="16"/>
        <v>3.9%</v>
      </c>
    </row>
    <row r="50" ht="14.25" customHeight="1">
      <c r="A50" s="16" t="s">
        <v>58</v>
      </c>
      <c r="B50" s="496">
        <v>1456587.0</v>
      </c>
      <c r="C50" s="436">
        <v>1063943.0</v>
      </c>
      <c r="D50" s="77">
        <v>-0.2695643995175022</v>
      </c>
      <c r="E50" s="496">
        <v>9299498.0</v>
      </c>
      <c r="F50" s="436">
        <v>1.0409988E7</v>
      </c>
      <c r="G50" s="77" t="str">
        <f t="shared" si="15"/>
        <v>11.9%</v>
      </c>
      <c r="H50" s="77" t="str">
        <f t="shared" si="16"/>
        <v>3.1%</v>
      </c>
    </row>
    <row r="51" ht="14.25" customHeight="1">
      <c r="A51" s="16" t="s">
        <v>53</v>
      </c>
      <c r="B51" s="496">
        <v>1263357.0</v>
      </c>
      <c r="C51" s="436">
        <v>531954.0</v>
      </c>
      <c r="D51" s="77">
        <v>-0.5789361201940544</v>
      </c>
      <c r="E51" s="496">
        <v>8476323.0</v>
      </c>
      <c r="F51" s="436">
        <v>6178143.0</v>
      </c>
      <c r="G51" s="77" t="str">
        <f t="shared" si="15"/>
        <v>-27.1%</v>
      </c>
      <c r="H51" s="77" t="str">
        <f t="shared" si="16"/>
        <v>1.9%</v>
      </c>
    </row>
    <row r="52" ht="14.25" customHeight="1">
      <c r="A52" s="16" t="s">
        <v>55</v>
      </c>
      <c r="B52" s="496">
        <v>652414.0</v>
      </c>
      <c r="C52" s="436">
        <v>1938095.0</v>
      </c>
      <c r="D52" s="77">
        <v>1.9706520706177364</v>
      </c>
      <c r="E52" s="496">
        <v>5847612.0</v>
      </c>
      <c r="F52" s="436">
        <v>5753201.0</v>
      </c>
      <c r="G52" s="77" t="str">
        <f t="shared" si="15"/>
        <v>-1.6%</v>
      </c>
      <c r="H52" s="77" t="str">
        <f t="shared" si="16"/>
        <v>1.7%</v>
      </c>
    </row>
    <row r="53" ht="14.25" customHeight="1">
      <c r="A53" s="16" t="s">
        <v>45</v>
      </c>
      <c r="B53" s="496">
        <v>8754962.0</v>
      </c>
      <c r="C53" s="436">
        <v>636457.0</v>
      </c>
      <c r="D53" s="77">
        <v>-0.9273032824128763</v>
      </c>
      <c r="E53" s="496">
        <v>3.5434846E7</v>
      </c>
      <c r="F53" s="436">
        <v>4720018.0</v>
      </c>
      <c r="G53" s="77" t="str">
        <f t="shared" si="15"/>
        <v>-86.7%</v>
      </c>
      <c r="H53" s="77" t="str">
        <f t="shared" si="16"/>
        <v>1.4%</v>
      </c>
    </row>
    <row r="54" ht="14.25" customHeight="1">
      <c r="A54" s="16" t="s">
        <v>361</v>
      </c>
      <c r="B54" s="496">
        <v>2.8281565E7</v>
      </c>
      <c r="C54" s="436">
        <v>8801318.0</v>
      </c>
      <c r="D54" s="77">
        <v>-0.688796641911436</v>
      </c>
      <c r="E54" s="496">
        <v>1.65084714E8</v>
      </c>
      <c r="F54" s="436">
        <v>4.3364558E7</v>
      </c>
      <c r="G54" s="77" t="str">
        <f t="shared" si="15"/>
        <v>-73.7%</v>
      </c>
      <c r="H54" s="77" t="str">
        <f t="shared" si="16"/>
        <v>13.0%</v>
      </c>
    </row>
    <row r="55" ht="14.25" customHeight="1">
      <c r="A55" s="497" t="s">
        <v>321</v>
      </c>
      <c r="B55" s="498" t="str">
        <f t="shared" ref="B55:C55" si="17">+SUM(B56:B66)</f>
        <v>  92,490,884 </v>
      </c>
      <c r="C55" s="498" t="str">
        <f t="shared" si="17"/>
        <v>  19,922,247 </v>
      </c>
      <c r="D55" s="71">
        <v>-0.7846031291040532</v>
      </c>
      <c r="E55" s="498" t="str">
        <f t="shared" ref="E55:F55" si="18">+SUM(E56:E66)</f>
        <v>  556,256,861 </v>
      </c>
      <c r="F55" s="498" t="str">
        <f t="shared" si="18"/>
        <v>  161,776,738 </v>
      </c>
      <c r="G55" s="71" t="str">
        <f t="shared" si="15"/>
        <v>-70.9%</v>
      </c>
      <c r="H55" s="504" t="str">
        <f>F55/F55</f>
        <v>100%</v>
      </c>
    </row>
    <row r="56" ht="14.25" customHeight="1">
      <c r="A56" s="495" t="s">
        <v>52</v>
      </c>
      <c r="B56" s="496">
        <v>1.2610915E7</v>
      </c>
      <c r="C56" s="436">
        <v>5470822.0</v>
      </c>
      <c r="D56" s="77">
        <v>-0.5661835798591934</v>
      </c>
      <c r="E56" s="496">
        <v>6.5053272E7</v>
      </c>
      <c r="F56" s="436">
        <v>3.0039659E7</v>
      </c>
      <c r="G56" s="77" t="str">
        <f t="shared" si="15"/>
        <v>-53.8%</v>
      </c>
      <c r="H56" s="77" t="str">
        <f t="shared" ref="H56:H66" si="19">+F56/$F$55</f>
        <v>18.6%</v>
      </c>
    </row>
    <row r="57" ht="14.25" customHeight="1">
      <c r="A57" s="495" t="s">
        <v>335</v>
      </c>
      <c r="B57" s="496">
        <v>3.3991962E7</v>
      </c>
      <c r="C57" s="436">
        <v>3647866.0</v>
      </c>
      <c r="D57" s="77">
        <v>-0.8926844528715348</v>
      </c>
      <c r="E57" s="496">
        <v>2.14720392E8</v>
      </c>
      <c r="F57" s="436">
        <v>2.1982558E7</v>
      </c>
      <c r="G57" s="77" t="str">
        <f t="shared" si="15"/>
        <v>-89.8%</v>
      </c>
      <c r="H57" s="77" t="str">
        <f t="shared" si="19"/>
        <v>13.6%</v>
      </c>
    </row>
    <row r="58" ht="14.25" customHeight="1">
      <c r="A58" s="16" t="s">
        <v>76</v>
      </c>
      <c r="B58" s="496">
        <v>9154476.0</v>
      </c>
      <c r="C58" s="436">
        <v>88560.0</v>
      </c>
      <c r="D58" s="77">
        <v>-0.9903260437844831</v>
      </c>
      <c r="E58" s="496">
        <v>6.3834263E7</v>
      </c>
      <c r="F58" s="436">
        <v>1.2547194E7</v>
      </c>
      <c r="G58" s="77" t="str">
        <f t="shared" si="15"/>
        <v>-80.3%</v>
      </c>
      <c r="H58" s="77" t="str">
        <f t="shared" si="19"/>
        <v>7.8%</v>
      </c>
    </row>
    <row r="59" ht="14.25" customHeight="1">
      <c r="A59" s="495" t="s">
        <v>56</v>
      </c>
      <c r="B59" s="496">
        <v>4852063.0</v>
      </c>
      <c r="C59" s="436">
        <v>2494239.0</v>
      </c>
      <c r="D59" s="77">
        <v>-0.4859425774150088</v>
      </c>
      <c r="E59" s="496">
        <v>3.0288249E7</v>
      </c>
      <c r="F59" s="436">
        <v>1.2424898E7</v>
      </c>
      <c r="G59" s="77" t="str">
        <f t="shared" si="15"/>
        <v>-59.0%</v>
      </c>
      <c r="H59" s="77" t="str">
        <f t="shared" si="19"/>
        <v>7.7%</v>
      </c>
    </row>
    <row r="60" ht="14.25" customHeight="1">
      <c r="A60" s="16" t="s">
        <v>62</v>
      </c>
      <c r="B60" s="496">
        <v>3363731.0</v>
      </c>
      <c r="C60" s="436">
        <v>802606.0</v>
      </c>
      <c r="D60" s="77">
        <v>-0.7613941186141222</v>
      </c>
      <c r="E60" s="496">
        <v>2.2483783E7</v>
      </c>
      <c r="F60" s="436">
        <v>1.0834969E7</v>
      </c>
      <c r="G60" s="77" t="str">
        <f t="shared" si="15"/>
        <v>-51.8%</v>
      </c>
      <c r="H60" s="77" t="str">
        <f t="shared" si="19"/>
        <v>6.7%</v>
      </c>
    </row>
    <row r="61" ht="14.25" customHeight="1">
      <c r="A61" s="16" t="s">
        <v>53</v>
      </c>
      <c r="B61" s="496">
        <v>2203783.0</v>
      </c>
      <c r="C61" s="436">
        <v>553340.0</v>
      </c>
      <c r="D61" s="77">
        <v>-0.7489135727065687</v>
      </c>
      <c r="E61" s="496">
        <v>1.2514635E7</v>
      </c>
      <c r="F61" s="436">
        <v>8159464.0</v>
      </c>
      <c r="G61" s="77" t="str">
        <f t="shared" si="15"/>
        <v>-34.8%</v>
      </c>
      <c r="H61" s="77" t="str">
        <f t="shared" si="19"/>
        <v>5.0%</v>
      </c>
    </row>
    <row r="62" ht="14.25" customHeight="1">
      <c r="A62" s="16" t="s">
        <v>71</v>
      </c>
      <c r="B62" s="496">
        <v>15418.0</v>
      </c>
      <c r="C62" s="436">
        <v>258729.0</v>
      </c>
      <c r="D62" s="77" t="s">
        <v>31</v>
      </c>
      <c r="E62" s="496">
        <v>2740723.0</v>
      </c>
      <c r="F62" s="436">
        <v>6921099.0</v>
      </c>
      <c r="G62" s="77" t="str">
        <f t="shared" si="15"/>
        <v>152.5%</v>
      </c>
      <c r="H62" s="77" t="str">
        <f t="shared" si="19"/>
        <v>4.3%</v>
      </c>
    </row>
    <row r="63" ht="14.25" customHeight="1">
      <c r="A63" s="16" t="s">
        <v>49</v>
      </c>
      <c r="B63" s="496">
        <v>2872132.0</v>
      </c>
      <c r="C63" s="436">
        <v>44844.0</v>
      </c>
      <c r="D63" s="77">
        <v>-0.9843865114834555</v>
      </c>
      <c r="E63" s="496">
        <v>1.5211314E7</v>
      </c>
      <c r="F63" s="436">
        <v>6386313.0</v>
      </c>
      <c r="G63" s="77" t="str">
        <f t="shared" si="15"/>
        <v>-58.0%</v>
      </c>
      <c r="H63" s="77" t="str">
        <f t="shared" si="19"/>
        <v>3.9%</v>
      </c>
    </row>
    <row r="64" ht="14.25" customHeight="1">
      <c r="A64" s="16" t="s">
        <v>57</v>
      </c>
      <c r="B64" s="496">
        <v>1747506.0</v>
      </c>
      <c r="C64" s="436">
        <v>641434.0</v>
      </c>
      <c r="D64" s="77">
        <v>-0.6329431773052567</v>
      </c>
      <c r="E64" s="496">
        <v>9735622.0</v>
      </c>
      <c r="F64" s="436">
        <v>5798767.0</v>
      </c>
      <c r="G64" s="77" t="str">
        <f t="shared" si="15"/>
        <v>-40.4%</v>
      </c>
      <c r="H64" s="77" t="str">
        <f t="shared" si="19"/>
        <v>3.6%</v>
      </c>
    </row>
    <row r="65" ht="14.25" customHeight="1">
      <c r="A65" s="16" t="s">
        <v>64</v>
      </c>
      <c r="B65" s="496">
        <v>2134880.0</v>
      </c>
      <c r="C65" s="436">
        <v>435058.0</v>
      </c>
      <c r="D65" s="77">
        <v>-0.7962143071273327</v>
      </c>
      <c r="E65" s="496">
        <v>1.1818156E7</v>
      </c>
      <c r="F65" s="436">
        <v>4244600.0</v>
      </c>
      <c r="G65" s="77" t="str">
        <f t="shared" si="15"/>
        <v>-64.1%</v>
      </c>
      <c r="H65" s="77" t="str">
        <f t="shared" si="19"/>
        <v>2.6%</v>
      </c>
    </row>
    <row r="66" ht="14.25" customHeight="1">
      <c r="A66" s="16" t="s">
        <v>362</v>
      </c>
      <c r="B66" s="496">
        <v>1.9544018E7</v>
      </c>
      <c r="C66" s="436">
        <v>5484749.0</v>
      </c>
      <c r="D66" s="77">
        <v>-0.7193643088130599</v>
      </c>
      <c r="E66" s="436">
        <v>1.07856452E8</v>
      </c>
      <c r="F66" s="436">
        <v>4.2437217E7</v>
      </c>
      <c r="G66" s="77" t="str">
        <f t="shared" si="15"/>
        <v>-60.7%</v>
      </c>
      <c r="H66" s="77" t="str">
        <f t="shared" si="19"/>
        <v>26.2%</v>
      </c>
    </row>
    <row r="67" ht="14.25" customHeight="1">
      <c r="A67" s="497" t="s">
        <v>50</v>
      </c>
      <c r="B67" s="498" t="str">
        <f t="shared" ref="B67:C67" si="20">+SUM(B68:B78)</f>
        <v>  74,294,912 </v>
      </c>
      <c r="C67" s="498" t="str">
        <f t="shared" si="20"/>
        <v>  66,649,472 </v>
      </c>
      <c r="D67" s="71">
        <v>-0.1029066431897786</v>
      </c>
      <c r="E67" s="498" t="str">
        <f t="shared" ref="E67:F67" si="21">+SUM(E68:E78)</f>
        <v>  373,575,995 </v>
      </c>
      <c r="F67" s="498" t="str">
        <f t="shared" si="21"/>
        <v>  281,914,109 </v>
      </c>
      <c r="G67" s="71" t="str">
        <f t="shared" si="15"/>
        <v>-24.5%</v>
      </c>
      <c r="H67" s="499" t="str">
        <f>F67/F67</f>
        <v>100%</v>
      </c>
    </row>
    <row r="68" ht="14.25" customHeight="1">
      <c r="A68" s="495" t="s">
        <v>334</v>
      </c>
      <c r="B68" s="496">
        <v>4.9792824E7</v>
      </c>
      <c r="C68" s="436">
        <v>2.9193594E7</v>
      </c>
      <c r="D68" s="77">
        <v>-0.41369876912383996</v>
      </c>
      <c r="E68" s="496">
        <v>2.33963164E8</v>
      </c>
      <c r="F68" s="436">
        <v>1.46675061E8</v>
      </c>
      <c r="G68" s="77" t="str">
        <f t="shared" si="15"/>
        <v>-37.3%</v>
      </c>
      <c r="H68" s="77" t="str">
        <f t="shared" ref="H68:H78" si="22">+F68/$F$67</f>
        <v>52.0%</v>
      </c>
    </row>
    <row r="69" ht="14.25" customHeight="1">
      <c r="A69" s="495" t="s">
        <v>335</v>
      </c>
      <c r="B69" s="496">
        <v>0.0</v>
      </c>
      <c r="C69" s="436">
        <v>1.9313993E7</v>
      </c>
      <c r="D69" s="77" t="s">
        <v>31</v>
      </c>
      <c r="E69" s="496">
        <v>0.0</v>
      </c>
      <c r="F69" s="436">
        <v>6.1858541E7</v>
      </c>
      <c r="G69" s="77" t="s">
        <v>31</v>
      </c>
      <c r="H69" s="77" t="str">
        <f t="shared" si="22"/>
        <v>21.9%</v>
      </c>
    </row>
    <row r="70" ht="14.25" customHeight="1">
      <c r="A70" s="495" t="s">
        <v>41</v>
      </c>
      <c r="B70" s="496">
        <v>2987701.0</v>
      </c>
      <c r="C70" s="436">
        <v>5044138.0</v>
      </c>
      <c r="D70" s="77">
        <v>0.6883008038622338</v>
      </c>
      <c r="E70" s="496">
        <v>1.0221071E7</v>
      </c>
      <c r="F70" s="436">
        <v>1.1772887E7</v>
      </c>
      <c r="G70" s="77" t="str">
        <f t="shared" ref="G70:G78" si="23">+F70/E70-1</f>
        <v>15.2%</v>
      </c>
      <c r="H70" s="77" t="str">
        <f t="shared" si="22"/>
        <v>4.2%</v>
      </c>
    </row>
    <row r="71" ht="14.25" customHeight="1">
      <c r="A71" s="16" t="s">
        <v>43</v>
      </c>
      <c r="B71" s="496">
        <v>748912.0</v>
      </c>
      <c r="C71" s="436">
        <v>1667634.0</v>
      </c>
      <c r="D71" s="77">
        <v>1.2267422607729612</v>
      </c>
      <c r="E71" s="496">
        <v>1.2693582E7</v>
      </c>
      <c r="F71" s="436">
        <v>1.0184222E7</v>
      </c>
      <c r="G71" s="77" t="str">
        <f t="shared" si="23"/>
        <v>-19.8%</v>
      </c>
      <c r="H71" s="77" t="str">
        <f t="shared" si="22"/>
        <v>3.6%</v>
      </c>
    </row>
    <row r="72" ht="14.25" customHeight="1">
      <c r="A72" s="16" t="s">
        <v>42</v>
      </c>
      <c r="B72" s="496">
        <v>1257718.0</v>
      </c>
      <c r="C72" s="436">
        <v>654122.0</v>
      </c>
      <c r="D72" s="77">
        <v>-0.47991362133642046</v>
      </c>
      <c r="E72" s="496">
        <v>5177186.0</v>
      </c>
      <c r="F72" s="436">
        <v>6445341.0</v>
      </c>
      <c r="G72" s="77" t="str">
        <f t="shared" si="23"/>
        <v>24.5%</v>
      </c>
      <c r="H72" s="77" t="str">
        <f t="shared" si="22"/>
        <v>2.3%</v>
      </c>
    </row>
    <row r="73" ht="14.25" customHeight="1">
      <c r="A73" s="16" t="s">
        <v>341</v>
      </c>
      <c r="B73" s="496">
        <v>1936492.0</v>
      </c>
      <c r="C73" s="436">
        <v>0.0</v>
      </c>
      <c r="D73" s="77" t="s">
        <v>114</v>
      </c>
      <c r="E73" s="496">
        <v>1.0655301E7</v>
      </c>
      <c r="F73" s="436">
        <v>5098894.0</v>
      </c>
      <c r="G73" s="77" t="str">
        <f t="shared" si="23"/>
        <v>-52.1%</v>
      </c>
      <c r="H73" s="77" t="str">
        <f t="shared" si="22"/>
        <v>1.8%</v>
      </c>
    </row>
    <row r="74" ht="14.25" customHeight="1">
      <c r="A74" s="16" t="s">
        <v>79</v>
      </c>
      <c r="B74" s="496">
        <v>5366601.0</v>
      </c>
      <c r="C74" s="436">
        <v>22037.0</v>
      </c>
      <c r="D74" s="77">
        <v>-0.9958936764629978</v>
      </c>
      <c r="E74" s="496">
        <v>2.6479988E7</v>
      </c>
      <c r="F74" s="436">
        <v>4381110.0</v>
      </c>
      <c r="G74" s="77" t="str">
        <f t="shared" si="23"/>
        <v>-83.5%</v>
      </c>
      <c r="H74" s="77" t="str">
        <f t="shared" si="22"/>
        <v>1.6%</v>
      </c>
    </row>
    <row r="75" ht="14.25" customHeight="1">
      <c r="A75" s="16" t="s">
        <v>52</v>
      </c>
      <c r="B75" s="496">
        <v>3101955.0</v>
      </c>
      <c r="C75" s="436">
        <v>1420974.0</v>
      </c>
      <c r="D75" s="77">
        <v>-0.5419101824494552</v>
      </c>
      <c r="E75" s="496">
        <v>1.3565401E7</v>
      </c>
      <c r="F75" s="436">
        <v>3994078.0</v>
      </c>
      <c r="G75" s="77" t="str">
        <f t="shared" si="23"/>
        <v>-70.6%</v>
      </c>
      <c r="H75" s="77" t="str">
        <f t="shared" si="22"/>
        <v>1.4%</v>
      </c>
    </row>
    <row r="76" ht="14.25" customHeight="1">
      <c r="A76" s="16" t="s">
        <v>54</v>
      </c>
      <c r="B76" s="496">
        <v>875581.0</v>
      </c>
      <c r="C76" s="436">
        <v>537905.0</v>
      </c>
      <c r="D76" s="77">
        <v>-0.3856593507625222</v>
      </c>
      <c r="E76" s="496">
        <v>5648009.0</v>
      </c>
      <c r="F76" s="436">
        <v>3879555.0</v>
      </c>
      <c r="G76" s="77" t="str">
        <f t="shared" si="23"/>
        <v>-31.3%</v>
      </c>
      <c r="H76" s="77" t="str">
        <f t="shared" si="22"/>
        <v>1.4%</v>
      </c>
    </row>
    <row r="77" ht="14.25" customHeight="1">
      <c r="A77" s="16" t="s">
        <v>49</v>
      </c>
      <c r="B77" s="496">
        <v>420881.0</v>
      </c>
      <c r="C77" s="436">
        <v>566061.0</v>
      </c>
      <c r="D77" s="77">
        <v>0.3449431074341678</v>
      </c>
      <c r="E77" s="496">
        <v>3174968.0</v>
      </c>
      <c r="F77" s="436">
        <v>2723458.0</v>
      </c>
      <c r="G77" s="77" t="str">
        <f t="shared" si="23"/>
        <v>-14.2%</v>
      </c>
      <c r="H77" s="77" t="str">
        <f t="shared" si="22"/>
        <v>1.0%</v>
      </c>
    </row>
    <row r="78" ht="14.25" customHeight="1">
      <c r="A78" s="16" t="s">
        <v>363</v>
      </c>
      <c r="B78" s="496">
        <v>7806247.0</v>
      </c>
      <c r="C78" s="436">
        <v>8229014.0</v>
      </c>
      <c r="D78" s="77">
        <v>0.05415752281474062</v>
      </c>
      <c r="E78" s="436">
        <v>5.1997325E7</v>
      </c>
      <c r="F78" s="436">
        <v>2.4900962E7</v>
      </c>
      <c r="G78" s="77" t="str">
        <f t="shared" si="23"/>
        <v>-52.1%</v>
      </c>
      <c r="H78" s="77" t="str">
        <f t="shared" si="22"/>
        <v>8.8%</v>
      </c>
    </row>
    <row r="79" ht="16.5" customHeight="1">
      <c r="A79" s="497" t="s">
        <v>260</v>
      </c>
      <c r="B79" s="498" t="str">
        <f t="shared" ref="B79:C79" si="24">+B67+B55+B43+B31+B19+B7</f>
        <v>  482,090,171 </v>
      </c>
      <c r="C79" s="498" t="str">
        <f t="shared" si="24"/>
        <v>  350,356,766 </v>
      </c>
      <c r="D79" s="71" t="str">
        <f>C79/B79-1</f>
        <v>-27.3%</v>
      </c>
      <c r="E79" s="498" t="str">
        <f t="shared" ref="E79:F79" si="25">+E67+E55+E43+E31+E19+E7</f>
        <v>  2,546,837,512 </v>
      </c>
      <c r="F79" s="498" t="str">
        <f t="shared" si="25"/>
        <v>  1,909,561,066 </v>
      </c>
      <c r="G79" s="71" t="str">
        <f>F79/E79-1</f>
        <v>-25.0%</v>
      </c>
      <c r="H79" s="499" t="str">
        <f>F79/F79</f>
        <v>100%</v>
      </c>
      <c r="I79" s="317"/>
      <c r="J79" s="317"/>
      <c r="K79" s="317"/>
    </row>
    <row r="80" ht="14.25" customHeight="1">
      <c r="A80" s="317"/>
      <c r="B80" s="487"/>
      <c r="C80" s="487"/>
      <c r="D80" s="487"/>
      <c r="E80" s="487"/>
      <c r="F80" s="487"/>
      <c r="G80" s="487"/>
      <c r="H80" s="487"/>
      <c r="I80" s="317"/>
      <c r="J80" s="317"/>
      <c r="K80" s="317"/>
    </row>
    <row r="81" ht="45.75" customHeight="1">
      <c r="A81" s="484" t="s">
        <v>326</v>
      </c>
      <c r="B81" s="50"/>
      <c r="C81" s="50"/>
      <c r="D81" s="50"/>
      <c r="E81" s="50"/>
      <c r="F81" s="505"/>
      <c r="G81" s="505"/>
      <c r="H81" s="505"/>
      <c r="I81" s="317"/>
      <c r="J81" s="317"/>
      <c r="K81" s="317"/>
    </row>
    <row r="82" ht="14.25" customHeight="1">
      <c r="A82" s="317"/>
      <c r="B82" s="506"/>
      <c r="C82" s="506"/>
      <c r="D82" s="506"/>
      <c r="E82" s="506"/>
      <c r="F82" s="506"/>
      <c r="G82" s="506"/>
      <c r="H82" s="506"/>
      <c r="I82" s="317"/>
      <c r="J82" s="317"/>
      <c r="K82" s="317"/>
    </row>
    <row r="83" ht="14.25" customHeight="1">
      <c r="A83" s="317"/>
      <c r="B83" s="317"/>
      <c r="C83" s="317"/>
      <c r="D83" s="317"/>
      <c r="E83" s="317"/>
      <c r="F83" s="317"/>
      <c r="G83" s="317"/>
      <c r="H83" s="317"/>
      <c r="I83" s="317"/>
      <c r="J83" s="317"/>
      <c r="K83" s="317"/>
    </row>
    <row r="84" ht="14.25" customHeight="1">
      <c r="A84" s="317"/>
      <c r="B84" s="317"/>
      <c r="C84" s="317"/>
      <c r="D84" s="317"/>
      <c r="E84" s="317"/>
      <c r="F84" s="317"/>
      <c r="G84" s="317"/>
      <c r="H84" s="317"/>
      <c r="I84" s="317"/>
      <c r="J84" s="317"/>
      <c r="K84" s="317"/>
    </row>
    <row r="85" ht="14.25" customHeight="1">
      <c r="A85" s="317"/>
      <c r="B85" s="317"/>
      <c r="C85" s="317"/>
      <c r="D85" s="317"/>
      <c r="E85" s="317"/>
      <c r="F85" s="317"/>
      <c r="G85" s="317"/>
      <c r="H85" s="317"/>
      <c r="I85" s="317"/>
      <c r="J85" s="317"/>
      <c r="K85" s="317"/>
    </row>
    <row r="86" ht="14.25" customHeight="1">
      <c r="A86" s="317"/>
      <c r="B86" s="317"/>
      <c r="C86" s="317"/>
      <c r="D86" s="317"/>
      <c r="E86" s="317"/>
      <c r="F86" s="317"/>
      <c r="G86" s="317"/>
      <c r="H86" s="317"/>
      <c r="I86" s="317"/>
      <c r="J86" s="317"/>
      <c r="K86" s="317"/>
    </row>
    <row r="87" ht="14.25" customHeight="1">
      <c r="A87" s="317"/>
      <c r="B87" s="317"/>
      <c r="C87" s="317"/>
      <c r="D87" s="317"/>
      <c r="E87" s="317"/>
      <c r="F87" s="317"/>
      <c r="G87" s="317"/>
      <c r="H87" s="317"/>
      <c r="I87" s="317"/>
      <c r="J87" s="317"/>
      <c r="K87" s="317"/>
    </row>
    <row r="88" ht="14.25" customHeight="1">
      <c r="A88" s="317"/>
      <c r="B88" s="317"/>
      <c r="C88" s="317"/>
      <c r="D88" s="317"/>
      <c r="E88" s="317"/>
      <c r="F88" s="317"/>
      <c r="G88" s="317"/>
      <c r="H88" s="317"/>
      <c r="I88" s="317"/>
      <c r="J88" s="317"/>
      <c r="K88" s="317"/>
    </row>
    <row r="89" ht="14.25" customHeight="1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</row>
    <row r="90" ht="14.2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</row>
    <row r="91" ht="14.25" customHeight="1">
      <c r="A91" s="317"/>
      <c r="B91" s="317"/>
      <c r="C91" s="317"/>
      <c r="D91" s="317"/>
      <c r="E91" s="317"/>
      <c r="F91" s="317"/>
      <c r="G91" s="317"/>
      <c r="H91" s="317"/>
      <c r="I91" s="317"/>
      <c r="J91" s="317"/>
      <c r="K91" s="317"/>
    </row>
    <row r="92" ht="14.25" customHeight="1">
      <c r="A92" s="317"/>
      <c r="B92" s="317"/>
      <c r="C92" s="317"/>
      <c r="D92" s="317"/>
      <c r="E92" s="317"/>
      <c r="F92" s="317"/>
      <c r="G92" s="317"/>
      <c r="H92" s="317"/>
      <c r="I92" s="317"/>
      <c r="J92" s="317"/>
      <c r="K92" s="317"/>
    </row>
    <row r="93" ht="14.25" customHeight="1">
      <c r="A93" s="317"/>
      <c r="B93" s="317"/>
      <c r="C93" s="317"/>
      <c r="D93" s="317"/>
      <c r="E93" s="317"/>
      <c r="F93" s="317"/>
      <c r="G93" s="317"/>
      <c r="H93" s="317"/>
      <c r="I93" s="317"/>
      <c r="J93" s="317"/>
      <c r="K93" s="317"/>
    </row>
    <row r="94" ht="14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</row>
    <row r="95" ht="14.25" customHeight="1">
      <c r="A95" s="317"/>
      <c r="B95" s="317"/>
      <c r="C95" s="317"/>
      <c r="D95" s="317"/>
      <c r="E95" s="317"/>
      <c r="F95" s="317"/>
      <c r="G95" s="317"/>
      <c r="H95" s="317"/>
      <c r="I95" s="317"/>
      <c r="J95" s="317"/>
      <c r="K95" s="317"/>
    </row>
    <row r="96" ht="14.25" customHeight="1">
      <c r="A96" s="317"/>
      <c r="B96" s="317"/>
      <c r="C96" s="317"/>
      <c r="D96" s="317"/>
      <c r="E96" s="317"/>
      <c r="F96" s="317"/>
      <c r="G96" s="317"/>
      <c r="H96" s="317"/>
      <c r="I96" s="317"/>
      <c r="J96" s="317"/>
      <c r="K96" s="317"/>
    </row>
    <row r="97" ht="14.25" customHeight="1">
      <c r="A97" s="317"/>
      <c r="B97" s="317"/>
      <c r="C97" s="317"/>
      <c r="D97" s="317"/>
      <c r="E97" s="317"/>
      <c r="F97" s="317"/>
      <c r="G97" s="317"/>
      <c r="H97" s="317"/>
      <c r="I97" s="317"/>
      <c r="J97" s="317"/>
      <c r="K97" s="317"/>
    </row>
    <row r="98" ht="14.25" customHeight="1">
      <c r="A98" s="317"/>
      <c r="B98" s="317"/>
      <c r="C98" s="317"/>
      <c r="D98" s="317"/>
      <c r="E98" s="317"/>
      <c r="F98" s="317"/>
      <c r="G98" s="317"/>
      <c r="H98" s="317"/>
      <c r="I98" s="317"/>
      <c r="J98" s="317"/>
      <c r="K98" s="317"/>
    </row>
    <row r="99" ht="14.25" customHeight="1">
      <c r="A99" s="317"/>
      <c r="B99" s="317"/>
      <c r="C99" s="317"/>
      <c r="D99" s="317"/>
      <c r="E99" s="317"/>
      <c r="F99" s="317"/>
      <c r="G99" s="317"/>
      <c r="H99" s="317"/>
      <c r="I99" s="317"/>
      <c r="J99" s="317"/>
      <c r="K99" s="317"/>
    </row>
    <row r="100" ht="14.25" customHeight="1">
      <c r="A100" s="317"/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</row>
    <row r="101" ht="14.25" customHeight="1">
      <c r="A101" s="317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</row>
    <row r="102" ht="14.25" customHeight="1">
      <c r="A102" s="317"/>
      <c r="B102" s="317"/>
      <c r="C102" s="317"/>
      <c r="D102" s="317"/>
      <c r="E102" s="317"/>
      <c r="F102" s="317"/>
      <c r="G102" s="317"/>
      <c r="H102" s="317"/>
      <c r="I102" s="317"/>
      <c r="J102" s="317"/>
      <c r="K102" s="317"/>
    </row>
    <row r="103" ht="14.25" customHeight="1">
      <c r="A103" s="317"/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</row>
    <row r="104" ht="14.25" customHeight="1">
      <c r="A104" s="317"/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</row>
    <row r="105" ht="14.25" customHeight="1">
      <c r="A105" s="317"/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</row>
    <row r="106" ht="14.25" customHeight="1">
      <c r="A106" s="317"/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</row>
    <row r="107" ht="14.25" customHeight="1">
      <c r="A107" s="317"/>
      <c r="B107" s="317"/>
      <c r="C107" s="317"/>
      <c r="D107" s="317"/>
      <c r="E107" s="317"/>
      <c r="F107" s="317"/>
      <c r="G107" s="317"/>
      <c r="H107" s="317"/>
      <c r="I107" s="317"/>
      <c r="J107" s="317"/>
      <c r="K107" s="317"/>
    </row>
    <row r="108" ht="14.25" customHeight="1">
      <c r="A108" s="317"/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</row>
    <row r="109" ht="14.25" customHeight="1">
      <c r="A109" s="317"/>
      <c r="B109" s="317"/>
      <c r="C109" s="317"/>
      <c r="D109" s="317"/>
      <c r="E109" s="317"/>
      <c r="F109" s="317"/>
      <c r="G109" s="317"/>
      <c r="H109" s="317"/>
      <c r="I109" s="317"/>
      <c r="J109" s="317"/>
      <c r="K109" s="317"/>
    </row>
    <row r="110" ht="14.25" customHeight="1">
      <c r="A110" s="317"/>
      <c r="B110" s="317"/>
      <c r="C110" s="317"/>
      <c r="D110" s="317"/>
      <c r="E110" s="317"/>
      <c r="F110" s="317"/>
      <c r="G110" s="317"/>
      <c r="H110" s="317"/>
      <c r="I110" s="317"/>
      <c r="J110" s="317"/>
      <c r="K110" s="317"/>
    </row>
    <row r="111" ht="14.25" customHeight="1">
      <c r="A111" s="317"/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</row>
    <row r="112" ht="14.25" customHeight="1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</row>
    <row r="113" ht="14.25" customHeight="1">
      <c r="A113" s="317"/>
      <c r="B113" s="317"/>
      <c r="C113" s="317"/>
      <c r="D113" s="317"/>
      <c r="E113" s="317"/>
      <c r="F113" s="317"/>
      <c r="G113" s="317"/>
      <c r="H113" s="317"/>
      <c r="I113" s="317"/>
      <c r="J113" s="317"/>
      <c r="K113" s="317"/>
    </row>
    <row r="114" ht="14.25" customHeight="1">
      <c r="A114" s="317"/>
      <c r="B114" s="317"/>
      <c r="C114" s="317"/>
      <c r="D114" s="317"/>
      <c r="E114" s="317"/>
      <c r="F114" s="317"/>
      <c r="G114" s="317"/>
      <c r="H114" s="317"/>
      <c r="I114" s="317"/>
      <c r="J114" s="317"/>
      <c r="K114" s="317"/>
    </row>
    <row r="115" ht="14.25" customHeight="1">
      <c r="A115" s="317"/>
      <c r="B115" s="317"/>
      <c r="C115" s="317"/>
      <c r="D115" s="317"/>
      <c r="E115" s="317"/>
      <c r="F115" s="317"/>
      <c r="G115" s="317"/>
      <c r="H115" s="317"/>
      <c r="I115" s="317"/>
      <c r="J115" s="317"/>
      <c r="K115" s="317"/>
    </row>
    <row r="116" ht="14.25" customHeight="1">
      <c r="A116" s="317"/>
      <c r="B116" s="317"/>
      <c r="C116" s="317"/>
      <c r="D116" s="317"/>
      <c r="E116" s="317"/>
      <c r="F116" s="317"/>
      <c r="G116" s="317"/>
      <c r="H116" s="317"/>
      <c r="I116" s="317"/>
      <c r="J116" s="317"/>
      <c r="K116" s="317"/>
    </row>
    <row r="117" ht="14.25" customHeight="1">
      <c r="A117" s="317"/>
      <c r="B117" s="317"/>
      <c r="C117" s="317"/>
      <c r="D117" s="317"/>
      <c r="E117" s="317"/>
      <c r="F117" s="317"/>
      <c r="G117" s="317"/>
      <c r="H117" s="317"/>
      <c r="I117" s="317"/>
      <c r="J117" s="317"/>
      <c r="K117" s="317"/>
    </row>
    <row r="118" ht="14.25" customHeight="1">
      <c r="A118" s="317"/>
      <c r="B118" s="317"/>
      <c r="C118" s="317"/>
      <c r="D118" s="317"/>
      <c r="E118" s="317"/>
      <c r="F118" s="317"/>
      <c r="G118" s="317"/>
      <c r="H118" s="317"/>
      <c r="I118" s="317"/>
      <c r="J118" s="317"/>
      <c r="K118" s="317"/>
    </row>
    <row r="119" ht="14.25" customHeight="1">
      <c r="A119" s="317"/>
      <c r="B119" s="317"/>
      <c r="C119" s="317"/>
      <c r="D119" s="317"/>
      <c r="E119" s="317"/>
      <c r="F119" s="317"/>
      <c r="G119" s="317"/>
      <c r="H119" s="317"/>
      <c r="I119" s="317"/>
      <c r="J119" s="317"/>
      <c r="K119" s="317"/>
    </row>
    <row r="120" ht="14.25" customHeight="1">
      <c r="A120" s="317"/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</row>
    <row r="121" ht="14.25" customHeight="1">
      <c r="A121" s="317"/>
      <c r="B121" s="317"/>
      <c r="C121" s="317"/>
      <c r="D121" s="317"/>
      <c r="E121" s="317"/>
      <c r="F121" s="317"/>
      <c r="G121" s="317"/>
      <c r="H121" s="317"/>
      <c r="I121" s="317"/>
      <c r="J121" s="317"/>
      <c r="K121" s="317"/>
    </row>
    <row r="122" ht="14.25" customHeight="1">
      <c r="A122" s="317"/>
      <c r="B122" s="317"/>
      <c r="C122" s="317"/>
      <c r="D122" s="317"/>
      <c r="E122" s="317"/>
      <c r="F122" s="317"/>
      <c r="G122" s="317"/>
      <c r="H122" s="317"/>
      <c r="I122" s="317"/>
      <c r="J122" s="317"/>
      <c r="K122" s="317"/>
    </row>
    <row r="123" ht="14.25" customHeight="1">
      <c r="A123" s="317"/>
      <c r="B123" s="317"/>
      <c r="C123" s="317"/>
      <c r="D123" s="317"/>
      <c r="E123" s="317"/>
      <c r="F123" s="317"/>
      <c r="G123" s="317"/>
      <c r="H123" s="317"/>
      <c r="I123" s="317"/>
      <c r="J123" s="317"/>
      <c r="K123" s="317"/>
    </row>
    <row r="124" ht="14.25" customHeight="1">
      <c r="A124" s="317"/>
      <c r="B124" s="317"/>
      <c r="C124" s="317"/>
      <c r="D124" s="317"/>
      <c r="E124" s="317"/>
      <c r="F124" s="317"/>
      <c r="G124" s="317"/>
      <c r="H124" s="317"/>
      <c r="I124" s="317"/>
      <c r="J124" s="317"/>
      <c r="K124" s="317"/>
    </row>
    <row r="125" ht="14.25" customHeight="1">
      <c r="A125" s="317"/>
      <c r="B125" s="317"/>
      <c r="C125" s="317"/>
      <c r="D125" s="317"/>
      <c r="E125" s="317"/>
      <c r="F125" s="317"/>
      <c r="G125" s="317"/>
      <c r="H125" s="317"/>
      <c r="I125" s="317"/>
      <c r="J125" s="317"/>
      <c r="K125" s="317"/>
    </row>
    <row r="126" ht="14.25" customHeight="1">
      <c r="A126" s="317"/>
      <c r="B126" s="317"/>
      <c r="C126" s="317"/>
      <c r="D126" s="317"/>
      <c r="E126" s="317"/>
      <c r="F126" s="317"/>
      <c r="G126" s="317"/>
      <c r="H126" s="317"/>
      <c r="I126" s="317"/>
      <c r="J126" s="317"/>
      <c r="K126" s="317"/>
    </row>
    <row r="127" ht="14.25" customHeight="1">
      <c r="A127" s="317"/>
      <c r="B127" s="317"/>
      <c r="C127" s="317"/>
      <c r="D127" s="317"/>
      <c r="E127" s="317"/>
      <c r="F127" s="317"/>
      <c r="G127" s="317"/>
      <c r="H127" s="317"/>
      <c r="I127" s="317"/>
      <c r="J127" s="317"/>
      <c r="K127" s="317"/>
    </row>
    <row r="128" ht="14.25" customHeight="1">
      <c r="A128" s="317"/>
      <c r="B128" s="317"/>
      <c r="C128" s="317"/>
      <c r="D128" s="317"/>
      <c r="E128" s="317"/>
      <c r="F128" s="317"/>
      <c r="G128" s="317"/>
      <c r="H128" s="317"/>
      <c r="I128" s="317"/>
      <c r="J128" s="317"/>
      <c r="K128" s="317"/>
    </row>
    <row r="129" ht="14.25" customHeight="1">
      <c r="A129" s="317"/>
      <c r="B129" s="317"/>
      <c r="C129" s="317"/>
      <c r="D129" s="317"/>
      <c r="E129" s="317"/>
      <c r="F129" s="317"/>
      <c r="G129" s="317"/>
      <c r="H129" s="317"/>
      <c r="I129" s="317"/>
      <c r="J129" s="317"/>
      <c r="K129" s="317"/>
    </row>
    <row r="130" ht="14.25" customHeight="1">
      <c r="A130" s="317"/>
      <c r="B130" s="317"/>
      <c r="C130" s="317"/>
      <c r="D130" s="317"/>
      <c r="E130" s="317"/>
      <c r="F130" s="317"/>
      <c r="G130" s="317"/>
      <c r="H130" s="317"/>
      <c r="I130" s="317"/>
      <c r="J130" s="317"/>
      <c r="K130" s="317"/>
    </row>
    <row r="131" ht="14.25" customHeight="1">
      <c r="A131" s="317"/>
      <c r="B131" s="317"/>
      <c r="C131" s="317"/>
      <c r="D131" s="317"/>
      <c r="E131" s="317"/>
      <c r="F131" s="317"/>
      <c r="G131" s="317"/>
      <c r="H131" s="317"/>
      <c r="I131" s="317"/>
      <c r="J131" s="317"/>
      <c r="K131" s="317"/>
    </row>
    <row r="132" ht="14.25" customHeight="1">
      <c r="A132" s="317"/>
      <c r="B132" s="317"/>
      <c r="C132" s="317"/>
      <c r="D132" s="317"/>
      <c r="E132" s="317"/>
      <c r="F132" s="317"/>
      <c r="G132" s="317"/>
      <c r="H132" s="317"/>
      <c r="I132" s="317"/>
      <c r="J132" s="317"/>
      <c r="K132" s="317"/>
    </row>
    <row r="133" ht="14.25" customHeight="1">
      <c r="A133" s="317"/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</row>
    <row r="134" ht="14.25" customHeight="1">
      <c r="A134" s="317"/>
      <c r="B134" s="317"/>
      <c r="C134" s="317"/>
      <c r="D134" s="317"/>
      <c r="E134" s="317"/>
      <c r="F134" s="317"/>
      <c r="G134" s="317"/>
      <c r="H134" s="317"/>
      <c r="I134" s="317"/>
      <c r="J134" s="317"/>
      <c r="K134" s="317"/>
    </row>
    <row r="135" ht="14.25" customHeight="1">
      <c r="A135" s="317"/>
      <c r="B135" s="317"/>
      <c r="C135" s="317"/>
      <c r="D135" s="317"/>
      <c r="E135" s="317"/>
      <c r="F135" s="317"/>
      <c r="G135" s="317"/>
      <c r="H135" s="317"/>
      <c r="I135" s="317"/>
      <c r="J135" s="317"/>
      <c r="K135" s="317"/>
    </row>
    <row r="136" ht="14.25" customHeight="1">
      <c r="A136" s="317"/>
      <c r="B136" s="317"/>
      <c r="C136" s="317"/>
      <c r="D136" s="317"/>
      <c r="E136" s="317"/>
      <c r="F136" s="317"/>
      <c r="G136" s="317"/>
      <c r="H136" s="317"/>
      <c r="I136" s="317"/>
      <c r="J136" s="317"/>
      <c r="K136" s="317"/>
    </row>
    <row r="137" ht="14.25" customHeight="1">
      <c r="A137" s="317"/>
      <c r="B137" s="317"/>
      <c r="C137" s="317"/>
      <c r="D137" s="317"/>
      <c r="E137" s="317"/>
      <c r="F137" s="317"/>
      <c r="G137" s="317"/>
      <c r="H137" s="317"/>
      <c r="I137" s="317"/>
      <c r="J137" s="317"/>
      <c r="K137" s="317"/>
    </row>
    <row r="138" ht="14.25" customHeight="1">
      <c r="A138" s="317"/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</row>
    <row r="139" ht="14.25" customHeight="1">
      <c r="A139" s="317"/>
      <c r="B139" s="317"/>
      <c r="C139" s="317"/>
      <c r="D139" s="317"/>
      <c r="E139" s="317"/>
      <c r="F139" s="317"/>
      <c r="G139" s="317"/>
      <c r="H139" s="317"/>
      <c r="I139" s="317"/>
      <c r="J139" s="317"/>
      <c r="K139" s="317"/>
    </row>
    <row r="140" ht="14.25" customHeight="1">
      <c r="A140" s="317"/>
      <c r="B140" s="317"/>
      <c r="C140" s="317"/>
      <c r="D140" s="317"/>
      <c r="E140" s="317"/>
      <c r="F140" s="317"/>
      <c r="G140" s="317"/>
      <c r="H140" s="317"/>
      <c r="I140" s="317"/>
      <c r="J140" s="317"/>
      <c r="K140" s="317"/>
    </row>
    <row r="141" ht="14.25" customHeight="1">
      <c r="A141" s="317"/>
      <c r="B141" s="317"/>
      <c r="C141" s="317"/>
      <c r="D141" s="317"/>
      <c r="E141" s="317"/>
      <c r="F141" s="317"/>
      <c r="G141" s="317"/>
      <c r="H141" s="317"/>
      <c r="I141" s="317"/>
      <c r="J141" s="317"/>
      <c r="K141" s="317"/>
    </row>
    <row r="142" ht="14.25" customHeight="1">
      <c r="A142" s="317"/>
      <c r="B142" s="317"/>
      <c r="C142" s="317"/>
      <c r="D142" s="317"/>
      <c r="E142" s="317"/>
      <c r="F142" s="317"/>
      <c r="G142" s="317"/>
      <c r="H142" s="317"/>
      <c r="I142" s="317"/>
      <c r="J142" s="317"/>
      <c r="K142" s="317"/>
    </row>
    <row r="143" ht="14.25" customHeight="1">
      <c r="A143" s="317"/>
      <c r="B143" s="317"/>
      <c r="C143" s="317"/>
      <c r="D143" s="317"/>
      <c r="E143" s="317"/>
      <c r="F143" s="317"/>
      <c r="G143" s="317"/>
      <c r="H143" s="317"/>
      <c r="I143" s="317"/>
      <c r="J143" s="317"/>
      <c r="K143" s="317"/>
    </row>
    <row r="144" ht="14.25" customHeight="1">
      <c r="A144" s="317"/>
      <c r="B144" s="317"/>
      <c r="C144" s="317"/>
      <c r="D144" s="317"/>
      <c r="E144" s="317"/>
      <c r="F144" s="317"/>
      <c r="G144" s="317"/>
      <c r="H144" s="317"/>
      <c r="I144" s="317"/>
      <c r="J144" s="317"/>
      <c r="K144" s="317"/>
    </row>
    <row r="145" ht="14.25" customHeight="1">
      <c r="A145" s="317"/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</row>
    <row r="146" ht="14.25" customHeight="1">
      <c r="A146" s="317"/>
      <c r="B146" s="317"/>
      <c r="C146" s="317"/>
      <c r="D146" s="317"/>
      <c r="E146" s="317"/>
      <c r="F146" s="317"/>
      <c r="G146" s="317"/>
      <c r="H146" s="317"/>
      <c r="I146" s="317"/>
      <c r="J146" s="317"/>
      <c r="K146" s="317"/>
    </row>
    <row r="147" ht="14.25" customHeight="1">
      <c r="A147" s="317"/>
      <c r="B147" s="317"/>
      <c r="C147" s="317"/>
      <c r="D147" s="317"/>
      <c r="E147" s="317"/>
      <c r="F147" s="317"/>
      <c r="G147" s="317"/>
      <c r="H147" s="317"/>
      <c r="I147" s="317"/>
      <c r="J147" s="317"/>
      <c r="K147" s="317"/>
    </row>
    <row r="148" ht="14.25" customHeight="1">
      <c r="A148" s="317"/>
      <c r="B148" s="317"/>
      <c r="C148" s="317"/>
      <c r="D148" s="317"/>
      <c r="E148" s="317"/>
      <c r="F148" s="317"/>
      <c r="G148" s="317"/>
      <c r="H148" s="317"/>
      <c r="I148" s="317"/>
      <c r="J148" s="317"/>
      <c r="K148" s="317"/>
    </row>
    <row r="149" ht="14.25" customHeight="1">
      <c r="A149" s="317"/>
      <c r="B149" s="317"/>
      <c r="C149" s="317"/>
      <c r="D149" s="317"/>
      <c r="E149" s="317"/>
      <c r="F149" s="317"/>
      <c r="G149" s="317"/>
      <c r="H149" s="317"/>
      <c r="I149" s="317"/>
      <c r="J149" s="317"/>
      <c r="K149" s="317"/>
    </row>
    <row r="150" ht="14.25" customHeight="1">
      <c r="A150" s="317"/>
      <c r="B150" s="317"/>
      <c r="C150" s="317"/>
      <c r="D150" s="317"/>
      <c r="E150" s="317"/>
      <c r="F150" s="317"/>
      <c r="G150" s="317"/>
      <c r="H150" s="317"/>
      <c r="I150" s="317"/>
      <c r="J150" s="317"/>
      <c r="K150" s="317"/>
    </row>
    <row r="151" ht="14.25" customHeight="1">
      <c r="A151" s="317"/>
      <c r="B151" s="317"/>
      <c r="C151" s="317"/>
      <c r="D151" s="317"/>
      <c r="E151" s="317"/>
      <c r="F151" s="317"/>
      <c r="G151" s="317"/>
      <c r="H151" s="317"/>
      <c r="I151" s="317"/>
      <c r="J151" s="317"/>
      <c r="K151" s="317"/>
    </row>
    <row r="152" ht="14.25" customHeight="1">
      <c r="A152" s="317"/>
      <c r="B152" s="317"/>
      <c r="C152" s="317"/>
      <c r="D152" s="317"/>
      <c r="E152" s="317"/>
      <c r="F152" s="317"/>
      <c r="G152" s="317"/>
      <c r="H152" s="317"/>
      <c r="I152" s="317"/>
      <c r="J152" s="317"/>
      <c r="K152" s="317"/>
    </row>
    <row r="153" ht="14.25" customHeight="1">
      <c r="A153" s="317"/>
      <c r="B153" s="317"/>
      <c r="C153" s="317"/>
      <c r="D153" s="317"/>
      <c r="E153" s="317"/>
      <c r="F153" s="317"/>
      <c r="G153" s="317"/>
      <c r="H153" s="317"/>
      <c r="I153" s="317"/>
      <c r="J153" s="317"/>
      <c r="K153" s="317"/>
    </row>
    <row r="154" ht="14.25" customHeight="1">
      <c r="A154" s="317"/>
      <c r="B154" s="317"/>
      <c r="C154" s="317"/>
      <c r="D154" s="317"/>
      <c r="E154" s="317"/>
      <c r="F154" s="317"/>
      <c r="G154" s="317"/>
      <c r="H154" s="317"/>
      <c r="I154" s="317"/>
      <c r="J154" s="317"/>
      <c r="K154" s="317"/>
    </row>
    <row r="155" ht="14.25" customHeight="1">
      <c r="A155" s="317"/>
      <c r="B155" s="317"/>
      <c r="C155" s="317"/>
      <c r="D155" s="317"/>
      <c r="E155" s="317"/>
      <c r="F155" s="317"/>
      <c r="G155" s="317"/>
      <c r="H155" s="317"/>
      <c r="I155" s="317"/>
      <c r="J155" s="317"/>
      <c r="K155" s="317"/>
    </row>
    <row r="156" ht="14.25" customHeight="1">
      <c r="A156" s="317"/>
      <c r="B156" s="317"/>
      <c r="C156" s="317"/>
      <c r="D156" s="317"/>
      <c r="E156" s="317"/>
      <c r="F156" s="317"/>
      <c r="G156" s="317"/>
      <c r="H156" s="317"/>
      <c r="I156" s="317"/>
      <c r="J156" s="317"/>
      <c r="K156" s="317"/>
    </row>
    <row r="157" ht="14.25" customHeight="1">
      <c r="A157" s="317"/>
      <c r="B157" s="317"/>
      <c r="C157" s="317"/>
      <c r="D157" s="317"/>
      <c r="E157" s="317"/>
      <c r="F157" s="317"/>
      <c r="G157" s="317"/>
      <c r="H157" s="317"/>
      <c r="I157" s="317"/>
      <c r="J157" s="317"/>
      <c r="K157" s="317"/>
    </row>
    <row r="158" ht="14.25" customHeight="1">
      <c r="A158" s="317"/>
      <c r="B158" s="317"/>
      <c r="C158" s="317"/>
      <c r="D158" s="317"/>
      <c r="E158" s="317"/>
      <c r="F158" s="317"/>
      <c r="G158" s="317"/>
      <c r="H158" s="317"/>
      <c r="I158" s="317"/>
      <c r="J158" s="317"/>
      <c r="K158" s="317"/>
    </row>
    <row r="159" ht="14.25" customHeight="1">
      <c r="A159" s="317"/>
      <c r="B159" s="317"/>
      <c r="C159" s="317"/>
      <c r="D159" s="317"/>
      <c r="E159" s="317"/>
      <c r="F159" s="317"/>
      <c r="G159" s="317"/>
      <c r="H159" s="317"/>
      <c r="I159" s="317"/>
      <c r="J159" s="317"/>
      <c r="K159" s="317"/>
    </row>
    <row r="160" ht="14.25" customHeight="1">
      <c r="A160" s="317"/>
      <c r="B160" s="317"/>
      <c r="C160" s="317"/>
      <c r="D160" s="317"/>
      <c r="E160" s="317"/>
      <c r="F160" s="317"/>
      <c r="G160" s="317"/>
      <c r="H160" s="317"/>
      <c r="I160" s="317"/>
      <c r="J160" s="317"/>
      <c r="K160" s="317"/>
    </row>
    <row r="161" ht="14.25" customHeight="1">
      <c r="A161" s="317"/>
      <c r="B161" s="317"/>
      <c r="C161" s="317"/>
      <c r="D161" s="317"/>
      <c r="E161" s="317"/>
      <c r="F161" s="317"/>
      <c r="G161" s="317"/>
      <c r="H161" s="317"/>
      <c r="I161" s="317"/>
      <c r="J161" s="317"/>
      <c r="K161" s="317"/>
    </row>
    <row r="162" ht="14.25" customHeight="1">
      <c r="A162" s="317"/>
      <c r="B162" s="317"/>
      <c r="C162" s="317"/>
      <c r="D162" s="317"/>
      <c r="E162" s="317"/>
      <c r="F162" s="317"/>
      <c r="G162" s="317"/>
      <c r="H162" s="317"/>
      <c r="I162" s="317"/>
      <c r="J162" s="317"/>
      <c r="K162" s="317"/>
    </row>
    <row r="163" ht="14.25" customHeight="1">
      <c r="A163" s="317"/>
      <c r="B163" s="317"/>
      <c r="C163" s="317"/>
      <c r="D163" s="317"/>
      <c r="E163" s="317"/>
      <c r="F163" s="317"/>
      <c r="G163" s="317"/>
      <c r="H163" s="317"/>
      <c r="I163" s="317"/>
      <c r="J163" s="317"/>
      <c r="K163" s="317"/>
    </row>
    <row r="164" ht="14.25" customHeight="1">
      <c r="A164" s="317"/>
      <c r="B164" s="317"/>
      <c r="C164" s="317"/>
      <c r="D164" s="317"/>
      <c r="E164" s="317"/>
      <c r="F164" s="317"/>
      <c r="G164" s="317"/>
      <c r="H164" s="317"/>
      <c r="I164" s="317"/>
      <c r="J164" s="317"/>
      <c r="K164" s="317"/>
    </row>
    <row r="165" ht="14.25" customHeight="1">
      <c r="A165" s="317"/>
      <c r="B165" s="317"/>
      <c r="C165" s="317"/>
      <c r="D165" s="317"/>
      <c r="E165" s="317"/>
      <c r="F165" s="317"/>
      <c r="G165" s="317"/>
      <c r="H165" s="317"/>
      <c r="I165" s="317"/>
      <c r="J165" s="317"/>
      <c r="K165" s="317"/>
    </row>
    <row r="166" ht="14.25" customHeight="1">
      <c r="A166" s="317"/>
      <c r="B166" s="317"/>
      <c r="C166" s="317"/>
      <c r="D166" s="317"/>
      <c r="E166" s="317"/>
      <c r="F166" s="317"/>
      <c r="G166" s="317"/>
      <c r="H166" s="317"/>
      <c r="I166" s="317"/>
      <c r="J166" s="317"/>
      <c r="K166" s="317"/>
    </row>
    <row r="167" ht="14.25" customHeight="1">
      <c r="A167" s="317"/>
      <c r="B167" s="317"/>
      <c r="C167" s="317"/>
      <c r="D167" s="317"/>
      <c r="E167" s="317"/>
      <c r="F167" s="317"/>
      <c r="G167" s="317"/>
      <c r="H167" s="317"/>
      <c r="I167" s="317"/>
      <c r="J167" s="317"/>
      <c r="K167" s="317"/>
    </row>
    <row r="168" ht="14.25" customHeight="1">
      <c r="A168" s="317"/>
      <c r="B168" s="317"/>
      <c r="C168" s="317"/>
      <c r="D168" s="317"/>
      <c r="E168" s="317"/>
      <c r="F168" s="317"/>
      <c r="G168" s="317"/>
      <c r="H168" s="317"/>
      <c r="I168" s="317"/>
      <c r="J168" s="317"/>
      <c r="K168" s="317"/>
    </row>
    <row r="169" ht="14.25" customHeight="1">
      <c r="A169" s="317"/>
      <c r="B169" s="317"/>
      <c r="C169" s="317"/>
      <c r="D169" s="317"/>
      <c r="E169" s="317"/>
      <c r="F169" s="317"/>
      <c r="G169" s="317"/>
      <c r="H169" s="317"/>
      <c r="I169" s="317"/>
      <c r="J169" s="317"/>
      <c r="K169" s="317"/>
    </row>
    <row r="170" ht="14.25" customHeight="1">
      <c r="A170" s="317"/>
      <c r="B170" s="317"/>
      <c r="C170" s="317"/>
      <c r="D170" s="317"/>
      <c r="E170" s="317"/>
      <c r="F170" s="317"/>
      <c r="G170" s="317"/>
      <c r="H170" s="317"/>
      <c r="I170" s="317"/>
      <c r="J170" s="317"/>
      <c r="K170" s="317"/>
    </row>
    <row r="171" ht="14.25" customHeight="1">
      <c r="A171" s="317"/>
      <c r="B171" s="317"/>
      <c r="C171" s="317"/>
      <c r="D171" s="317"/>
      <c r="E171" s="317"/>
      <c r="F171" s="317"/>
      <c r="G171" s="317"/>
      <c r="H171" s="317"/>
      <c r="I171" s="317"/>
      <c r="J171" s="317"/>
      <c r="K171" s="317"/>
    </row>
    <row r="172" ht="14.25" customHeight="1">
      <c r="A172" s="317"/>
      <c r="B172" s="317"/>
      <c r="C172" s="317"/>
      <c r="D172" s="317"/>
      <c r="E172" s="317"/>
      <c r="F172" s="317"/>
      <c r="G172" s="317"/>
      <c r="H172" s="317"/>
      <c r="I172" s="317"/>
      <c r="J172" s="317"/>
      <c r="K172" s="317"/>
    </row>
    <row r="173" ht="14.25" customHeight="1">
      <c r="A173" s="317"/>
      <c r="B173" s="317"/>
      <c r="C173" s="317"/>
      <c r="D173" s="317"/>
      <c r="E173" s="317"/>
      <c r="H173" s="317"/>
      <c r="I173" s="317"/>
      <c r="J173" s="317"/>
      <c r="K173" s="317"/>
    </row>
    <row r="174" ht="14.25" customHeight="1">
      <c r="A174" s="317"/>
      <c r="B174" s="317"/>
      <c r="C174" s="317"/>
      <c r="D174" s="317"/>
      <c r="E174" s="317"/>
      <c r="H174" s="317"/>
      <c r="I174" s="317"/>
      <c r="J174" s="317"/>
      <c r="K174" s="317"/>
    </row>
    <row r="175" ht="14.25" customHeight="1">
      <c r="A175" s="317"/>
      <c r="B175" s="317"/>
      <c r="C175" s="317"/>
      <c r="D175" s="317"/>
      <c r="E175" s="317"/>
      <c r="H175" s="317"/>
      <c r="I175" s="317"/>
      <c r="J175" s="317"/>
      <c r="K175" s="317"/>
    </row>
    <row r="176" ht="14.25" customHeight="1">
      <c r="A176" s="317"/>
      <c r="B176" s="317"/>
      <c r="C176" s="317"/>
      <c r="D176" s="317"/>
      <c r="E176" s="317"/>
      <c r="H176" s="317"/>
      <c r="I176" s="317"/>
      <c r="J176" s="317"/>
      <c r="K176" s="317"/>
    </row>
    <row r="177" ht="14.25" customHeight="1">
      <c r="A177" s="317"/>
      <c r="B177" s="317"/>
      <c r="C177" s="317"/>
      <c r="D177" s="317"/>
      <c r="E177" s="317"/>
      <c r="H177" s="317"/>
      <c r="I177" s="317"/>
      <c r="J177" s="317"/>
      <c r="K177" s="317"/>
    </row>
    <row r="178" ht="14.25" customHeight="1">
      <c r="A178" s="317"/>
      <c r="B178" s="317"/>
      <c r="C178" s="317"/>
      <c r="D178" s="317"/>
      <c r="E178" s="317"/>
      <c r="H178" s="317"/>
      <c r="I178" s="317"/>
      <c r="J178" s="317"/>
      <c r="K178" s="317"/>
    </row>
    <row r="179" ht="14.25" customHeight="1">
      <c r="A179" s="317"/>
      <c r="B179" s="317"/>
      <c r="C179" s="317"/>
      <c r="D179" s="317"/>
      <c r="E179" s="317"/>
      <c r="H179" s="317"/>
      <c r="I179" s="317"/>
      <c r="J179" s="317"/>
      <c r="K179" s="317"/>
    </row>
    <row r="180" ht="14.25" customHeight="1">
      <c r="A180" s="317"/>
      <c r="B180" s="317"/>
      <c r="C180" s="317"/>
      <c r="D180" s="317"/>
      <c r="E180" s="317"/>
      <c r="H180" s="317"/>
      <c r="I180" s="317"/>
      <c r="J180" s="317"/>
      <c r="K180" s="317"/>
    </row>
    <row r="181" ht="14.25" customHeight="1">
      <c r="A181" s="317"/>
      <c r="B181" s="317"/>
      <c r="C181" s="317"/>
      <c r="D181" s="317"/>
      <c r="E181" s="317"/>
      <c r="H181" s="317"/>
      <c r="I181" s="317"/>
      <c r="J181" s="317"/>
      <c r="K181" s="317"/>
    </row>
    <row r="182" ht="14.25" customHeight="1">
      <c r="A182" s="317"/>
      <c r="B182" s="317"/>
      <c r="C182" s="317"/>
      <c r="D182" s="317"/>
      <c r="E182" s="317"/>
      <c r="H182" s="317"/>
      <c r="I182" s="317"/>
      <c r="J182" s="317"/>
      <c r="K182" s="317"/>
    </row>
    <row r="183" ht="14.25" customHeight="1">
      <c r="A183" s="317"/>
      <c r="B183" s="317"/>
      <c r="C183" s="317"/>
      <c r="D183" s="317"/>
      <c r="E183" s="317"/>
      <c r="H183" s="317"/>
      <c r="I183" s="317"/>
      <c r="J183" s="317"/>
      <c r="K183" s="317"/>
    </row>
    <row r="184" ht="14.25" customHeight="1">
      <c r="A184" s="317"/>
      <c r="B184" s="317"/>
      <c r="C184" s="317"/>
      <c r="D184" s="317"/>
      <c r="E184" s="317"/>
      <c r="H184" s="317"/>
      <c r="I184" s="317"/>
      <c r="J184" s="317"/>
      <c r="K184" s="317"/>
    </row>
    <row r="185" ht="14.25" customHeight="1">
      <c r="A185" s="317"/>
      <c r="B185" s="317"/>
      <c r="C185" s="317"/>
      <c r="D185" s="317"/>
      <c r="E185" s="317"/>
      <c r="H185" s="317"/>
      <c r="I185" s="317"/>
      <c r="J185" s="317"/>
      <c r="K185" s="317"/>
    </row>
    <row r="186" ht="14.25" customHeight="1">
      <c r="A186" s="317"/>
      <c r="B186" s="317"/>
      <c r="C186" s="317"/>
      <c r="D186" s="317"/>
      <c r="E186" s="317"/>
      <c r="H186" s="317"/>
      <c r="I186" s="317"/>
      <c r="J186" s="317"/>
      <c r="K186" s="317"/>
    </row>
    <row r="187" ht="14.25" customHeight="1">
      <c r="A187" s="317"/>
      <c r="B187" s="317"/>
      <c r="C187" s="317"/>
      <c r="D187" s="317"/>
      <c r="E187" s="317"/>
      <c r="H187" s="317"/>
      <c r="I187" s="317"/>
      <c r="J187" s="317"/>
      <c r="K187" s="317"/>
    </row>
    <row r="188" ht="14.25" customHeight="1">
      <c r="A188" s="317"/>
      <c r="B188" s="317"/>
      <c r="C188" s="317"/>
      <c r="D188" s="317"/>
      <c r="E188" s="317"/>
      <c r="H188" s="317"/>
      <c r="I188" s="317"/>
      <c r="J188" s="317"/>
      <c r="K188" s="317"/>
    </row>
    <row r="189" ht="14.25" customHeight="1">
      <c r="A189" s="317"/>
      <c r="B189" s="317"/>
      <c r="C189" s="317"/>
      <c r="D189" s="317"/>
      <c r="E189" s="317"/>
      <c r="H189" s="317"/>
      <c r="I189" s="317"/>
      <c r="J189" s="317"/>
      <c r="K189" s="317"/>
    </row>
    <row r="190" ht="14.25" customHeight="1">
      <c r="A190" s="317"/>
      <c r="B190" s="317"/>
      <c r="C190" s="317"/>
      <c r="D190" s="317"/>
      <c r="E190" s="317"/>
      <c r="H190" s="317"/>
      <c r="I190" s="317"/>
      <c r="J190" s="317"/>
      <c r="K190" s="317"/>
    </row>
    <row r="191" ht="14.25" customHeight="1">
      <c r="A191" s="317"/>
      <c r="B191" s="317"/>
      <c r="C191" s="317"/>
      <c r="D191" s="317"/>
      <c r="E191" s="317"/>
      <c r="H191" s="317"/>
      <c r="I191" s="317"/>
      <c r="J191" s="317"/>
      <c r="K191" s="317"/>
    </row>
    <row r="192" ht="14.25" customHeight="1">
      <c r="A192" s="317"/>
      <c r="B192" s="317"/>
      <c r="C192" s="317"/>
      <c r="D192" s="317"/>
      <c r="E192" s="317"/>
      <c r="H192" s="317"/>
      <c r="I192" s="317"/>
      <c r="J192" s="317"/>
      <c r="K192" s="317"/>
    </row>
    <row r="193" ht="14.25" customHeight="1">
      <c r="A193" s="317"/>
      <c r="B193" s="317"/>
      <c r="C193" s="317"/>
      <c r="D193" s="317"/>
      <c r="E193" s="317"/>
      <c r="H193" s="317"/>
      <c r="I193" s="317"/>
      <c r="J193" s="317"/>
      <c r="K193" s="317"/>
    </row>
    <row r="194" ht="14.25" customHeight="1">
      <c r="A194" s="317"/>
      <c r="B194" s="317"/>
      <c r="C194" s="317"/>
      <c r="D194" s="317"/>
      <c r="E194" s="317"/>
      <c r="H194" s="317"/>
      <c r="I194" s="317"/>
      <c r="J194" s="317"/>
      <c r="K194" s="317"/>
    </row>
    <row r="195" ht="14.25" customHeight="1">
      <c r="A195" s="317"/>
      <c r="B195" s="317"/>
      <c r="C195" s="317"/>
      <c r="D195" s="317"/>
      <c r="E195" s="317"/>
      <c r="H195" s="317"/>
      <c r="I195" s="317"/>
      <c r="J195" s="317"/>
      <c r="K195" s="317"/>
    </row>
    <row r="196" ht="14.25" customHeight="1">
      <c r="A196" s="317"/>
      <c r="B196" s="317"/>
      <c r="C196" s="317"/>
      <c r="D196" s="317"/>
      <c r="E196" s="317"/>
      <c r="H196" s="317"/>
      <c r="I196" s="317"/>
      <c r="J196" s="317"/>
      <c r="K196" s="317"/>
    </row>
    <row r="197" ht="14.25" customHeight="1">
      <c r="A197" s="317"/>
      <c r="B197" s="317"/>
      <c r="C197" s="317"/>
      <c r="D197" s="317"/>
      <c r="E197" s="317"/>
      <c r="H197" s="317"/>
      <c r="I197" s="317"/>
      <c r="J197" s="317"/>
      <c r="K197" s="317"/>
    </row>
    <row r="198" ht="14.25" customHeight="1">
      <c r="A198" s="317"/>
      <c r="B198" s="317"/>
      <c r="C198" s="317"/>
      <c r="D198" s="317"/>
      <c r="E198" s="317"/>
      <c r="H198" s="317"/>
      <c r="I198" s="317"/>
      <c r="J198" s="317"/>
      <c r="K198" s="317"/>
    </row>
    <row r="199" ht="14.25" customHeight="1">
      <c r="A199" s="317"/>
      <c r="B199" s="317"/>
      <c r="C199" s="317"/>
      <c r="D199" s="317"/>
      <c r="E199" s="317"/>
      <c r="H199" s="317"/>
      <c r="I199" s="317"/>
      <c r="J199" s="317"/>
      <c r="K199" s="317"/>
    </row>
    <row r="200" ht="14.25" customHeight="1">
      <c r="A200" s="317"/>
      <c r="B200" s="317"/>
      <c r="C200" s="317"/>
      <c r="D200" s="317"/>
      <c r="E200" s="317"/>
      <c r="H200" s="317"/>
      <c r="I200" s="317"/>
      <c r="J200" s="317"/>
      <c r="K200" s="317"/>
    </row>
    <row r="201" ht="14.25" customHeight="1">
      <c r="A201" s="317"/>
      <c r="B201" s="317"/>
      <c r="C201" s="317"/>
      <c r="D201" s="317"/>
      <c r="E201" s="317"/>
      <c r="H201" s="317"/>
      <c r="I201" s="317"/>
      <c r="J201" s="317"/>
      <c r="K201" s="317"/>
    </row>
    <row r="202" ht="14.25" customHeight="1">
      <c r="A202" s="317"/>
      <c r="B202" s="317"/>
      <c r="C202" s="317"/>
      <c r="D202" s="317"/>
      <c r="E202" s="317"/>
      <c r="H202" s="317"/>
      <c r="I202" s="317"/>
      <c r="J202" s="317"/>
      <c r="K202" s="317"/>
    </row>
    <row r="203" ht="14.25" customHeight="1">
      <c r="A203" s="317"/>
      <c r="B203" s="317"/>
      <c r="C203" s="317"/>
      <c r="D203" s="317"/>
      <c r="E203" s="317"/>
      <c r="H203" s="317"/>
      <c r="I203" s="317"/>
      <c r="J203" s="317"/>
      <c r="K203" s="317"/>
    </row>
    <row r="204" ht="14.25" customHeight="1">
      <c r="A204" s="317"/>
      <c r="B204" s="317"/>
      <c r="C204" s="317"/>
      <c r="D204" s="317"/>
      <c r="E204" s="317"/>
      <c r="H204" s="317"/>
      <c r="I204" s="317"/>
      <c r="J204" s="317"/>
      <c r="K204" s="317"/>
    </row>
    <row r="205" ht="14.25" customHeight="1">
      <c r="A205" s="317"/>
      <c r="B205" s="317"/>
      <c r="C205" s="317"/>
      <c r="D205" s="317"/>
      <c r="E205" s="317"/>
      <c r="H205" s="317"/>
      <c r="I205" s="317"/>
      <c r="J205" s="317"/>
      <c r="K205" s="317"/>
    </row>
    <row r="206" ht="14.25" customHeight="1">
      <c r="A206" s="317"/>
      <c r="B206" s="317"/>
      <c r="C206" s="317"/>
      <c r="D206" s="317"/>
      <c r="E206" s="317"/>
      <c r="H206" s="317"/>
      <c r="I206" s="317"/>
      <c r="J206" s="317"/>
      <c r="K206" s="317"/>
    </row>
    <row r="207" ht="14.25" customHeight="1">
      <c r="A207" s="317"/>
      <c r="B207" s="317"/>
      <c r="C207" s="317"/>
      <c r="D207" s="317"/>
      <c r="E207" s="317"/>
      <c r="H207" s="317"/>
      <c r="I207" s="317"/>
      <c r="J207" s="317"/>
      <c r="K207" s="317"/>
    </row>
    <row r="208" ht="14.25" customHeight="1">
      <c r="A208" s="317"/>
      <c r="B208" s="317"/>
      <c r="C208" s="317"/>
      <c r="D208" s="317"/>
      <c r="E208" s="317"/>
      <c r="H208" s="317"/>
      <c r="I208" s="317"/>
      <c r="J208" s="317"/>
      <c r="K208" s="317"/>
    </row>
    <row r="209" ht="14.25" customHeight="1">
      <c r="A209" s="317"/>
      <c r="B209" s="317"/>
      <c r="C209" s="317"/>
      <c r="D209" s="317"/>
      <c r="E209" s="317"/>
      <c r="H209" s="317"/>
      <c r="I209" s="317"/>
      <c r="J209" s="317"/>
      <c r="K209" s="317"/>
    </row>
    <row r="210" ht="14.25" customHeight="1">
      <c r="A210" s="317"/>
      <c r="B210" s="317"/>
      <c r="C210" s="317"/>
      <c r="D210" s="317"/>
      <c r="E210" s="317"/>
      <c r="H210" s="317"/>
      <c r="I210" s="317"/>
      <c r="J210" s="317"/>
      <c r="K210" s="317"/>
    </row>
    <row r="211" ht="14.25" customHeight="1">
      <c r="A211" s="317"/>
      <c r="B211" s="317"/>
      <c r="C211" s="317"/>
      <c r="D211" s="317"/>
      <c r="E211" s="317"/>
      <c r="H211" s="317"/>
      <c r="I211" s="317"/>
      <c r="J211" s="317"/>
      <c r="K211" s="317"/>
    </row>
    <row r="212" ht="14.25" customHeight="1">
      <c r="A212" s="317"/>
      <c r="B212" s="317"/>
      <c r="C212" s="317"/>
      <c r="D212" s="317"/>
      <c r="E212" s="317"/>
      <c r="H212" s="317"/>
      <c r="I212" s="317"/>
      <c r="J212" s="317"/>
      <c r="K212" s="317"/>
    </row>
    <row r="213" ht="14.25" customHeight="1">
      <c r="A213" s="317"/>
      <c r="B213" s="317"/>
      <c r="C213" s="317"/>
      <c r="D213" s="317"/>
      <c r="E213" s="317"/>
      <c r="H213" s="317"/>
      <c r="I213" s="317"/>
      <c r="J213" s="317"/>
      <c r="K213" s="317"/>
    </row>
    <row r="214" ht="14.25" customHeight="1">
      <c r="A214" s="317"/>
      <c r="B214" s="317"/>
      <c r="C214" s="317"/>
      <c r="D214" s="317"/>
      <c r="E214" s="317"/>
      <c r="H214" s="317"/>
      <c r="I214" s="317"/>
      <c r="J214" s="317"/>
      <c r="K214" s="317"/>
    </row>
    <row r="215" ht="14.25" customHeight="1">
      <c r="A215" s="317"/>
      <c r="B215" s="317"/>
      <c r="C215" s="317"/>
      <c r="D215" s="317"/>
      <c r="E215" s="317"/>
      <c r="H215" s="317"/>
      <c r="I215" s="317"/>
      <c r="J215" s="317"/>
      <c r="K215" s="317"/>
    </row>
    <row r="216" ht="14.25" customHeight="1">
      <c r="A216" s="317"/>
      <c r="B216" s="317"/>
      <c r="C216" s="317"/>
      <c r="D216" s="317"/>
      <c r="E216" s="317"/>
      <c r="H216" s="317"/>
      <c r="I216" s="317"/>
      <c r="J216" s="317"/>
      <c r="K216" s="317"/>
    </row>
    <row r="217" ht="14.25" customHeight="1">
      <c r="A217" s="317"/>
      <c r="B217" s="317"/>
      <c r="C217" s="317"/>
      <c r="D217" s="317"/>
      <c r="E217" s="317"/>
      <c r="H217" s="317"/>
      <c r="I217" s="317"/>
      <c r="J217" s="317"/>
      <c r="K217" s="317"/>
    </row>
    <row r="218" ht="14.25" customHeight="1">
      <c r="A218" s="317"/>
      <c r="B218" s="317"/>
      <c r="C218" s="317"/>
      <c r="D218" s="317"/>
      <c r="E218" s="317"/>
      <c r="H218" s="317"/>
      <c r="I218" s="317"/>
      <c r="J218" s="317"/>
      <c r="K218" s="317"/>
    </row>
    <row r="219" ht="14.25" customHeight="1">
      <c r="A219" s="317"/>
      <c r="B219" s="317"/>
      <c r="C219" s="317"/>
      <c r="D219" s="317"/>
      <c r="E219" s="317"/>
      <c r="H219" s="317"/>
      <c r="I219" s="317"/>
      <c r="J219" s="317"/>
      <c r="K219" s="317"/>
    </row>
    <row r="220" ht="14.25" customHeight="1">
      <c r="A220" s="317"/>
      <c r="B220" s="317"/>
      <c r="C220" s="317"/>
      <c r="D220" s="317"/>
      <c r="E220" s="317"/>
      <c r="H220" s="317"/>
      <c r="I220" s="317"/>
      <c r="J220" s="317"/>
      <c r="K220" s="317"/>
    </row>
    <row r="221" ht="14.25" customHeight="1">
      <c r="A221" s="317"/>
      <c r="B221" s="317"/>
      <c r="C221" s="317"/>
      <c r="D221" s="317"/>
      <c r="E221" s="317"/>
      <c r="H221" s="317"/>
      <c r="I221" s="317"/>
      <c r="J221" s="317"/>
      <c r="K221" s="317"/>
    </row>
    <row r="222" ht="14.25" customHeight="1">
      <c r="A222" s="317"/>
      <c r="B222" s="317"/>
      <c r="C222" s="317"/>
      <c r="D222" s="317"/>
      <c r="E222" s="317"/>
      <c r="H222" s="317"/>
      <c r="I222" s="317"/>
      <c r="J222" s="317"/>
      <c r="K222" s="317"/>
    </row>
    <row r="223" ht="14.25" customHeight="1">
      <c r="A223" s="317"/>
      <c r="B223" s="317"/>
      <c r="C223" s="317"/>
      <c r="D223" s="317"/>
      <c r="E223" s="317"/>
      <c r="H223" s="317"/>
      <c r="I223" s="317"/>
      <c r="J223" s="317"/>
      <c r="K223" s="317"/>
    </row>
    <row r="224" ht="14.25" customHeight="1">
      <c r="A224" s="317"/>
      <c r="B224" s="317"/>
      <c r="C224" s="317"/>
      <c r="D224" s="317"/>
      <c r="E224" s="317"/>
      <c r="H224" s="317"/>
      <c r="I224" s="317"/>
      <c r="J224" s="317"/>
      <c r="K224" s="317"/>
    </row>
    <row r="225" ht="14.25" customHeight="1">
      <c r="A225" s="317"/>
      <c r="B225" s="317"/>
      <c r="C225" s="317"/>
      <c r="D225" s="317"/>
      <c r="E225" s="317"/>
      <c r="H225" s="317"/>
      <c r="I225" s="317"/>
      <c r="J225" s="317"/>
      <c r="K225" s="317"/>
    </row>
    <row r="226" ht="14.25" customHeight="1">
      <c r="A226" s="317"/>
      <c r="B226" s="317"/>
      <c r="C226" s="317"/>
      <c r="D226" s="317"/>
      <c r="E226" s="317"/>
      <c r="H226" s="317"/>
      <c r="I226" s="317"/>
      <c r="J226" s="317"/>
      <c r="K226" s="317"/>
    </row>
    <row r="227" ht="14.25" customHeight="1">
      <c r="A227" s="317"/>
      <c r="B227" s="317"/>
      <c r="C227" s="317"/>
      <c r="D227" s="317"/>
      <c r="E227" s="317"/>
      <c r="H227" s="317"/>
      <c r="I227" s="317"/>
      <c r="J227" s="317"/>
      <c r="K227" s="317"/>
    </row>
    <row r="228" ht="14.25" customHeight="1">
      <c r="A228" s="317"/>
      <c r="B228" s="317"/>
      <c r="C228" s="317"/>
      <c r="D228" s="317"/>
      <c r="E228" s="317"/>
      <c r="H228" s="317"/>
      <c r="I228" s="317"/>
      <c r="J228" s="317"/>
      <c r="K228" s="317"/>
    </row>
    <row r="229" ht="14.25" customHeight="1">
      <c r="A229" s="317"/>
      <c r="B229" s="317"/>
      <c r="C229" s="317"/>
      <c r="D229" s="317"/>
      <c r="E229" s="317"/>
      <c r="H229" s="317"/>
      <c r="I229" s="317"/>
      <c r="J229" s="317"/>
      <c r="K229" s="317"/>
    </row>
    <row r="230" ht="14.25" customHeight="1">
      <c r="A230" s="317"/>
      <c r="B230" s="317"/>
      <c r="C230" s="317"/>
      <c r="D230" s="317"/>
      <c r="E230" s="317"/>
      <c r="H230" s="317"/>
      <c r="I230" s="317"/>
      <c r="J230" s="317"/>
      <c r="K230" s="317"/>
    </row>
    <row r="231" ht="14.25" customHeight="1">
      <c r="A231" s="317"/>
      <c r="B231" s="317"/>
      <c r="C231" s="317"/>
      <c r="D231" s="317"/>
      <c r="E231" s="317"/>
      <c r="H231" s="317"/>
      <c r="I231" s="317"/>
      <c r="J231" s="317"/>
      <c r="K231" s="317"/>
    </row>
    <row r="232" ht="14.25" customHeight="1">
      <c r="A232" s="317"/>
      <c r="B232" s="317"/>
      <c r="C232" s="317"/>
      <c r="D232" s="317"/>
      <c r="E232" s="317"/>
      <c r="H232" s="317"/>
      <c r="I232" s="317"/>
      <c r="J232" s="317"/>
      <c r="K232" s="317"/>
    </row>
    <row r="233" ht="14.25" customHeight="1">
      <c r="A233" s="317"/>
      <c r="B233" s="317"/>
      <c r="C233" s="317"/>
      <c r="D233" s="317"/>
      <c r="E233" s="317"/>
      <c r="H233" s="317"/>
      <c r="I233" s="317"/>
      <c r="J233" s="317"/>
      <c r="K233" s="317"/>
    </row>
    <row r="234" ht="14.25" customHeight="1">
      <c r="A234" s="317"/>
      <c r="B234" s="317"/>
      <c r="C234" s="317"/>
      <c r="D234" s="317"/>
      <c r="E234" s="317"/>
      <c r="H234" s="317"/>
      <c r="I234" s="317"/>
      <c r="J234" s="317"/>
      <c r="K234" s="317"/>
    </row>
    <row r="235" ht="14.25" customHeight="1">
      <c r="A235" s="317"/>
      <c r="B235" s="317"/>
      <c r="C235" s="317"/>
      <c r="D235" s="317"/>
      <c r="E235" s="317"/>
      <c r="H235" s="317"/>
      <c r="I235" s="317"/>
      <c r="J235" s="317"/>
      <c r="K235" s="317"/>
    </row>
    <row r="236" ht="14.25" customHeight="1">
      <c r="A236" s="317"/>
      <c r="B236" s="317"/>
      <c r="C236" s="317"/>
      <c r="D236" s="317"/>
      <c r="E236" s="317"/>
      <c r="H236" s="317"/>
      <c r="I236" s="317"/>
      <c r="J236" s="317"/>
      <c r="K236" s="317"/>
    </row>
    <row r="237" ht="14.25" customHeight="1">
      <c r="A237" s="317"/>
      <c r="B237" s="317"/>
      <c r="C237" s="317"/>
      <c r="D237" s="317"/>
      <c r="E237" s="317"/>
      <c r="H237" s="317"/>
      <c r="I237" s="317"/>
      <c r="J237" s="317"/>
      <c r="K237" s="317"/>
    </row>
    <row r="238" ht="14.25" customHeight="1">
      <c r="A238" s="317"/>
      <c r="B238" s="317"/>
      <c r="C238" s="317"/>
      <c r="D238" s="317"/>
      <c r="E238" s="317"/>
      <c r="H238" s="317"/>
      <c r="I238" s="317"/>
      <c r="J238" s="317"/>
      <c r="K238" s="317"/>
    </row>
    <row r="239" ht="14.25" customHeight="1">
      <c r="A239" s="317"/>
      <c r="B239" s="317"/>
      <c r="C239" s="317"/>
      <c r="D239" s="317"/>
      <c r="E239" s="317"/>
      <c r="H239" s="317"/>
      <c r="I239" s="317"/>
      <c r="J239" s="317"/>
      <c r="K239" s="317"/>
    </row>
    <row r="240" ht="14.25" customHeight="1">
      <c r="A240" s="317"/>
      <c r="B240" s="317"/>
      <c r="C240" s="317"/>
      <c r="D240" s="317"/>
      <c r="E240" s="317"/>
      <c r="H240" s="317"/>
      <c r="I240" s="317"/>
      <c r="J240" s="317"/>
      <c r="K240" s="317"/>
    </row>
    <row r="241" ht="14.25" customHeight="1">
      <c r="A241" s="317"/>
      <c r="B241" s="317"/>
      <c r="C241" s="317"/>
      <c r="D241" s="317"/>
      <c r="E241" s="317"/>
      <c r="H241" s="317"/>
      <c r="I241" s="317"/>
      <c r="J241" s="317"/>
      <c r="K241" s="317"/>
    </row>
    <row r="242" ht="14.25" customHeight="1">
      <c r="A242" s="317"/>
      <c r="B242" s="317"/>
      <c r="C242" s="317"/>
      <c r="D242" s="317"/>
      <c r="E242" s="317"/>
      <c r="H242" s="317"/>
      <c r="I242" s="317"/>
      <c r="J242" s="317"/>
      <c r="K242" s="317"/>
    </row>
    <row r="243" ht="14.25" customHeight="1">
      <c r="A243" s="317"/>
      <c r="B243" s="317"/>
      <c r="C243" s="317"/>
      <c r="D243" s="317"/>
      <c r="E243" s="317"/>
      <c r="H243" s="317"/>
      <c r="I243" s="317"/>
      <c r="J243" s="317"/>
      <c r="K243" s="317"/>
    </row>
    <row r="244" ht="14.25" customHeight="1">
      <c r="A244" s="317"/>
      <c r="B244" s="317"/>
      <c r="C244" s="317"/>
      <c r="D244" s="317"/>
      <c r="E244" s="317"/>
      <c r="H244" s="317"/>
      <c r="I244" s="317"/>
      <c r="J244" s="317"/>
      <c r="K244" s="317"/>
    </row>
    <row r="245" ht="14.25" customHeight="1">
      <c r="A245" s="317"/>
      <c r="B245" s="317"/>
      <c r="C245" s="317"/>
      <c r="D245" s="317"/>
      <c r="E245" s="317"/>
      <c r="H245" s="317"/>
      <c r="I245" s="317"/>
      <c r="J245" s="317"/>
      <c r="K245" s="317"/>
    </row>
    <row r="246" ht="14.25" customHeight="1">
      <c r="A246" s="317"/>
      <c r="B246" s="317"/>
      <c r="C246" s="317"/>
      <c r="D246" s="317"/>
      <c r="E246" s="317"/>
      <c r="H246" s="317"/>
      <c r="I246" s="317"/>
      <c r="J246" s="317"/>
      <c r="K246" s="317"/>
    </row>
    <row r="247" ht="14.25" customHeight="1">
      <c r="A247" s="317"/>
      <c r="B247" s="317"/>
      <c r="C247" s="317"/>
      <c r="D247" s="317"/>
      <c r="E247" s="317"/>
      <c r="H247" s="317"/>
      <c r="I247" s="317"/>
      <c r="J247" s="317"/>
      <c r="K247" s="317"/>
    </row>
    <row r="248" ht="14.25" customHeight="1">
      <c r="A248" s="317"/>
      <c r="B248" s="317"/>
      <c r="C248" s="317"/>
      <c r="D248" s="317"/>
      <c r="E248" s="317"/>
      <c r="H248" s="317"/>
      <c r="I248" s="317"/>
      <c r="J248" s="317"/>
      <c r="K248" s="317"/>
    </row>
    <row r="249" ht="14.25" customHeight="1">
      <c r="A249" s="317"/>
      <c r="B249" s="317"/>
      <c r="C249" s="317"/>
      <c r="D249" s="317"/>
      <c r="E249" s="317"/>
      <c r="H249" s="317"/>
      <c r="I249" s="317"/>
      <c r="J249" s="317"/>
      <c r="K249" s="317"/>
    </row>
    <row r="250" ht="14.25" customHeight="1">
      <c r="A250" s="317"/>
      <c r="B250" s="317"/>
      <c r="C250" s="317"/>
      <c r="D250" s="317"/>
      <c r="E250" s="317"/>
      <c r="H250" s="317"/>
      <c r="I250" s="317"/>
      <c r="J250" s="317"/>
      <c r="K250" s="317"/>
    </row>
    <row r="251" ht="14.25" customHeight="1">
      <c r="A251" s="317"/>
      <c r="B251" s="317"/>
      <c r="C251" s="317"/>
      <c r="D251" s="317"/>
      <c r="E251" s="317"/>
      <c r="H251" s="317"/>
      <c r="I251" s="317"/>
      <c r="J251" s="317"/>
      <c r="K251" s="317"/>
    </row>
    <row r="252" ht="14.25" customHeight="1">
      <c r="A252" s="317"/>
      <c r="B252" s="317"/>
      <c r="C252" s="317"/>
      <c r="D252" s="317"/>
      <c r="E252" s="317"/>
      <c r="H252" s="317"/>
      <c r="I252" s="317"/>
      <c r="J252" s="317"/>
      <c r="K252" s="317"/>
    </row>
    <row r="253" ht="14.25" customHeight="1">
      <c r="A253" s="317"/>
      <c r="B253" s="317"/>
      <c r="C253" s="317"/>
      <c r="D253" s="317"/>
      <c r="E253" s="317"/>
      <c r="H253" s="317"/>
      <c r="I253" s="317"/>
      <c r="J253" s="317"/>
      <c r="K253" s="317"/>
    </row>
    <row r="254" ht="14.25" customHeight="1">
      <c r="A254" s="317"/>
      <c r="B254" s="317"/>
      <c r="C254" s="317"/>
      <c r="D254" s="317"/>
      <c r="E254" s="317"/>
      <c r="H254" s="317"/>
      <c r="I254" s="317"/>
      <c r="J254" s="317"/>
      <c r="K254" s="317"/>
    </row>
    <row r="255" ht="14.25" customHeight="1">
      <c r="A255" s="317"/>
      <c r="B255" s="317"/>
      <c r="C255" s="317"/>
      <c r="D255" s="317"/>
      <c r="E255" s="317"/>
      <c r="H255" s="317"/>
      <c r="I255" s="317"/>
      <c r="J255" s="317"/>
      <c r="K255" s="317"/>
    </row>
    <row r="256" ht="14.25" customHeight="1">
      <c r="A256" s="317"/>
      <c r="B256" s="317"/>
      <c r="C256" s="317"/>
      <c r="D256" s="317"/>
      <c r="E256" s="317"/>
      <c r="H256" s="317"/>
      <c r="I256" s="317"/>
      <c r="J256" s="317"/>
      <c r="K256" s="317"/>
    </row>
    <row r="257" ht="14.25" customHeight="1">
      <c r="A257" s="317"/>
      <c r="B257" s="317"/>
      <c r="C257" s="317"/>
      <c r="D257" s="317"/>
      <c r="E257" s="317"/>
      <c r="H257" s="317"/>
      <c r="I257" s="317"/>
      <c r="J257" s="317"/>
      <c r="K257" s="317"/>
    </row>
    <row r="258" ht="14.25" customHeight="1">
      <c r="A258" s="317"/>
      <c r="B258" s="317"/>
      <c r="C258" s="317"/>
      <c r="D258" s="317"/>
      <c r="E258" s="317"/>
      <c r="H258" s="317"/>
      <c r="I258" s="317"/>
      <c r="J258" s="317"/>
      <c r="K258" s="317"/>
    </row>
  </sheetData>
  <mergeCells count="3">
    <mergeCell ref="B5:D5"/>
    <mergeCell ref="E5:H5"/>
    <mergeCell ref="A81:E81"/>
  </mergeCells>
  <printOptions horizontalCentered="1" verticalCentered="1"/>
  <pageMargins bottom="0.0" footer="0.0" header="0.0" left="0.0" right="0.0" top="0.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workbookViewId="0"/>
  </sheetViews>
  <sheetFormatPr customHeight="1" defaultColWidth="14.43" defaultRowHeight="15.0"/>
  <cols>
    <col customWidth="1" min="1" max="2" width="13.86"/>
    <col customWidth="1" min="3" max="3" width="18.86"/>
    <col customWidth="1" min="4" max="5" width="13.57"/>
    <col customWidth="1" min="6" max="6" width="21.29"/>
    <col customWidth="1" min="7" max="9" width="13.57"/>
    <col customWidth="1" min="10" max="11" width="11.43"/>
    <col customWidth="1" min="12" max="12" width="22.57"/>
    <col customWidth="1" min="13" max="15" width="11.43"/>
  </cols>
  <sheetData>
    <row r="1" ht="13.5" customHeight="1">
      <c r="A1" s="507" t="s">
        <v>364</v>
      </c>
      <c r="B1" s="508"/>
      <c r="C1" s="508"/>
      <c r="D1" s="509"/>
      <c r="E1" s="510"/>
      <c r="F1" s="510"/>
      <c r="G1" s="443"/>
      <c r="H1" s="443"/>
      <c r="I1" s="287"/>
      <c r="J1" s="287"/>
      <c r="K1" s="287"/>
      <c r="L1" s="287"/>
      <c r="M1" s="287"/>
      <c r="N1" s="287"/>
      <c r="O1" s="287"/>
    </row>
    <row r="2" ht="13.5" customHeight="1">
      <c r="A2" s="511" t="s">
        <v>365</v>
      </c>
      <c r="B2" s="5"/>
      <c r="C2" s="5"/>
      <c r="D2" s="5"/>
      <c r="E2" s="510"/>
      <c r="F2" s="510"/>
      <c r="G2" s="443"/>
      <c r="H2" s="443"/>
      <c r="I2" s="287"/>
      <c r="J2" s="287"/>
      <c r="K2" s="287"/>
      <c r="L2" s="287"/>
      <c r="M2" s="287"/>
      <c r="N2" s="287"/>
      <c r="O2" s="287"/>
    </row>
    <row r="3" ht="13.5" customHeight="1">
      <c r="A3" s="512"/>
      <c r="B3" s="512"/>
      <c r="C3" s="512"/>
      <c r="D3" s="512"/>
      <c r="E3" s="510"/>
      <c r="F3" s="510"/>
      <c r="G3" s="443"/>
      <c r="H3" s="443"/>
      <c r="I3" s="287"/>
      <c r="J3" s="287"/>
      <c r="K3" s="287"/>
      <c r="L3" s="287"/>
      <c r="M3" s="287"/>
      <c r="N3" s="287"/>
      <c r="O3" s="287"/>
    </row>
    <row r="4" ht="15.0" customHeight="1">
      <c r="A4" s="513" t="s">
        <v>366</v>
      </c>
      <c r="B4" s="5"/>
      <c r="C4" s="5"/>
      <c r="D4" s="5"/>
      <c r="E4" s="287"/>
      <c r="F4" s="513" t="s">
        <v>367</v>
      </c>
      <c r="G4" s="5"/>
      <c r="H4" s="5"/>
      <c r="I4" s="287"/>
      <c r="J4" s="287"/>
      <c r="K4" s="287"/>
      <c r="L4" s="317"/>
      <c r="M4" s="317"/>
      <c r="N4" s="317"/>
      <c r="O4" s="317"/>
    </row>
    <row r="5" ht="22.5" customHeight="1">
      <c r="A5" s="215" t="s">
        <v>2</v>
      </c>
      <c r="B5" s="215" t="s">
        <v>368</v>
      </c>
      <c r="C5" s="215" t="s">
        <v>369</v>
      </c>
      <c r="D5" s="215" t="s">
        <v>260</v>
      </c>
      <c r="E5" s="287"/>
      <c r="F5" s="514" t="s">
        <v>330</v>
      </c>
      <c r="G5" s="515" t="s">
        <v>370</v>
      </c>
      <c r="H5" s="515" t="s">
        <v>371</v>
      </c>
      <c r="I5" s="287"/>
      <c r="J5" s="287"/>
      <c r="K5" s="287"/>
      <c r="L5" s="317"/>
      <c r="M5" s="317"/>
      <c r="N5" s="317"/>
      <c r="O5" s="317"/>
    </row>
    <row r="6" ht="13.5" customHeight="1">
      <c r="A6" s="35">
        <v>2010.0</v>
      </c>
      <c r="B6" s="516">
        <v>67570.0</v>
      </c>
      <c r="C6" s="516">
        <v>92309.0</v>
      </c>
      <c r="D6" s="516">
        <v>159879.0</v>
      </c>
      <c r="E6" s="517"/>
      <c r="F6" s="287" t="s">
        <v>97</v>
      </c>
      <c r="G6" s="429">
        <v>21839.0</v>
      </c>
      <c r="H6" s="518" t="str">
        <f t="shared" ref="H6:H29" si="1">G6/$G$31</f>
        <v>14.3%</v>
      </c>
      <c r="I6" s="287"/>
      <c r="J6" s="287"/>
      <c r="K6" s="287"/>
      <c r="L6" s="317"/>
      <c r="M6" s="317"/>
      <c r="N6" s="317"/>
      <c r="O6" s="317"/>
    </row>
    <row r="7" ht="13.5" customHeight="1">
      <c r="A7" s="35">
        <v>2011.0</v>
      </c>
      <c r="B7" s="516">
        <v>73672.0</v>
      </c>
      <c r="C7" s="516">
        <v>96564.0</v>
      </c>
      <c r="D7" s="516">
        <v>170236.0</v>
      </c>
      <c r="E7" s="517"/>
      <c r="F7" s="287" t="s">
        <v>174</v>
      </c>
      <c r="G7" s="429">
        <v>16552.0</v>
      </c>
      <c r="H7" s="518" t="str">
        <f t="shared" si="1"/>
        <v>10.8%</v>
      </c>
      <c r="I7" s="287"/>
      <c r="J7" s="287"/>
      <c r="K7" s="287"/>
      <c r="L7" s="317"/>
      <c r="M7" s="317"/>
      <c r="N7" s="317"/>
      <c r="O7" s="317"/>
    </row>
    <row r="8" ht="13.5" customHeight="1">
      <c r="A8" s="35">
        <v>2012.0</v>
      </c>
      <c r="B8" s="516">
        <v>85569.0</v>
      </c>
      <c r="C8" s="516">
        <v>128437.0</v>
      </c>
      <c r="D8" s="516">
        <v>214006.0</v>
      </c>
      <c r="E8" s="517"/>
      <c r="F8" s="287" t="s">
        <v>104</v>
      </c>
      <c r="G8" s="429">
        <v>15839.0</v>
      </c>
      <c r="H8" s="518" t="str">
        <f t="shared" si="1"/>
        <v>10.4%</v>
      </c>
      <c r="I8" s="287"/>
      <c r="J8" s="287"/>
      <c r="K8" s="287"/>
      <c r="L8" s="317"/>
      <c r="M8" s="317"/>
      <c r="N8" s="317"/>
      <c r="O8" s="317"/>
    </row>
    <row r="9" ht="13.5" customHeight="1">
      <c r="A9" s="35">
        <v>2013.0</v>
      </c>
      <c r="B9" s="516">
        <v>81643.0</v>
      </c>
      <c r="C9" s="516">
        <v>101659.0</v>
      </c>
      <c r="D9" s="516">
        <v>183302.0</v>
      </c>
      <c r="E9" s="517"/>
      <c r="F9" s="287" t="s">
        <v>111</v>
      </c>
      <c r="G9" s="429">
        <v>12761.0</v>
      </c>
      <c r="H9" s="518" t="str">
        <f t="shared" si="1"/>
        <v>8.4%</v>
      </c>
      <c r="I9" s="287"/>
      <c r="J9" s="287"/>
      <c r="K9" s="287"/>
      <c r="L9" s="317"/>
      <c r="M9" s="317"/>
      <c r="N9" s="317"/>
      <c r="O9" s="317"/>
    </row>
    <row r="10" ht="13.5" customHeight="1">
      <c r="A10" s="35">
        <v>2014.0</v>
      </c>
      <c r="B10" s="516">
        <v>81086.0</v>
      </c>
      <c r="C10" s="516">
        <v>93151.0</v>
      </c>
      <c r="D10" s="516">
        <v>174237.0</v>
      </c>
      <c r="E10" s="517"/>
      <c r="F10" s="287" t="s">
        <v>107</v>
      </c>
      <c r="G10" s="429">
        <v>10943.0</v>
      </c>
      <c r="H10" s="518" t="str">
        <f t="shared" si="1"/>
        <v>7.2%</v>
      </c>
      <c r="I10" s="287"/>
      <c r="J10" s="287"/>
      <c r="K10" s="287"/>
      <c r="L10" s="317"/>
      <c r="M10" s="317"/>
      <c r="N10" s="317"/>
      <c r="O10" s="317"/>
    </row>
    <row r="11" ht="13.5" customHeight="1">
      <c r="A11" s="35">
        <v>2015.0</v>
      </c>
      <c r="B11" s="516">
        <v>74677.0</v>
      </c>
      <c r="C11" s="516">
        <v>109359.0</v>
      </c>
      <c r="D11" s="516">
        <v>184036.0</v>
      </c>
      <c r="E11" s="517"/>
      <c r="F11" s="287" t="s">
        <v>109</v>
      </c>
      <c r="G11" s="429">
        <v>10660.0</v>
      </c>
      <c r="H11" s="518" t="str">
        <f t="shared" si="1"/>
        <v>7.0%</v>
      </c>
      <c r="I11" s="287"/>
      <c r="J11" s="287"/>
      <c r="K11" s="287"/>
      <c r="L11" s="317"/>
      <c r="M11" s="317"/>
      <c r="N11" s="317"/>
      <c r="O11" s="317"/>
    </row>
    <row r="12" ht="13.5" customHeight="1">
      <c r="A12" s="35">
        <v>2016.0</v>
      </c>
      <c r="B12" s="516">
        <v>75836.0</v>
      </c>
      <c r="C12" s="516">
        <v>97629.0</v>
      </c>
      <c r="D12" s="516">
        <v>173465.0</v>
      </c>
      <c r="E12" s="517"/>
      <c r="F12" s="287" t="s">
        <v>184</v>
      </c>
      <c r="G12" s="429">
        <v>9923.0</v>
      </c>
      <c r="H12" s="518" t="str">
        <f t="shared" si="1"/>
        <v>6.5%</v>
      </c>
      <c r="I12" s="287"/>
      <c r="J12" s="287"/>
      <c r="K12" s="287"/>
      <c r="L12" s="317"/>
      <c r="M12" s="317"/>
      <c r="N12" s="317"/>
      <c r="O12" s="317"/>
    </row>
    <row r="13" ht="13.5" customHeight="1">
      <c r="A13" s="3">
        <v>2017.0</v>
      </c>
      <c r="B13" s="429">
        <v>82070.0</v>
      </c>
      <c r="C13" s="516">
        <v>102094.0</v>
      </c>
      <c r="D13" s="516">
        <v>184164.0</v>
      </c>
      <c r="E13" s="517"/>
      <c r="F13" s="287" t="s">
        <v>110</v>
      </c>
      <c r="G13" s="429">
        <v>9661.0</v>
      </c>
      <c r="H13" s="518" t="str">
        <f t="shared" si="1"/>
        <v>6.3%</v>
      </c>
      <c r="I13" s="287"/>
      <c r="J13" s="287"/>
      <c r="K13" s="287"/>
      <c r="L13" s="317"/>
      <c r="M13" s="317"/>
      <c r="N13" s="317"/>
      <c r="O13" s="317"/>
    </row>
    <row r="14" ht="13.5" customHeight="1">
      <c r="A14" s="3">
        <v>2018.0</v>
      </c>
      <c r="B14" s="429">
        <v>90834.0</v>
      </c>
      <c r="C14" s="516">
        <v>118615.0</v>
      </c>
      <c r="D14" s="516">
        <v>209449.0</v>
      </c>
      <c r="E14" s="517"/>
      <c r="F14" s="287" t="s">
        <v>103</v>
      </c>
      <c r="G14" s="429">
        <v>9464.0</v>
      </c>
      <c r="H14" s="518" t="str">
        <f t="shared" si="1"/>
        <v>6.2%</v>
      </c>
      <c r="I14" s="287"/>
      <c r="J14" s="287"/>
      <c r="K14" s="287"/>
      <c r="L14" s="317"/>
      <c r="M14" s="317"/>
      <c r="N14" s="317"/>
      <c r="O14" s="317"/>
    </row>
    <row r="15" ht="13.5" customHeight="1">
      <c r="A15" s="3" t="s">
        <v>372</v>
      </c>
      <c r="B15" s="429">
        <v>66918.66666666667</v>
      </c>
      <c r="C15" s="516">
        <v>141796.83333333334</v>
      </c>
      <c r="D15" s="516">
        <v>208715.5</v>
      </c>
      <c r="E15" s="517"/>
      <c r="F15" s="287" t="s">
        <v>102</v>
      </c>
      <c r="G15" s="429">
        <v>6832.0</v>
      </c>
      <c r="H15" s="518" t="str">
        <f t="shared" si="1"/>
        <v>4.5%</v>
      </c>
      <c r="I15" s="429"/>
      <c r="J15" s="287"/>
      <c r="K15" s="287"/>
      <c r="L15" s="317"/>
      <c r="M15" s="317"/>
      <c r="N15" s="317"/>
      <c r="O15" s="317"/>
    </row>
    <row r="16" ht="13.5" customHeight="1">
      <c r="A16" s="430" t="s">
        <v>373</v>
      </c>
      <c r="B16" s="519" t="str">
        <f t="shared" ref="B16:D16" si="2">+AVERAGE(B17:B22)</f>
        <v>61,871</v>
      </c>
      <c r="C16" s="519" t="str">
        <f t="shared" si="2"/>
        <v>109,650</v>
      </c>
      <c r="D16" s="519" t="str">
        <f t="shared" si="2"/>
        <v>171,522</v>
      </c>
      <c r="E16" s="517"/>
      <c r="F16" s="287" t="s">
        <v>101</v>
      </c>
      <c r="G16" s="429">
        <v>6631.0</v>
      </c>
      <c r="H16" s="518" t="str">
        <f t="shared" si="1"/>
        <v>4.3%</v>
      </c>
      <c r="I16" s="287"/>
      <c r="J16" s="287"/>
      <c r="K16" s="287"/>
      <c r="L16" s="287"/>
      <c r="M16" s="287"/>
      <c r="N16" s="287"/>
      <c r="O16" s="287"/>
    </row>
    <row r="17" ht="13.5" customHeight="1">
      <c r="A17" s="35" t="s">
        <v>285</v>
      </c>
      <c r="B17" s="520">
        <v>69213.0</v>
      </c>
      <c r="C17" s="516">
        <v>142514.0</v>
      </c>
      <c r="D17" s="520" t="str">
        <f t="shared" ref="D17:D22" si="3">+SUM(B17:C17)</f>
        <v>211,727</v>
      </c>
      <c r="E17" s="517"/>
      <c r="F17" s="287" t="s">
        <v>331</v>
      </c>
      <c r="G17" s="429">
        <v>5756.0</v>
      </c>
      <c r="H17" s="518" t="str">
        <f t="shared" si="1"/>
        <v>3.8%</v>
      </c>
      <c r="I17" s="429"/>
      <c r="J17" s="287"/>
      <c r="K17" s="287"/>
      <c r="L17" s="287"/>
      <c r="M17" s="287"/>
      <c r="N17" s="287"/>
      <c r="O17" s="287"/>
    </row>
    <row r="18" ht="13.5" customHeight="1">
      <c r="A18" s="35" t="s">
        <v>286</v>
      </c>
      <c r="B18" s="520">
        <v>68720.0</v>
      </c>
      <c r="C18" s="516">
        <v>140768.0</v>
      </c>
      <c r="D18" s="520" t="str">
        <f t="shared" si="3"/>
        <v>209,488</v>
      </c>
      <c r="E18" s="521"/>
      <c r="F18" s="287" t="s">
        <v>112</v>
      </c>
      <c r="G18" s="429">
        <v>4230.0</v>
      </c>
      <c r="H18" s="518" t="str">
        <f t="shared" si="1"/>
        <v>2.8%</v>
      </c>
      <c r="I18" s="429"/>
      <c r="J18" s="287"/>
      <c r="K18" s="287"/>
      <c r="L18" s="287"/>
      <c r="M18" s="287"/>
      <c r="N18" s="287"/>
      <c r="O18" s="287"/>
    </row>
    <row r="19" ht="13.5" customHeight="1">
      <c r="A19" s="35" t="s">
        <v>287</v>
      </c>
      <c r="B19" s="520">
        <v>64263.0</v>
      </c>
      <c r="C19" s="516">
        <v>132475.0</v>
      </c>
      <c r="D19" s="520" t="str">
        <f t="shared" si="3"/>
        <v>196,738</v>
      </c>
      <c r="E19" s="521"/>
      <c r="F19" s="287" t="s">
        <v>100</v>
      </c>
      <c r="G19" s="429">
        <v>4122.0</v>
      </c>
      <c r="H19" s="518" t="str">
        <f t="shared" si="1"/>
        <v>2.7%</v>
      </c>
      <c r="I19" s="429"/>
      <c r="J19" s="287"/>
      <c r="K19" s="287"/>
      <c r="L19" s="287"/>
      <c r="M19" s="287"/>
      <c r="N19" s="287"/>
      <c r="O19" s="287"/>
    </row>
    <row r="20" ht="13.5" customHeight="1">
      <c r="A20" s="35" t="s">
        <v>288</v>
      </c>
      <c r="B20" s="520">
        <v>56139.0</v>
      </c>
      <c r="C20" s="516">
        <v>74267.0</v>
      </c>
      <c r="D20" s="520" t="str">
        <f t="shared" si="3"/>
        <v>130,406</v>
      </c>
      <c r="E20" s="521"/>
      <c r="F20" s="287" t="s">
        <v>106</v>
      </c>
      <c r="G20" s="429">
        <v>2762.0</v>
      </c>
      <c r="H20" s="518" t="str">
        <f t="shared" si="1"/>
        <v>1.8%</v>
      </c>
      <c r="I20" s="429"/>
      <c r="J20" s="287"/>
      <c r="K20" s="287"/>
      <c r="L20" s="287"/>
      <c r="M20" s="287"/>
      <c r="N20" s="287"/>
      <c r="O20" s="287"/>
    </row>
    <row r="21" ht="13.5" customHeight="1">
      <c r="A21" s="35" t="s">
        <v>289</v>
      </c>
      <c r="B21" s="520">
        <v>54958.0</v>
      </c>
      <c r="C21" s="516">
        <v>73232.0</v>
      </c>
      <c r="D21" s="520" t="str">
        <f t="shared" si="3"/>
        <v>128,190</v>
      </c>
      <c r="E21" s="521"/>
      <c r="F21" s="287" t="s">
        <v>116</v>
      </c>
      <c r="G21" s="429">
        <v>1891.0</v>
      </c>
      <c r="H21" s="518" t="str">
        <f t="shared" si="1"/>
        <v>1.2%</v>
      </c>
      <c r="I21" s="429"/>
      <c r="J21" s="287"/>
      <c r="K21" s="287"/>
      <c r="L21" s="287"/>
      <c r="M21" s="287"/>
      <c r="N21" s="287"/>
      <c r="O21" s="287"/>
    </row>
    <row r="22" ht="13.5" customHeight="1">
      <c r="A22" s="35" t="s">
        <v>374</v>
      </c>
      <c r="B22" s="520">
        <v>57935.0</v>
      </c>
      <c r="C22" s="516">
        <v>94646.0</v>
      </c>
      <c r="D22" s="520" t="str">
        <f t="shared" si="3"/>
        <v>152,581</v>
      </c>
      <c r="E22" s="483"/>
      <c r="F22" s="287" t="s">
        <v>200</v>
      </c>
      <c r="G22" s="429">
        <v>899.0</v>
      </c>
      <c r="H22" s="518" t="str">
        <f t="shared" si="1"/>
        <v>0.6%</v>
      </c>
      <c r="I22" s="429"/>
      <c r="J22" s="287"/>
      <c r="K22" s="287"/>
      <c r="L22" s="287"/>
      <c r="M22" s="287"/>
      <c r="N22" s="287"/>
      <c r="O22" s="287"/>
    </row>
    <row r="23" ht="13.5" customHeight="1">
      <c r="A23" s="35"/>
      <c r="B23" s="520"/>
      <c r="C23" s="516"/>
      <c r="D23" s="520"/>
      <c r="E23" s="287"/>
      <c r="F23" s="287" t="s">
        <v>177</v>
      </c>
      <c r="G23" s="429">
        <v>888.0</v>
      </c>
      <c r="H23" s="518" t="str">
        <f t="shared" si="1"/>
        <v>0.6%</v>
      </c>
      <c r="I23" s="429"/>
      <c r="J23" s="287"/>
      <c r="K23" s="287"/>
      <c r="L23" s="287"/>
      <c r="M23" s="287"/>
      <c r="N23" s="287"/>
      <c r="O23" s="287"/>
    </row>
    <row r="24" ht="15.75" customHeight="1">
      <c r="A24" s="35"/>
      <c r="B24" s="520"/>
      <c r="C24" s="520"/>
      <c r="D24" s="520"/>
      <c r="E24" s="483"/>
      <c r="F24" s="287" t="s">
        <v>113</v>
      </c>
      <c r="G24" s="429">
        <v>845.0</v>
      </c>
      <c r="H24" s="518" t="str">
        <f t="shared" si="1"/>
        <v>0.6%</v>
      </c>
      <c r="I24" s="429"/>
      <c r="J24" s="287"/>
      <c r="K24" s="287"/>
      <c r="L24" s="287"/>
      <c r="M24" s="287"/>
      <c r="N24" s="287"/>
      <c r="O24" s="287"/>
    </row>
    <row r="25" ht="13.5" customHeight="1">
      <c r="A25" s="35"/>
      <c r="B25" s="520"/>
      <c r="C25" s="520"/>
      <c r="D25" s="520"/>
      <c r="E25" s="287"/>
      <c r="F25" s="287" t="s">
        <v>185</v>
      </c>
      <c r="G25" s="429">
        <v>33.0</v>
      </c>
      <c r="H25" s="518" t="str">
        <f t="shared" si="1"/>
        <v>0.0%</v>
      </c>
      <c r="I25" s="429"/>
      <c r="J25" s="287"/>
      <c r="K25" s="287"/>
      <c r="L25" s="287"/>
      <c r="M25" s="287"/>
      <c r="N25" s="287"/>
      <c r="O25" s="287"/>
    </row>
    <row r="26" ht="13.5" customHeight="1">
      <c r="A26" s="35"/>
      <c r="B26" s="520"/>
      <c r="C26" s="520"/>
      <c r="D26" s="520"/>
      <c r="E26" s="287"/>
      <c r="F26" s="287" t="s">
        <v>179</v>
      </c>
      <c r="G26" s="429">
        <v>30.0</v>
      </c>
      <c r="H26" s="518" t="str">
        <f t="shared" si="1"/>
        <v>0.0%</v>
      </c>
      <c r="I26" s="429"/>
      <c r="J26" s="287"/>
      <c r="K26" s="287"/>
      <c r="L26" s="287"/>
      <c r="M26" s="287"/>
      <c r="N26" s="287"/>
      <c r="O26" s="287"/>
    </row>
    <row r="27" ht="13.5" customHeight="1">
      <c r="A27" s="35"/>
      <c r="B27" s="520"/>
      <c r="C27" s="520"/>
      <c r="D27" s="520"/>
      <c r="E27" s="287"/>
      <c r="F27" s="287" t="s">
        <v>181</v>
      </c>
      <c r="G27" s="429">
        <v>20.0</v>
      </c>
      <c r="H27" s="518" t="str">
        <f t="shared" si="1"/>
        <v>0.0%</v>
      </c>
      <c r="I27" s="429"/>
      <c r="J27" s="287"/>
      <c r="K27" s="287"/>
      <c r="L27" s="287"/>
      <c r="M27" s="287"/>
      <c r="N27" s="287"/>
      <c r="O27" s="287"/>
    </row>
    <row r="28" ht="13.5" customHeight="1">
      <c r="A28" s="47" t="s">
        <v>375</v>
      </c>
      <c r="B28" s="512"/>
      <c r="C28" s="512"/>
      <c r="D28" s="512"/>
      <c r="E28" s="287"/>
      <c r="F28" s="287" t="s">
        <v>376</v>
      </c>
      <c r="G28" s="429">
        <v>0.0</v>
      </c>
      <c r="H28" s="518" t="str">
        <f t="shared" si="1"/>
        <v>0.0%</v>
      </c>
      <c r="I28" s="429"/>
      <c r="J28" s="287"/>
      <c r="K28" s="287"/>
      <c r="L28" s="287"/>
      <c r="M28" s="287"/>
      <c r="N28" s="287"/>
      <c r="O28" s="287"/>
    </row>
    <row r="29" ht="13.5" customHeight="1">
      <c r="A29" s="522">
        <v>43617.0</v>
      </c>
      <c r="B29" s="523">
        <v>66759.0</v>
      </c>
      <c r="C29" s="523">
        <v>141012.0</v>
      </c>
      <c r="D29" s="520" t="str">
        <f t="shared" ref="D29:D30" si="5">+SUM(B29:C29)</f>
        <v>207,771</v>
      </c>
      <c r="E29" s="287"/>
      <c r="F29" s="287" t="s">
        <v>377</v>
      </c>
      <c r="G29" s="429">
        <v>0.0</v>
      </c>
      <c r="H29" s="518" t="str">
        <f t="shared" si="1"/>
        <v>0.0%</v>
      </c>
      <c r="I29" s="429"/>
      <c r="J29" s="287"/>
      <c r="K29" s="287"/>
      <c r="L29" s="287"/>
      <c r="M29" s="287"/>
      <c r="N29" s="287"/>
      <c r="O29" s="287"/>
    </row>
    <row r="30" ht="13.5" customHeight="1">
      <c r="A30" s="522">
        <v>43983.0</v>
      </c>
      <c r="B30" s="520" t="str">
        <f t="shared" ref="B30:C30" si="4">+B22</f>
        <v>57,935</v>
      </c>
      <c r="C30" s="520" t="str">
        <f t="shared" si="4"/>
        <v>94,646</v>
      </c>
      <c r="D30" s="520" t="str">
        <f t="shared" si="5"/>
        <v>152,581</v>
      </c>
      <c r="E30" s="287"/>
      <c r="F30" s="287"/>
      <c r="G30" s="429"/>
      <c r="H30" s="518"/>
      <c r="I30" s="429"/>
      <c r="J30" s="287"/>
      <c r="K30" s="287"/>
      <c r="L30" s="287"/>
      <c r="M30" s="287"/>
      <c r="N30" s="287"/>
      <c r="O30" s="287"/>
    </row>
    <row r="31" ht="14.25" customHeight="1">
      <c r="A31" s="524" t="s">
        <v>264</v>
      </c>
      <c r="B31" s="525" t="str">
        <f t="shared" ref="B31:D31" si="6">+B30/B29-1</f>
        <v>-13.2%</v>
      </c>
      <c r="C31" s="525" t="str">
        <f t="shared" si="6"/>
        <v>-32.9%</v>
      </c>
      <c r="D31" s="525" t="str">
        <f t="shared" si="6"/>
        <v>-26.6%</v>
      </c>
      <c r="E31" s="287"/>
      <c r="F31" s="526" t="s">
        <v>260</v>
      </c>
      <c r="G31" s="527" t="str">
        <f>+SUM(G6:G30)</f>
        <v>152,581</v>
      </c>
      <c r="H31" s="528" t="str">
        <f>G31/$G$31</f>
        <v>100.0%</v>
      </c>
      <c r="I31" s="429"/>
      <c r="J31" s="287"/>
      <c r="K31" s="287"/>
      <c r="L31" s="287"/>
      <c r="M31" s="287"/>
      <c r="N31" s="287"/>
      <c r="O31" s="287"/>
    </row>
    <row r="32" ht="13.5" customHeight="1">
      <c r="A32" s="287"/>
      <c r="B32" s="287"/>
      <c r="C32" s="287"/>
      <c r="D32" s="287"/>
      <c r="E32" s="287"/>
      <c r="F32" s="287"/>
      <c r="G32" s="287"/>
      <c r="H32" s="287"/>
      <c r="I32" s="429"/>
      <c r="J32" s="287"/>
      <c r="K32" s="287"/>
      <c r="L32" s="287"/>
      <c r="M32" s="287"/>
      <c r="N32" s="287"/>
      <c r="O32" s="287"/>
    </row>
    <row r="33" ht="12.75" customHeight="1">
      <c r="A33" s="287"/>
      <c r="B33" s="287"/>
      <c r="C33" s="287"/>
      <c r="D33" s="287"/>
      <c r="E33" s="529"/>
      <c r="F33" s="287"/>
      <c r="G33" s="287"/>
      <c r="H33" s="287"/>
      <c r="I33" s="429"/>
      <c r="J33" s="287"/>
      <c r="K33" s="287"/>
      <c r="L33" s="287"/>
      <c r="M33" s="287"/>
      <c r="N33" s="287"/>
      <c r="O33" s="287"/>
    </row>
    <row r="34" ht="52.5" customHeight="1">
      <c r="A34" s="530" t="s">
        <v>378</v>
      </c>
      <c r="B34" s="5"/>
      <c r="C34" s="5"/>
      <c r="D34" s="5"/>
      <c r="E34" s="5"/>
      <c r="F34" s="5"/>
      <c r="G34" s="5"/>
      <c r="H34" s="5"/>
      <c r="I34" s="5"/>
      <c r="J34" s="287"/>
      <c r="K34" s="287"/>
      <c r="L34" s="287"/>
      <c r="M34" s="287"/>
      <c r="N34" s="287"/>
      <c r="O34" s="287"/>
    </row>
    <row r="35" ht="13.5" customHeight="1">
      <c r="A35" s="287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</row>
    <row r="36" ht="13.5" customHeight="1">
      <c r="A36" s="531" t="s">
        <v>379</v>
      </c>
      <c r="B36" s="5"/>
      <c r="C36" s="5"/>
      <c r="D36" s="5"/>
      <c r="E36" s="5"/>
      <c r="F36" s="5"/>
      <c r="G36" s="5"/>
      <c r="H36" s="5"/>
      <c r="I36" s="5"/>
      <c r="J36" s="5"/>
      <c r="K36" s="287"/>
      <c r="L36" s="287"/>
      <c r="M36" s="287"/>
      <c r="N36" s="287"/>
      <c r="O36" s="287"/>
    </row>
    <row r="37" ht="13.5" customHeight="1">
      <c r="A37" s="532"/>
      <c r="B37" s="5"/>
      <c r="C37" s="5"/>
      <c r="D37" s="5"/>
      <c r="E37" s="5"/>
      <c r="F37" s="5"/>
      <c r="G37" s="5"/>
      <c r="H37" s="5"/>
      <c r="I37" s="5"/>
      <c r="J37" s="5"/>
      <c r="K37" s="287"/>
      <c r="L37" s="287"/>
      <c r="M37" s="287"/>
      <c r="N37" s="287"/>
      <c r="O37" s="287"/>
    </row>
    <row r="38" ht="13.5" customHeight="1">
      <c r="A38" s="533" t="s">
        <v>380</v>
      </c>
      <c r="B38" s="533" t="s">
        <v>381</v>
      </c>
      <c r="C38" s="533" t="s">
        <v>382</v>
      </c>
      <c r="D38" s="533" t="s">
        <v>383</v>
      </c>
      <c r="E38" s="533" t="s">
        <v>384</v>
      </c>
      <c r="F38" s="533" t="s">
        <v>385</v>
      </c>
      <c r="G38" s="533" t="s">
        <v>386</v>
      </c>
      <c r="H38" s="533" t="s">
        <v>387</v>
      </c>
      <c r="I38" s="533" t="s">
        <v>388</v>
      </c>
      <c r="J38" s="533" t="s">
        <v>389</v>
      </c>
      <c r="K38" s="533" t="s">
        <v>390</v>
      </c>
      <c r="L38" s="533" t="s">
        <v>391</v>
      </c>
      <c r="M38" s="533" t="s">
        <v>392</v>
      </c>
      <c r="N38" s="533" t="s">
        <v>260</v>
      </c>
      <c r="O38" s="287"/>
    </row>
    <row r="39" ht="13.5" customHeight="1">
      <c r="A39" s="534">
        <v>2000.0</v>
      </c>
      <c r="B39" s="535">
        <v>6.0</v>
      </c>
      <c r="C39" s="535">
        <v>4.0</v>
      </c>
      <c r="D39" s="535">
        <v>2.0</v>
      </c>
      <c r="E39" s="535">
        <v>3.0</v>
      </c>
      <c r="F39" s="535">
        <v>3.0</v>
      </c>
      <c r="G39" s="535">
        <v>6.0</v>
      </c>
      <c r="H39" s="535">
        <v>8.0</v>
      </c>
      <c r="I39" s="535">
        <v>0.0</v>
      </c>
      <c r="J39" s="287">
        <v>0.0</v>
      </c>
      <c r="K39" s="287">
        <v>7.0</v>
      </c>
      <c r="L39" s="287">
        <v>8.0</v>
      </c>
      <c r="M39" s="287">
        <v>7.0</v>
      </c>
      <c r="N39" s="536">
        <v>54.0</v>
      </c>
      <c r="O39" s="287"/>
    </row>
    <row r="40" ht="13.5" customHeight="1">
      <c r="A40" s="534">
        <v>2001.0</v>
      </c>
      <c r="B40" s="535">
        <v>2.0</v>
      </c>
      <c r="C40" s="535">
        <v>9.0</v>
      </c>
      <c r="D40" s="535">
        <v>5.0</v>
      </c>
      <c r="E40" s="535">
        <v>5.0</v>
      </c>
      <c r="F40" s="535">
        <v>8.0</v>
      </c>
      <c r="G40" s="535">
        <v>3.0</v>
      </c>
      <c r="H40" s="535">
        <v>8.0</v>
      </c>
      <c r="I40" s="535">
        <v>8.0</v>
      </c>
      <c r="J40" s="287">
        <v>4.0</v>
      </c>
      <c r="K40" s="287">
        <v>5.0</v>
      </c>
      <c r="L40" s="287">
        <v>4.0</v>
      </c>
      <c r="M40" s="287">
        <v>5.0</v>
      </c>
      <c r="N40" s="536">
        <v>66.0</v>
      </c>
      <c r="O40" s="287"/>
    </row>
    <row r="41" ht="13.5" customHeight="1">
      <c r="A41" s="534">
        <v>2002.0</v>
      </c>
      <c r="B41" s="535">
        <v>20.0</v>
      </c>
      <c r="C41" s="535">
        <v>2.0</v>
      </c>
      <c r="D41" s="535">
        <v>4.0</v>
      </c>
      <c r="E41" s="535">
        <v>6.0</v>
      </c>
      <c r="F41" s="535">
        <v>5.0</v>
      </c>
      <c r="G41" s="535">
        <v>5.0</v>
      </c>
      <c r="H41" s="535">
        <v>4.0</v>
      </c>
      <c r="I41" s="535">
        <v>6.0</v>
      </c>
      <c r="J41" s="287">
        <v>4.0</v>
      </c>
      <c r="K41" s="287">
        <v>8.0</v>
      </c>
      <c r="L41" s="287">
        <v>8.0</v>
      </c>
      <c r="M41" s="287">
        <v>1.0</v>
      </c>
      <c r="N41" s="536">
        <v>73.0</v>
      </c>
      <c r="O41" s="287"/>
    </row>
    <row r="42" ht="13.5" customHeight="1">
      <c r="A42" s="534">
        <v>2003.0</v>
      </c>
      <c r="B42" s="535">
        <v>4.0</v>
      </c>
      <c r="C42" s="535">
        <v>8.0</v>
      </c>
      <c r="D42" s="535">
        <v>5.0</v>
      </c>
      <c r="E42" s="535">
        <v>7.0</v>
      </c>
      <c r="F42" s="535">
        <v>5.0</v>
      </c>
      <c r="G42" s="535">
        <v>3.0</v>
      </c>
      <c r="H42" s="535">
        <v>4.0</v>
      </c>
      <c r="I42" s="535">
        <v>5.0</v>
      </c>
      <c r="J42" s="287">
        <v>3.0</v>
      </c>
      <c r="K42" s="287">
        <v>3.0</v>
      </c>
      <c r="L42" s="287">
        <v>4.0</v>
      </c>
      <c r="M42" s="287">
        <v>3.0</v>
      </c>
      <c r="N42" s="536">
        <v>54.0</v>
      </c>
      <c r="O42" s="287"/>
    </row>
    <row r="43" ht="13.5" customHeight="1">
      <c r="A43" s="534">
        <v>2004.0</v>
      </c>
      <c r="B43" s="535">
        <v>2.0</v>
      </c>
      <c r="C43" s="535">
        <v>9.0</v>
      </c>
      <c r="D43" s="535">
        <v>8.0</v>
      </c>
      <c r="E43" s="535">
        <v>5.0</v>
      </c>
      <c r="F43" s="535">
        <v>2.0</v>
      </c>
      <c r="G43" s="535">
        <v>9.0</v>
      </c>
      <c r="H43" s="535">
        <v>1.0</v>
      </c>
      <c r="I43" s="535">
        <v>3.0</v>
      </c>
      <c r="J43" s="287">
        <v>4.0</v>
      </c>
      <c r="K43" s="287">
        <v>7.0</v>
      </c>
      <c r="L43" s="287">
        <v>5.0</v>
      </c>
      <c r="M43" s="287">
        <v>1.0</v>
      </c>
      <c r="N43" s="536">
        <v>56.0</v>
      </c>
      <c r="O43" s="287"/>
    </row>
    <row r="44" ht="13.5" customHeight="1">
      <c r="A44" s="534">
        <v>2005.0</v>
      </c>
      <c r="B44" s="535">
        <v>3.0</v>
      </c>
      <c r="C44" s="535">
        <v>8.0</v>
      </c>
      <c r="D44" s="535">
        <v>6.0</v>
      </c>
      <c r="E44" s="535">
        <v>6.0</v>
      </c>
      <c r="F44" s="535">
        <v>6.0</v>
      </c>
      <c r="G44" s="535">
        <v>3.0</v>
      </c>
      <c r="H44" s="535">
        <v>5.0</v>
      </c>
      <c r="I44" s="535">
        <v>3.0</v>
      </c>
      <c r="J44" s="287">
        <v>7.0</v>
      </c>
      <c r="K44" s="287">
        <v>5.0</v>
      </c>
      <c r="L44" s="287">
        <v>8.0</v>
      </c>
      <c r="M44" s="287">
        <v>9.0</v>
      </c>
      <c r="N44" s="536">
        <v>69.0</v>
      </c>
      <c r="O44" s="287"/>
    </row>
    <row r="45" ht="13.5" customHeight="1">
      <c r="A45" s="534">
        <v>2006.0</v>
      </c>
      <c r="B45" s="535">
        <v>6.0</v>
      </c>
      <c r="C45" s="535">
        <v>7.0</v>
      </c>
      <c r="D45" s="535">
        <v>6.0</v>
      </c>
      <c r="E45" s="535">
        <v>3.0</v>
      </c>
      <c r="F45" s="535">
        <v>6.0</v>
      </c>
      <c r="G45" s="535">
        <v>5.0</v>
      </c>
      <c r="H45" s="535">
        <v>6.0</v>
      </c>
      <c r="I45" s="535">
        <v>5.0</v>
      </c>
      <c r="J45" s="287">
        <v>4.0</v>
      </c>
      <c r="K45" s="287">
        <v>9.0</v>
      </c>
      <c r="L45" s="287">
        <v>4.0</v>
      </c>
      <c r="M45" s="287">
        <v>4.0</v>
      </c>
      <c r="N45" s="536">
        <v>65.0</v>
      </c>
      <c r="O45" s="287"/>
    </row>
    <row r="46" ht="13.5" customHeight="1">
      <c r="A46" s="534">
        <v>2007.0</v>
      </c>
      <c r="B46" s="535">
        <v>5.0</v>
      </c>
      <c r="C46" s="535">
        <v>6.0</v>
      </c>
      <c r="D46" s="535">
        <v>7.0</v>
      </c>
      <c r="E46" s="535">
        <v>3.0</v>
      </c>
      <c r="F46" s="535">
        <v>7.0</v>
      </c>
      <c r="G46" s="535">
        <v>6.0</v>
      </c>
      <c r="H46" s="535">
        <v>4.0</v>
      </c>
      <c r="I46" s="535">
        <v>6.0</v>
      </c>
      <c r="J46" s="287">
        <v>5.0</v>
      </c>
      <c r="K46" s="287">
        <v>6.0</v>
      </c>
      <c r="L46" s="287">
        <v>5.0</v>
      </c>
      <c r="M46" s="287">
        <v>2.0</v>
      </c>
      <c r="N46" s="536">
        <v>62.0</v>
      </c>
      <c r="O46" s="287"/>
    </row>
    <row r="47" ht="13.5" customHeight="1">
      <c r="A47" s="534">
        <v>2008.0</v>
      </c>
      <c r="B47" s="535">
        <v>12.0</v>
      </c>
      <c r="C47" s="535">
        <v>5.0</v>
      </c>
      <c r="D47" s="535">
        <v>7.0</v>
      </c>
      <c r="E47" s="535">
        <v>6.0</v>
      </c>
      <c r="F47" s="535">
        <v>3.0</v>
      </c>
      <c r="G47" s="535">
        <v>5.0</v>
      </c>
      <c r="H47" s="535">
        <v>6.0</v>
      </c>
      <c r="I47" s="535">
        <v>6.0</v>
      </c>
      <c r="J47" s="287">
        <v>5.0</v>
      </c>
      <c r="K47" s="287">
        <v>3.0</v>
      </c>
      <c r="L47" s="287">
        <v>3.0</v>
      </c>
      <c r="M47" s="287">
        <v>3.0</v>
      </c>
      <c r="N47" s="536">
        <v>64.0</v>
      </c>
      <c r="O47" s="287"/>
    </row>
    <row r="48" ht="13.5" customHeight="1">
      <c r="A48" s="534">
        <v>2009.0</v>
      </c>
      <c r="B48" s="535">
        <v>4.0</v>
      </c>
      <c r="C48" s="535">
        <v>14.0</v>
      </c>
      <c r="D48" s="535">
        <v>6.0</v>
      </c>
      <c r="E48" s="535">
        <v>2.0</v>
      </c>
      <c r="F48" s="535">
        <v>3.0</v>
      </c>
      <c r="G48" s="535">
        <v>8.0</v>
      </c>
      <c r="H48" s="535">
        <v>6.0</v>
      </c>
      <c r="I48" s="535">
        <v>4.0</v>
      </c>
      <c r="J48" s="287">
        <v>2.0</v>
      </c>
      <c r="K48" s="287">
        <v>1.0</v>
      </c>
      <c r="L48" s="287">
        <v>4.0</v>
      </c>
      <c r="M48" s="287">
        <v>2.0</v>
      </c>
      <c r="N48" s="536">
        <v>56.0</v>
      </c>
      <c r="O48" s="287"/>
    </row>
    <row r="49" ht="13.5" customHeight="1">
      <c r="A49" s="534">
        <v>2010.0</v>
      </c>
      <c r="B49" s="535">
        <v>5.0</v>
      </c>
      <c r="C49" s="535">
        <v>13.0</v>
      </c>
      <c r="D49" s="535">
        <v>1.0</v>
      </c>
      <c r="E49" s="535">
        <v>6.0</v>
      </c>
      <c r="F49" s="535">
        <v>5.0</v>
      </c>
      <c r="G49" s="535">
        <v>9.0</v>
      </c>
      <c r="H49" s="535">
        <v>6.0</v>
      </c>
      <c r="I49" s="535">
        <v>4.0</v>
      </c>
      <c r="J49" s="287">
        <v>3.0</v>
      </c>
      <c r="K49" s="287">
        <v>4.0</v>
      </c>
      <c r="L49" s="287">
        <v>4.0</v>
      </c>
      <c r="M49" s="287">
        <v>6.0</v>
      </c>
      <c r="N49" s="536">
        <v>66.0</v>
      </c>
      <c r="O49" s="287"/>
    </row>
    <row r="50" ht="13.5" customHeight="1">
      <c r="A50" s="534">
        <v>2011.0</v>
      </c>
      <c r="B50" s="535">
        <v>4.0</v>
      </c>
      <c r="C50" s="535">
        <v>8.0</v>
      </c>
      <c r="D50" s="535">
        <v>2.0</v>
      </c>
      <c r="E50" s="535">
        <v>5.0</v>
      </c>
      <c r="F50" s="535">
        <v>6.0</v>
      </c>
      <c r="G50" s="535">
        <v>5.0</v>
      </c>
      <c r="H50" s="535">
        <v>4.0</v>
      </c>
      <c r="I50" s="535">
        <v>5.0</v>
      </c>
      <c r="J50" s="287">
        <v>4.0</v>
      </c>
      <c r="K50" s="287">
        <v>5.0</v>
      </c>
      <c r="L50" s="287">
        <v>1.0</v>
      </c>
      <c r="M50" s="287">
        <v>3.0</v>
      </c>
      <c r="N50" s="536">
        <v>52.0</v>
      </c>
      <c r="O50" s="287"/>
    </row>
    <row r="51" ht="13.5" customHeight="1">
      <c r="A51" s="534">
        <v>2012.0</v>
      </c>
      <c r="B51" s="535">
        <v>2.0</v>
      </c>
      <c r="C51" s="535">
        <v>6.0</v>
      </c>
      <c r="D51" s="535">
        <v>8.0</v>
      </c>
      <c r="E51" s="535">
        <v>2.0</v>
      </c>
      <c r="F51" s="535">
        <v>4.0</v>
      </c>
      <c r="G51" s="535">
        <v>2.0</v>
      </c>
      <c r="H51" s="535">
        <v>5.0</v>
      </c>
      <c r="I51" s="535">
        <v>5.0</v>
      </c>
      <c r="J51" s="287">
        <v>3.0</v>
      </c>
      <c r="K51" s="287">
        <v>8.0</v>
      </c>
      <c r="L51" s="287">
        <v>4.0</v>
      </c>
      <c r="M51" s="287">
        <v>4.0</v>
      </c>
      <c r="N51" s="536">
        <v>53.0</v>
      </c>
      <c r="O51" s="287"/>
    </row>
    <row r="52" ht="13.5" customHeight="1">
      <c r="A52" s="534">
        <v>2013.0</v>
      </c>
      <c r="B52" s="535">
        <v>4.0</v>
      </c>
      <c r="C52" s="535">
        <v>6.0</v>
      </c>
      <c r="D52" s="535">
        <v>5.0</v>
      </c>
      <c r="E52" s="535">
        <v>6.0</v>
      </c>
      <c r="F52" s="535">
        <v>1.0</v>
      </c>
      <c r="G52" s="535">
        <v>4.0</v>
      </c>
      <c r="H52" s="535">
        <v>4.0</v>
      </c>
      <c r="I52" s="535"/>
      <c r="J52" s="287">
        <v>5.0</v>
      </c>
      <c r="K52" s="287">
        <v>2.0</v>
      </c>
      <c r="L52" s="287">
        <v>4.0</v>
      </c>
      <c r="M52" s="287">
        <v>2.0</v>
      </c>
      <c r="N52" s="536">
        <v>43.0</v>
      </c>
      <c r="O52" s="287"/>
    </row>
    <row r="53" ht="13.5" customHeight="1">
      <c r="A53" s="534">
        <v>2014.0</v>
      </c>
      <c r="B53" s="535">
        <v>6.0</v>
      </c>
      <c r="C53" s="535">
        <v>1.0</v>
      </c>
      <c r="D53" s="535">
        <v>1.0</v>
      </c>
      <c r="E53" s="535">
        <v>1.0</v>
      </c>
      <c r="F53" s="535">
        <v>1.0</v>
      </c>
      <c r="G53" s="535">
        <v>3.0</v>
      </c>
      <c r="H53" s="535">
        <v>7.0</v>
      </c>
      <c r="I53" s="535">
        <v>2.0</v>
      </c>
      <c r="J53" s="287">
        <v>2.0</v>
      </c>
      <c r="K53" s="287">
        <v>0.0</v>
      </c>
      <c r="L53" s="287">
        <v>1.0</v>
      </c>
      <c r="M53" s="287">
        <v>7.0</v>
      </c>
      <c r="N53" s="536">
        <v>32.0</v>
      </c>
      <c r="O53" s="287"/>
    </row>
    <row r="54" ht="13.5" customHeight="1">
      <c r="A54" s="534">
        <v>2015.0</v>
      </c>
      <c r="B54" s="535">
        <v>5.0</v>
      </c>
      <c r="C54" s="535">
        <v>2.0</v>
      </c>
      <c r="D54" s="535">
        <v>7.0</v>
      </c>
      <c r="E54" s="535">
        <v>2.0</v>
      </c>
      <c r="F54" s="535">
        <v>0.0</v>
      </c>
      <c r="G54" s="535">
        <v>2.0</v>
      </c>
      <c r="H54" s="535">
        <v>1.0</v>
      </c>
      <c r="I54" s="535">
        <v>2.0</v>
      </c>
      <c r="J54" s="287">
        <v>2.0</v>
      </c>
      <c r="K54" s="287">
        <v>3.0</v>
      </c>
      <c r="L54" s="287">
        <v>3.0</v>
      </c>
      <c r="M54" s="287">
        <v>0.0</v>
      </c>
      <c r="N54" s="536">
        <v>29.0</v>
      </c>
      <c r="O54" s="287"/>
    </row>
    <row r="55" ht="13.5" customHeight="1">
      <c r="A55" s="534">
        <v>2016.0</v>
      </c>
      <c r="B55" s="535">
        <v>4.0</v>
      </c>
      <c r="C55" s="535">
        <v>3.0</v>
      </c>
      <c r="D55" s="535">
        <v>3.0</v>
      </c>
      <c r="E55" s="535">
        <v>1.0</v>
      </c>
      <c r="F55" s="535">
        <v>6.0</v>
      </c>
      <c r="G55" s="535">
        <v>2.0</v>
      </c>
      <c r="H55" s="535">
        <v>2.0</v>
      </c>
      <c r="I55" s="535">
        <v>3.0</v>
      </c>
      <c r="J55" s="287">
        <v>4.0</v>
      </c>
      <c r="K55" s="287">
        <v>1.0</v>
      </c>
      <c r="L55" s="287">
        <v>2.0</v>
      </c>
      <c r="M55" s="287">
        <v>3.0</v>
      </c>
      <c r="N55" s="536">
        <v>34.0</v>
      </c>
      <c r="O55" s="287"/>
    </row>
    <row r="56" ht="13.5" customHeight="1">
      <c r="A56" s="534">
        <v>2017.0</v>
      </c>
      <c r="B56" s="535">
        <v>5.0</v>
      </c>
      <c r="C56" s="535">
        <v>5.0</v>
      </c>
      <c r="D56" s="535">
        <v>3.0</v>
      </c>
      <c r="E56" s="535">
        <v>2.0</v>
      </c>
      <c r="F56" s="535">
        <v>6.0</v>
      </c>
      <c r="G56" s="535">
        <v>1.0</v>
      </c>
      <c r="H56" s="535">
        <v>3.0</v>
      </c>
      <c r="I56" s="535">
        <v>4.0</v>
      </c>
      <c r="J56" s="287">
        <v>2.0</v>
      </c>
      <c r="K56" s="287">
        <v>8.0</v>
      </c>
      <c r="L56" s="287">
        <v>0.0</v>
      </c>
      <c r="M56" s="287">
        <v>2.0</v>
      </c>
      <c r="N56" s="536">
        <v>41.0</v>
      </c>
      <c r="O56" s="287"/>
    </row>
    <row r="57" ht="13.5" customHeight="1">
      <c r="A57" s="534">
        <v>2018.0</v>
      </c>
      <c r="B57" s="535">
        <v>2.0</v>
      </c>
      <c r="C57" s="535">
        <v>1.0</v>
      </c>
      <c r="D57" s="535">
        <v>2.0</v>
      </c>
      <c r="E57" s="535">
        <v>5.0</v>
      </c>
      <c r="F57" s="535">
        <v>3.0</v>
      </c>
      <c r="G57" s="535">
        <v>2.0</v>
      </c>
      <c r="H57" s="535">
        <v>1.0</v>
      </c>
      <c r="I57" s="535">
        <v>3.0</v>
      </c>
      <c r="J57" s="287">
        <v>2.0</v>
      </c>
      <c r="K57" s="287">
        <v>2.0</v>
      </c>
      <c r="L57" s="287">
        <v>3.0</v>
      </c>
      <c r="M57" s="287">
        <v>1.0</v>
      </c>
      <c r="N57" s="536">
        <v>27.0</v>
      </c>
      <c r="O57" s="287"/>
    </row>
    <row r="58" ht="13.5" customHeight="1">
      <c r="A58" s="534">
        <v>2019.0</v>
      </c>
      <c r="B58" s="535">
        <v>4.0</v>
      </c>
      <c r="C58" s="535">
        <v>2.0</v>
      </c>
      <c r="D58" s="535">
        <v>1.0</v>
      </c>
      <c r="E58" s="535">
        <v>4.0</v>
      </c>
      <c r="F58" s="535">
        <v>4.0</v>
      </c>
      <c r="G58" s="535">
        <v>3.0</v>
      </c>
      <c r="H58" s="535">
        <v>3.0</v>
      </c>
      <c r="I58" s="535">
        <v>3.0</v>
      </c>
      <c r="J58" s="287">
        <v>3.0</v>
      </c>
      <c r="K58" s="287">
        <v>1.0</v>
      </c>
      <c r="L58" s="287">
        <v>6.0</v>
      </c>
      <c r="M58" s="287">
        <v>6.0</v>
      </c>
      <c r="N58" s="536">
        <v>40.0</v>
      </c>
      <c r="O58" s="287"/>
    </row>
    <row r="59" ht="13.5" customHeight="1">
      <c r="A59" s="537">
        <v>2020.0</v>
      </c>
      <c r="B59" s="538">
        <v>2.0</v>
      </c>
      <c r="C59" s="538">
        <v>5.0</v>
      </c>
      <c r="D59" s="538"/>
      <c r="E59" s="538"/>
      <c r="F59" s="538"/>
      <c r="G59" s="538"/>
      <c r="H59" s="538"/>
      <c r="I59" s="538"/>
      <c r="J59" s="539"/>
      <c r="K59" s="539"/>
      <c r="L59" s="539"/>
      <c r="M59" s="539"/>
      <c r="N59" s="538" t="str">
        <f>+SUM(B59:M59)</f>
        <v>7</v>
      </c>
      <c r="O59" s="287"/>
    </row>
    <row r="60" ht="13.5" customHeight="1">
      <c r="A60" s="287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</row>
    <row r="61" ht="31.5" customHeight="1">
      <c r="A61" s="530" t="s">
        <v>393</v>
      </c>
      <c r="B61" s="5"/>
      <c r="C61" s="5"/>
      <c r="D61" s="5"/>
      <c r="E61" s="5"/>
      <c r="F61" s="5"/>
      <c r="G61" s="5"/>
      <c r="H61" s="5"/>
      <c r="I61" s="5"/>
      <c r="J61" s="287"/>
      <c r="K61" s="535"/>
      <c r="L61" s="535"/>
      <c r="M61" s="535"/>
      <c r="N61" s="535"/>
      <c r="O61" s="287"/>
    </row>
    <row r="62" ht="13.5" customHeight="1">
      <c r="A62" s="287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</row>
    <row r="63" ht="13.5" customHeight="1">
      <c r="A63" s="287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</row>
    <row r="64" ht="13.5" customHeight="1">
      <c r="A64" s="287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</row>
    <row r="65" ht="13.5" customHeight="1">
      <c r="A65" s="287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</row>
    <row r="66" ht="13.5" customHeight="1">
      <c r="A66" s="287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</row>
    <row r="67" ht="13.5" customHeight="1">
      <c r="A67" s="287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</row>
    <row r="68" ht="13.5" customHeight="1">
      <c r="A68" s="287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</row>
    <row r="69" ht="13.5" customHeight="1">
      <c r="A69" s="287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</row>
    <row r="70" ht="13.5" customHeight="1">
      <c r="A70" s="287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</row>
    <row r="71" ht="13.5" customHeight="1">
      <c r="A71" s="287"/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</row>
    <row r="72" ht="13.5" customHeight="1">
      <c r="A72" s="287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</row>
    <row r="73" ht="13.5" customHeight="1">
      <c r="A73" s="287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</row>
    <row r="74" ht="13.5" customHeight="1">
      <c r="A74" s="287"/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</row>
    <row r="75" ht="13.5" customHeight="1">
      <c r="A75" s="287"/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</row>
    <row r="76" ht="13.5" customHeight="1">
      <c r="A76" s="287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</row>
    <row r="77" ht="13.5" customHeight="1">
      <c r="A77" s="287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</row>
    <row r="78" ht="13.5" customHeight="1">
      <c r="A78" s="287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</row>
    <row r="79" ht="13.5" customHeight="1">
      <c r="A79" s="287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</row>
    <row r="80" ht="13.5" customHeight="1">
      <c r="A80" s="287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</row>
    <row r="81" ht="13.5" customHeight="1">
      <c r="A81" s="287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</row>
    <row r="82" ht="13.5" customHeight="1">
      <c r="A82" s="287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</row>
    <row r="83" ht="13.5" customHeight="1">
      <c r="A83" s="28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</row>
    <row r="84" ht="13.5" customHeight="1">
      <c r="A84" s="287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</row>
    <row r="85" ht="13.5" customHeight="1">
      <c r="A85" s="287"/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</row>
    <row r="86" ht="13.5" customHeight="1">
      <c r="A86" s="287"/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</row>
    <row r="87" ht="13.5" customHeight="1">
      <c r="A87" s="287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</row>
    <row r="88" ht="13.5" customHeight="1">
      <c r="A88" s="287"/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</row>
    <row r="89" ht="13.5" customHeight="1">
      <c r="A89" s="287"/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</row>
    <row r="90" ht="13.5" customHeight="1">
      <c r="A90" s="287"/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</row>
    <row r="91" ht="13.5" customHeight="1">
      <c r="A91" s="287"/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</row>
    <row r="92" ht="13.5" customHeight="1">
      <c r="A92" s="287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</row>
    <row r="93" ht="13.5" customHeight="1">
      <c r="A93" s="287"/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</row>
    <row r="94" ht="13.5" customHeight="1">
      <c r="A94" s="287"/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</row>
    <row r="95" ht="13.5" customHeight="1">
      <c r="A95" s="287"/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</row>
    <row r="96" ht="13.5" customHeight="1">
      <c r="A96" s="287"/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</row>
    <row r="97" ht="13.5" customHeight="1">
      <c r="A97" s="287"/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</row>
    <row r="98" ht="13.5" customHeight="1">
      <c r="A98" s="287"/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</row>
    <row r="99" ht="13.5" customHeight="1">
      <c r="A99" s="287"/>
      <c r="B99" s="287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</row>
    <row r="100" ht="13.5" customHeight="1">
      <c r="A100" s="287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</row>
  </sheetData>
  <mergeCells count="7">
    <mergeCell ref="A61:I61"/>
    <mergeCell ref="A2:D2"/>
    <mergeCell ref="A4:D4"/>
    <mergeCell ref="F4:H4"/>
    <mergeCell ref="A34:I34"/>
    <mergeCell ref="A36:J36"/>
    <mergeCell ref="A37:J37"/>
  </mergeCells>
  <printOptions horizontalCentered="1" verticalCentered="1"/>
  <pageMargins bottom="0.0" footer="0.0" header="0.0" left="0.0" right="0.0" top="0.0"/>
  <pageSetup paperSize="9" scale="7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17.0"/>
    <col customWidth="1" min="2" max="12" width="17.29"/>
    <col customWidth="1" hidden="1" min="13" max="13" width="17.71"/>
    <col customWidth="1" hidden="1" min="14" max="14" width="14.57"/>
    <col customWidth="1" hidden="1" min="15" max="17" width="11.57"/>
    <col customWidth="1" min="18" max="19" width="11.57"/>
  </cols>
  <sheetData>
    <row r="1" ht="12.0" customHeight="1">
      <c r="A1" s="51" t="s">
        <v>394</v>
      </c>
      <c r="B1" s="540"/>
      <c r="C1" s="540"/>
      <c r="D1" s="541"/>
      <c r="E1" s="541"/>
      <c r="F1" s="541"/>
      <c r="G1" s="541"/>
      <c r="H1" s="541"/>
      <c r="I1" s="541"/>
      <c r="J1" s="541"/>
      <c r="K1" s="541"/>
      <c r="L1" s="356"/>
      <c r="M1" s="542"/>
      <c r="N1" s="356"/>
      <c r="O1" s="356"/>
      <c r="P1" s="356"/>
      <c r="Q1" s="356"/>
      <c r="R1" s="356"/>
      <c r="S1" s="356"/>
    </row>
    <row r="2" ht="31.5" customHeight="1">
      <c r="A2" s="4" t="s">
        <v>395</v>
      </c>
      <c r="B2" s="5"/>
      <c r="C2" s="5"/>
      <c r="D2" s="5"/>
      <c r="E2" s="5"/>
      <c r="F2" s="5"/>
      <c r="G2" s="5"/>
      <c r="H2" s="5"/>
      <c r="I2" s="5"/>
      <c r="J2" s="543"/>
      <c r="K2" s="543"/>
      <c r="L2" s="356"/>
      <c r="M2" s="542"/>
      <c r="N2" s="356"/>
      <c r="O2" s="356"/>
      <c r="P2" s="356"/>
      <c r="Q2" s="356"/>
      <c r="R2" s="356"/>
      <c r="S2" s="356"/>
    </row>
    <row r="3" ht="12.0" customHeight="1">
      <c r="A3" s="356"/>
      <c r="B3" s="544"/>
      <c r="C3" s="355"/>
      <c r="D3" s="355"/>
      <c r="E3" s="355"/>
      <c r="F3" s="355"/>
      <c r="G3" s="355"/>
      <c r="H3" s="355"/>
      <c r="I3" s="355"/>
      <c r="J3" s="355"/>
      <c r="K3" s="355"/>
      <c r="L3" s="356"/>
      <c r="M3" s="542"/>
      <c r="N3" s="356"/>
      <c r="O3" s="356"/>
      <c r="P3" s="356"/>
      <c r="Q3" s="356"/>
      <c r="R3" s="356"/>
      <c r="S3" s="356"/>
    </row>
    <row r="4" ht="12.0" customHeight="1">
      <c r="A4" s="545" t="s">
        <v>396</v>
      </c>
      <c r="B4" s="161">
        <v>2010.0</v>
      </c>
      <c r="C4" s="161">
        <v>2011.0</v>
      </c>
      <c r="D4" s="161">
        <v>2012.0</v>
      </c>
      <c r="E4" s="161">
        <v>2013.0</v>
      </c>
      <c r="F4" s="161">
        <v>2014.0</v>
      </c>
      <c r="G4" s="161">
        <v>2015.0</v>
      </c>
      <c r="H4" s="161">
        <v>2016.0</v>
      </c>
      <c r="I4" s="161">
        <v>2017.0</v>
      </c>
      <c r="J4" s="546">
        <v>2018.0</v>
      </c>
      <c r="K4" s="546">
        <v>2019.0</v>
      </c>
      <c r="L4" s="546">
        <v>2020.0</v>
      </c>
      <c r="M4" s="542"/>
      <c r="N4" s="356"/>
      <c r="O4" s="356"/>
      <c r="P4" s="356"/>
      <c r="Q4" s="356"/>
      <c r="R4" s="356"/>
      <c r="S4" s="356"/>
    </row>
    <row r="5" ht="12.0" customHeight="1">
      <c r="A5" s="287" t="s">
        <v>397</v>
      </c>
      <c r="B5" s="428">
        <v>7.947319070350279E8</v>
      </c>
      <c r="C5" s="428">
        <v>7.705820752986815E8</v>
      </c>
      <c r="D5" s="428">
        <v>1.0158644607110069E9</v>
      </c>
      <c r="E5" s="428">
        <v>1.0192358937081801E9</v>
      </c>
      <c r="F5" s="428">
        <v>7.481089853787999E8</v>
      </c>
      <c r="G5" s="428">
        <v>4.3497872308E8</v>
      </c>
      <c r="H5" s="428">
        <v>3.9724120453E8</v>
      </c>
      <c r="I5" s="428">
        <v>7.509027886541308E8</v>
      </c>
      <c r="J5" s="428">
        <v>1.5168167296351998E9</v>
      </c>
      <c r="K5" s="428" t="str">
        <f>'[1]12. TRANSFERENCIAS 2'!J7+'[1]12. TRANSFERENCIAS 2'!J33+'[1]12. TRANSFERENCIAS 2'!J59</f>
        <v>#REF!</v>
      </c>
      <c r="L5" s="428">
        <v>4.70961846418962E8</v>
      </c>
      <c r="M5" s="547" t="str">
        <f t="shared" ref="M5:M29" si="1">L5/1000000</f>
        <v>  471 </v>
      </c>
      <c r="N5" s="548" t="str">
        <f t="shared" ref="N5:N29" si="2">L5/$L$31</f>
        <v>25.68%</v>
      </c>
      <c r="P5" s="369" t="s">
        <v>398</v>
      </c>
      <c r="Q5" s="356">
        <v>845.75</v>
      </c>
      <c r="R5" s="549"/>
      <c r="S5" s="550"/>
    </row>
    <row r="6" ht="12.0" customHeight="1">
      <c r="A6" s="287" t="s">
        <v>399</v>
      </c>
      <c r="B6" s="428">
        <v>4.124824267986872E8</v>
      </c>
      <c r="C6" s="428">
        <v>7.434251043032817E8</v>
      </c>
      <c r="D6" s="428">
        <v>8.345586600002594E8</v>
      </c>
      <c r="E6" s="428">
        <v>4.9547164673208004E8</v>
      </c>
      <c r="F6" s="428">
        <v>4.661279594432799E8</v>
      </c>
      <c r="G6" s="428">
        <v>4.5370827644E8</v>
      </c>
      <c r="H6" s="428">
        <v>3.9955167636E8</v>
      </c>
      <c r="I6" s="428">
        <v>5.285198800019257E8</v>
      </c>
      <c r="J6" s="428">
        <v>8.539083032084E8</v>
      </c>
      <c r="K6" s="428" t="str">
        <f>'[1]12. TRANSFERENCIAS 2'!J9+'[1]12. TRANSFERENCIAS 2'!J35+'[1]12. TRANSFERENCIAS 2'!J61</f>
        <v>#REF!</v>
      </c>
      <c r="L6" s="428">
        <v>4.3260276436529154E8</v>
      </c>
      <c r="M6" s="547" t="str">
        <f t="shared" si="1"/>
        <v>  433 </v>
      </c>
      <c r="N6" s="548" t="str">
        <f t="shared" si="2"/>
        <v>23.59%</v>
      </c>
      <c r="P6" s="369" t="s">
        <v>397</v>
      </c>
      <c r="Q6" s="356">
        <v>4.6992874491065496E8</v>
      </c>
      <c r="R6" s="549"/>
      <c r="S6" s="550"/>
    </row>
    <row r="7" ht="12.0" customHeight="1">
      <c r="A7" s="287" t="s">
        <v>400</v>
      </c>
      <c r="B7" s="428">
        <v>1.3063080976498613E8</v>
      </c>
      <c r="C7" s="428">
        <v>2.1973929443000156E8</v>
      </c>
      <c r="D7" s="428">
        <v>3.964206968084198E8</v>
      </c>
      <c r="E7" s="428">
        <v>6.86824503002E7</v>
      </c>
      <c r="F7" s="428">
        <v>1.5087702919296E8</v>
      </c>
      <c r="G7" s="428">
        <v>2.4173204268E8</v>
      </c>
      <c r="H7" s="428">
        <v>1.7406057788E8</v>
      </c>
      <c r="I7" s="428">
        <v>2.208079250292407E8</v>
      </c>
      <c r="J7" s="428">
        <v>3.7969578407879996E8</v>
      </c>
      <c r="K7" s="428" t="str">
        <f>'[1]12. TRANSFERENCIAS 2'!J13+'[1]12. TRANSFERENCIAS 2'!J39+'[1]12. TRANSFERENCIAS 2'!J65</f>
        <v>#REF!</v>
      </c>
      <c r="L7" s="428">
        <v>1.379820022352E8</v>
      </c>
      <c r="M7" s="547" t="str">
        <f t="shared" si="1"/>
        <v>  138 </v>
      </c>
      <c r="N7" s="548" t="str">
        <f t="shared" si="2"/>
        <v>7.52%</v>
      </c>
      <c r="P7" s="369" t="s">
        <v>401</v>
      </c>
      <c r="Q7" s="356">
        <v>1.0864467388469206E8</v>
      </c>
      <c r="R7" s="549"/>
      <c r="S7" s="550"/>
    </row>
    <row r="8" ht="12.0" customHeight="1">
      <c r="A8" s="287" t="s">
        <v>402</v>
      </c>
      <c r="B8" s="428">
        <v>2.7880191178170145E8</v>
      </c>
      <c r="C8" s="428">
        <v>4.599890938004284E8</v>
      </c>
      <c r="D8" s="428">
        <v>3.865643236062123E8</v>
      </c>
      <c r="E8" s="428">
        <v>3.0453522834422E8</v>
      </c>
      <c r="F8" s="428">
        <v>2.7923676276184005E8</v>
      </c>
      <c r="G8" s="428">
        <v>2.5906054884E8</v>
      </c>
      <c r="H8" s="428">
        <v>2.1476536241E8</v>
      </c>
      <c r="I8" s="428">
        <v>1.3455598848519117E8</v>
      </c>
      <c r="J8" s="428">
        <v>2.21975636054E8</v>
      </c>
      <c r="K8" s="428" t="str">
        <f>'[1]12. TRANSFERENCIAS 2'!J28+'[1]12. TRANSFERENCIAS 2'!J54+'[1]12. TRANSFERENCIAS 2'!J80</f>
        <v>#REF!</v>
      </c>
      <c r="L8" s="428">
        <v>1.3012038013064763E8</v>
      </c>
      <c r="M8" s="547" t="str">
        <f t="shared" si="1"/>
        <v>  130 </v>
      </c>
      <c r="N8" s="548" t="str">
        <f t="shared" si="2"/>
        <v>7.09%</v>
      </c>
      <c r="P8" s="369" t="s">
        <v>399</v>
      </c>
      <c r="Q8" s="356">
        <v>4.076208088013893E8</v>
      </c>
      <c r="R8" s="549"/>
      <c r="S8" s="550"/>
    </row>
    <row r="9" ht="12.0" customHeight="1">
      <c r="A9" s="287" t="s">
        <v>403</v>
      </c>
      <c r="B9" s="428">
        <v>4.750925200433521E8</v>
      </c>
      <c r="C9" s="428">
        <v>5.335154849358835E8</v>
      </c>
      <c r="D9" s="428">
        <v>6.07324121998452E8</v>
      </c>
      <c r="E9" s="428">
        <v>6.019757581647199E8</v>
      </c>
      <c r="F9" s="428">
        <v>4.0879672538536E8</v>
      </c>
      <c r="G9" s="428">
        <v>3.4542617419E8</v>
      </c>
      <c r="H9" s="428">
        <v>3.1023538141E8</v>
      </c>
      <c r="I9" s="428">
        <v>3.17733876335026E8</v>
      </c>
      <c r="J9" s="428">
        <v>3.1345198247080004E8</v>
      </c>
      <c r="K9" s="428" t="str">
        <f>'[1]12. TRANSFERENCIAS 2'!J18+'[1]12. TRANSFERENCIAS 2'!J44+'[1]12. TRANSFERENCIAS 2'!J70</f>
        <v>#REF!</v>
      </c>
      <c r="L9" s="428">
        <v>1.1242656645277624E8</v>
      </c>
      <c r="M9" s="547" t="str">
        <f t="shared" si="1"/>
        <v>  112 </v>
      </c>
      <c r="N9" s="548" t="str">
        <f t="shared" si="2"/>
        <v>6.13%</v>
      </c>
      <c r="P9" s="369" t="s">
        <v>404</v>
      </c>
      <c r="Q9" s="356">
        <v>1.6877525757385235E7</v>
      </c>
      <c r="R9" s="549"/>
      <c r="S9" s="550"/>
    </row>
    <row r="10" ht="12.0" customHeight="1">
      <c r="A10" s="287" t="s">
        <v>401</v>
      </c>
      <c r="B10" s="428">
        <v>7456590.0871504145</v>
      </c>
      <c r="C10" s="428">
        <v>1.035247390809646E7</v>
      </c>
      <c r="D10" s="428">
        <v>1.6258265793091137E7</v>
      </c>
      <c r="E10" s="428">
        <v>2.3194328631980002E7</v>
      </c>
      <c r="F10" s="428">
        <v>1.235981646736E7</v>
      </c>
      <c r="G10" s="428">
        <v>1.27610192E7</v>
      </c>
      <c r="H10" s="428">
        <v>1.0865723878999999E8</v>
      </c>
      <c r="I10" s="428">
        <v>3.1200505226177514E8</v>
      </c>
      <c r="J10" s="428">
        <v>2.743517420872E8</v>
      </c>
      <c r="K10" s="428" t="str">
        <f>'[1]12. TRANSFERENCIAS 2'!J8+'[1]12. TRANSFERENCIAS 2'!J34+'[1]12. TRANSFERENCIAS 2'!J60</f>
        <v>#REF!</v>
      </c>
      <c r="L10" s="428">
        <v>1.098410156284655E8</v>
      </c>
      <c r="M10" s="547" t="str">
        <f t="shared" si="1"/>
        <v>  110 </v>
      </c>
      <c r="N10" s="548" t="str">
        <f t="shared" si="2"/>
        <v>5.99%</v>
      </c>
      <c r="P10" s="369" t="s">
        <v>405</v>
      </c>
      <c r="Q10" s="356">
        <v>7.142869476107E7</v>
      </c>
      <c r="R10" s="549"/>
      <c r="S10" s="550"/>
    </row>
    <row r="11" ht="12.0" customHeight="1">
      <c r="A11" s="287" t="s">
        <v>406</v>
      </c>
      <c r="B11" s="428">
        <v>3.452570847444156E8</v>
      </c>
      <c r="C11" s="428">
        <v>5.001185807105122E8</v>
      </c>
      <c r="D11" s="428">
        <v>4.2132161806921977E8</v>
      </c>
      <c r="E11" s="428">
        <v>3.6219681237268E8</v>
      </c>
      <c r="F11" s="428">
        <v>3.0377320822976E8</v>
      </c>
      <c r="G11" s="428">
        <v>2.8796358888E8</v>
      </c>
      <c r="H11" s="428">
        <v>2.2580945965E8</v>
      </c>
      <c r="I11" s="428">
        <v>1.2927877882423852E8</v>
      </c>
      <c r="J11" s="428">
        <v>2.16967621866E8</v>
      </c>
      <c r="K11" s="428" t="str">
        <f>'[1]12. TRANSFERENCIAS 2'!J23+'[1]12. TRANSFERENCIAS 2'!J49+'[1]12. TRANSFERENCIAS 2'!J75</f>
        <v>#REF!</v>
      </c>
      <c r="L11" s="428">
        <v>1.0023375530711922E8</v>
      </c>
      <c r="M11" s="547" t="str">
        <f t="shared" si="1"/>
        <v>  100 </v>
      </c>
      <c r="N11" s="548" t="str">
        <f t="shared" si="2"/>
        <v>5.46%</v>
      </c>
      <c r="P11" s="369" t="s">
        <v>407</v>
      </c>
      <c r="Q11" s="356">
        <v>718.8875</v>
      </c>
      <c r="R11" s="549"/>
      <c r="S11" s="550"/>
    </row>
    <row r="12" ht="12.0" customHeight="1">
      <c r="A12" s="287" t="s">
        <v>408</v>
      </c>
      <c r="B12" s="428">
        <v>8.385956230720854E7</v>
      </c>
      <c r="C12" s="428">
        <v>2.3506043744280097E8</v>
      </c>
      <c r="D12" s="428">
        <v>4.0119553772356755E8</v>
      </c>
      <c r="E12" s="428">
        <v>2.304902496651406E8</v>
      </c>
      <c r="F12" s="428">
        <v>2.880554841572E8</v>
      </c>
      <c r="G12" s="428">
        <v>1.4570026368E8</v>
      </c>
      <c r="H12" s="428">
        <v>7.367718857000001E7</v>
      </c>
      <c r="I12" s="428">
        <v>1.217245998123684E8</v>
      </c>
      <c r="J12" s="428">
        <v>1.8577548155600002E8</v>
      </c>
      <c r="K12" s="428" t="str">
        <f>'[1]12. TRANSFERENCIAS 2'!J16+'[1]12. TRANSFERENCIAS 2'!J42+'[1]12. TRANSFERENCIAS 2'!J68</f>
        <v>#REF!</v>
      </c>
      <c r="L12" s="428">
        <v>7.549162554721999E7</v>
      </c>
      <c r="M12" s="547" t="str">
        <f t="shared" si="1"/>
        <v>  75 </v>
      </c>
      <c r="N12" s="548" t="str">
        <f t="shared" si="2"/>
        <v>4.12%</v>
      </c>
      <c r="P12" s="369" t="s">
        <v>400</v>
      </c>
      <c r="Q12" s="356">
        <v>1.3301077140899E8</v>
      </c>
      <c r="R12" s="549"/>
      <c r="S12" s="550"/>
    </row>
    <row r="13" ht="12.0" customHeight="1">
      <c r="A13" s="287" t="s">
        <v>405</v>
      </c>
      <c r="B13" s="428">
        <v>5.788289061865107E8</v>
      </c>
      <c r="C13" s="428">
        <v>6.188642905427606E8</v>
      </c>
      <c r="D13" s="428">
        <v>6.552562106650777E8</v>
      </c>
      <c r="E13" s="428">
        <v>7.089368666744399E8</v>
      </c>
      <c r="F13" s="428">
        <v>4.4043326244224E8</v>
      </c>
      <c r="G13" s="428">
        <v>3.5518397054999995E8</v>
      </c>
      <c r="H13" s="428">
        <v>3.2108533385E8</v>
      </c>
      <c r="I13" s="428">
        <v>2.69863128850691E8</v>
      </c>
      <c r="J13" s="428">
        <v>1.9105945364E8</v>
      </c>
      <c r="K13" s="428" t="str">
        <f>'[1]12. TRANSFERENCIAS 2'!J11+'[1]12. TRANSFERENCIAS 2'!J37+'[1]12. TRANSFERENCIAS 2'!J63</f>
        <v>#REF!</v>
      </c>
      <c r="L13" s="428">
        <v>7.15487976680817E7</v>
      </c>
      <c r="M13" s="547" t="str">
        <f t="shared" si="1"/>
        <v>  72 </v>
      </c>
      <c r="N13" s="548" t="str">
        <f t="shared" si="2"/>
        <v>3.90%</v>
      </c>
      <c r="P13" s="369" t="s">
        <v>409</v>
      </c>
      <c r="Q13" s="356">
        <v>2301324.336185782</v>
      </c>
      <c r="R13" s="549"/>
      <c r="S13" s="550"/>
    </row>
    <row r="14" ht="12.0" customHeight="1">
      <c r="A14" s="287" t="s">
        <v>410</v>
      </c>
      <c r="B14" s="428">
        <v>1.177831269414579E8</v>
      </c>
      <c r="C14" s="428">
        <v>1.86330859106039E8</v>
      </c>
      <c r="D14" s="428">
        <v>1.9990147913317117E8</v>
      </c>
      <c r="E14" s="428">
        <v>1.4575002601084E8</v>
      </c>
      <c r="F14" s="428">
        <v>9.146414569776E7</v>
      </c>
      <c r="G14" s="428">
        <v>1.3213273288E8</v>
      </c>
      <c r="H14" s="428">
        <v>8.703216852000001E7</v>
      </c>
      <c r="I14" s="428">
        <v>1.3094114843981849E8</v>
      </c>
      <c r="J14" s="428">
        <v>1.615923279044E8</v>
      </c>
      <c r="K14" s="428" t="str">
        <f>'[1]12. TRANSFERENCIAS 2'!J20+'[1]12. TRANSFERENCIAS 2'!J46+'[1]12. TRANSFERENCIAS 2'!J72</f>
        <v>#REF!</v>
      </c>
      <c r="L14" s="428">
        <v>4.677614930902206E7</v>
      </c>
      <c r="M14" s="547" t="str">
        <f t="shared" si="1"/>
        <v>  47 </v>
      </c>
      <c r="N14" s="548" t="str">
        <f t="shared" si="2"/>
        <v>2.55%</v>
      </c>
      <c r="P14" s="369" t="s">
        <v>411</v>
      </c>
      <c r="Q14" s="356">
        <v>3389924.59237445</v>
      </c>
      <c r="R14" s="549"/>
      <c r="S14" s="550"/>
    </row>
    <row r="15" ht="12.0" customHeight="1">
      <c r="A15" s="287" t="s">
        <v>412</v>
      </c>
      <c r="B15" s="428">
        <v>1.0470400150625034E8</v>
      </c>
      <c r="C15" s="428">
        <v>1.3649676066062248E8</v>
      </c>
      <c r="D15" s="428">
        <v>1.2992594867495766E8</v>
      </c>
      <c r="E15" s="428">
        <v>9.369580804978E7</v>
      </c>
      <c r="F15" s="428">
        <v>4.54987835148E7</v>
      </c>
      <c r="G15" s="428">
        <v>6.647864048E7</v>
      </c>
      <c r="H15" s="428">
        <v>6.084715550999999E7</v>
      </c>
      <c r="I15" s="428">
        <v>1.0287101798461364E8</v>
      </c>
      <c r="J15" s="428">
        <v>1.860195358936E8</v>
      </c>
      <c r="K15" s="428" t="str">
        <f>'[1]12. TRANSFERENCIAS 2'!J17+'[1]12. TRANSFERENCIAS 2'!J43+'[1]12. TRANSFERENCIAS 2'!J69</f>
        <v>#REF!</v>
      </c>
      <c r="L15" s="428">
        <v>4.031224714193684E7</v>
      </c>
      <c r="M15" s="547" t="str">
        <f t="shared" si="1"/>
        <v>  40 </v>
      </c>
      <c r="N15" s="548" t="str">
        <f t="shared" si="2"/>
        <v>2.20%</v>
      </c>
      <c r="P15" s="369" t="s">
        <v>408</v>
      </c>
      <c r="Q15" s="356">
        <v>7.477193492685999E7</v>
      </c>
      <c r="R15" s="549"/>
      <c r="S15" s="550"/>
    </row>
    <row r="16" ht="12.0" customHeight="1">
      <c r="A16" s="287" t="s">
        <v>413</v>
      </c>
      <c r="B16" s="428">
        <v>2.608129114911198E8</v>
      </c>
      <c r="C16" s="428">
        <v>3.9736101450526154E8</v>
      </c>
      <c r="D16" s="428">
        <v>3.771154697235163E8</v>
      </c>
      <c r="E16" s="428">
        <v>2.756246634246E8</v>
      </c>
      <c r="F16" s="428">
        <v>2.3748510012136E8</v>
      </c>
      <c r="G16" s="428">
        <v>1.7727659192000002E8</v>
      </c>
      <c r="H16" s="428">
        <v>1.2213419435E8</v>
      </c>
      <c r="I16" s="428">
        <v>1.3661388079370436E8</v>
      </c>
      <c r="J16" s="428">
        <v>1.3404587725479999E8</v>
      </c>
      <c r="K16" s="428" t="str">
        <f>'[1]12. TRANSFERENCIAS 2'!J26+'[1]12. TRANSFERENCIAS 2'!J52+'[1]12. TRANSFERENCIAS 2'!J78</f>
        <v>#REF!</v>
      </c>
      <c r="L16" s="428">
        <v>4.0114570314812206E7</v>
      </c>
      <c r="M16" s="547" t="str">
        <f t="shared" si="1"/>
        <v>  40 </v>
      </c>
      <c r="N16" s="548" t="str">
        <f t="shared" si="2"/>
        <v>2.19%</v>
      </c>
      <c r="O16" s="356"/>
      <c r="P16" s="369" t="s">
        <v>412</v>
      </c>
      <c r="Q16" s="356">
        <v>3.955949613069907E7</v>
      </c>
      <c r="R16" s="549"/>
      <c r="S16" s="550"/>
    </row>
    <row r="17" ht="12.0" customHeight="1">
      <c r="A17" s="287" t="s">
        <v>414</v>
      </c>
      <c r="B17" s="428">
        <v>2.0627860287626642E8</v>
      </c>
      <c r="C17" s="428">
        <v>2.6127004613078004E8</v>
      </c>
      <c r="D17" s="428">
        <v>2.2745018527691138E8</v>
      </c>
      <c r="E17" s="428">
        <v>1.288727271341E8</v>
      </c>
      <c r="F17" s="428">
        <v>8.595408444143999E7</v>
      </c>
      <c r="G17" s="428">
        <v>9.381115681E7</v>
      </c>
      <c r="H17" s="428">
        <v>4.3139786120000005E7</v>
      </c>
      <c r="I17" s="428">
        <v>8.042837995181523E7</v>
      </c>
      <c r="J17" s="428">
        <v>1.1083815189879999E8</v>
      </c>
      <c r="K17" s="428" t="str">
        <f>'[1]12. TRANSFERENCIAS 2'!J24+'[1]12. TRANSFERENCIAS 2'!J50+'[1]12. TRANSFERENCIAS 2'!J76</f>
        <v>#REF!</v>
      </c>
      <c r="L17" s="428">
        <v>3.828170717546896E7</v>
      </c>
      <c r="M17" s="547" t="str">
        <f t="shared" si="1"/>
        <v>  38 </v>
      </c>
      <c r="N17" s="548" t="str">
        <f t="shared" si="2"/>
        <v>2.09%</v>
      </c>
      <c r="O17" s="356"/>
      <c r="P17" s="369" t="s">
        <v>403</v>
      </c>
      <c r="Q17" s="356">
        <v>1.1168783494820836E8</v>
      </c>
      <c r="R17" s="549"/>
      <c r="S17" s="550"/>
    </row>
    <row r="18" ht="12.0" customHeight="1">
      <c r="A18" s="287" t="s">
        <v>404</v>
      </c>
      <c r="B18" s="428">
        <v>5.629152818726763E7</v>
      </c>
      <c r="C18" s="428">
        <v>9.333599564470498E7</v>
      </c>
      <c r="D18" s="428">
        <v>1.0393336526069061E8</v>
      </c>
      <c r="E18" s="428">
        <v>3.557115651796E7</v>
      </c>
      <c r="F18" s="428">
        <v>2.262163242984E7</v>
      </c>
      <c r="G18" s="428">
        <v>3.111236183E7</v>
      </c>
      <c r="H18" s="428">
        <v>3.993427392E7</v>
      </c>
      <c r="I18" s="428">
        <v>3.9870273374913946E7</v>
      </c>
      <c r="J18" s="428">
        <v>6.43042951052E7</v>
      </c>
      <c r="K18" s="428" t="str">
        <f>'[1]12. TRANSFERENCIAS 2'!J10+'[1]12. TRANSFERENCIAS 2'!J36+'[1]12. TRANSFERENCIAS 2'!J62</f>
        <v>#REF!</v>
      </c>
      <c r="L18" s="428">
        <v>1.7445713748129133E7</v>
      </c>
      <c r="M18" s="547" t="str">
        <f t="shared" si="1"/>
        <v>  17 </v>
      </c>
      <c r="N18" s="548" t="str">
        <f t="shared" si="2"/>
        <v>0.95%</v>
      </c>
      <c r="O18" s="356"/>
      <c r="P18" s="369" t="s">
        <v>415</v>
      </c>
      <c r="Q18" s="356">
        <v>93624.525</v>
      </c>
      <c r="R18" s="549"/>
      <c r="S18" s="550"/>
    </row>
    <row r="19" ht="12.0" customHeight="1">
      <c r="A19" s="287" t="s">
        <v>411</v>
      </c>
      <c r="B19" s="428">
        <v>4586447.410253856</v>
      </c>
      <c r="C19" s="428">
        <v>8485729.93135262</v>
      </c>
      <c r="D19" s="428">
        <v>7778782.403154707</v>
      </c>
      <c r="E19" s="428">
        <v>5030770.7491999995</v>
      </c>
      <c r="F19" s="428">
        <v>4481267.1912</v>
      </c>
      <c r="G19" s="428">
        <v>6282684.98</v>
      </c>
      <c r="H19" s="428">
        <v>5384865.140000001</v>
      </c>
      <c r="I19" s="428">
        <v>1.1058731944498029E7</v>
      </c>
      <c r="J19" s="428">
        <v>2.3232458770800002E7</v>
      </c>
      <c r="K19" s="428" t="str">
        <f>'[1]12. TRANSFERENCIAS 2'!J15+'[1]12. TRANSFERENCIAS 2'!J41+'[1]12. TRANSFERENCIAS 2'!J67</f>
        <v>#REF!</v>
      </c>
      <c r="L19" s="428">
        <v>3724431.8686693413</v>
      </c>
      <c r="M19" s="547" t="str">
        <f t="shared" si="1"/>
        <v>  4 </v>
      </c>
      <c r="N19" s="548" t="str">
        <f t="shared" si="2"/>
        <v>0.20%</v>
      </c>
      <c r="O19" s="356"/>
      <c r="P19" s="369" t="s">
        <v>410</v>
      </c>
      <c r="Q19" s="356">
        <v>4.5927779242835E7</v>
      </c>
      <c r="R19" s="549"/>
      <c r="S19" s="550"/>
    </row>
    <row r="20" ht="12.0" customHeight="1">
      <c r="A20" s="287" t="s">
        <v>409</v>
      </c>
      <c r="B20" s="428">
        <v>2.286990883790103E7</v>
      </c>
      <c r="C20" s="428">
        <v>3.791355278075162E7</v>
      </c>
      <c r="D20" s="428">
        <v>3.3372077099185344E7</v>
      </c>
      <c r="E20" s="428">
        <v>2.490791653678E7</v>
      </c>
      <c r="F20" s="428">
        <v>1.820365544184E7</v>
      </c>
      <c r="G20" s="428">
        <v>1.922609585E7</v>
      </c>
      <c r="H20" s="428">
        <v>1.520276692E7</v>
      </c>
      <c r="I20" s="428">
        <v>1.5521295794381678E7</v>
      </c>
      <c r="J20" s="428">
        <v>1.8083554416E7</v>
      </c>
      <c r="K20" s="428" t="str">
        <f>'[1]12. TRANSFERENCIAS 2'!J14+'[1]12. TRANSFERENCIAS 2'!J40+'[1]12. TRANSFERENCIAS 2'!J66</f>
        <v>#REF!</v>
      </c>
      <c r="L20" s="428">
        <v>2858647.1987827364</v>
      </c>
      <c r="M20" s="547" t="str">
        <f t="shared" si="1"/>
        <v>  3 </v>
      </c>
      <c r="N20" s="548" t="str">
        <f t="shared" si="2"/>
        <v>0.16%</v>
      </c>
      <c r="O20" s="356"/>
      <c r="P20" s="369" t="s">
        <v>416</v>
      </c>
      <c r="Q20" s="356">
        <v>9472.4</v>
      </c>
      <c r="R20" s="549"/>
      <c r="S20" s="550"/>
    </row>
    <row r="21" ht="12.0" customHeight="1">
      <c r="A21" s="287" t="s">
        <v>417</v>
      </c>
      <c r="B21" s="428">
        <v>5306423.132479511</v>
      </c>
      <c r="C21" s="428">
        <v>5455625.2764979</v>
      </c>
      <c r="D21" s="428">
        <v>6632227.995063661</v>
      </c>
      <c r="E21" s="428">
        <v>1.2665687461540002E7</v>
      </c>
      <c r="F21" s="428">
        <v>1.169326565992E7</v>
      </c>
      <c r="G21" s="428">
        <v>8850417.84</v>
      </c>
      <c r="H21" s="428">
        <v>4.009977414E7</v>
      </c>
      <c r="I21" s="428">
        <v>1.3834884511889234E7</v>
      </c>
      <c r="J21" s="428">
        <v>9555499.304</v>
      </c>
      <c r="K21" s="428" t="str">
        <f>'[1]12. TRANSFERENCIAS 2'!J25+'[1]12. TRANSFERENCIAS 2'!J51+'[1]12. TRANSFERENCIAS 2'!J77</f>
        <v>#REF!</v>
      </c>
      <c r="L21" s="428">
        <v>1228854.7654805211</v>
      </c>
      <c r="M21" s="547" t="str">
        <f t="shared" si="1"/>
        <v>  1 </v>
      </c>
      <c r="N21" s="548" t="str">
        <f t="shared" si="2"/>
        <v>0.07%</v>
      </c>
      <c r="O21" s="356"/>
      <c r="P21" s="369" t="s">
        <v>418</v>
      </c>
      <c r="Q21" s="356">
        <v>385104.61262760556</v>
      </c>
      <c r="R21" s="549"/>
      <c r="S21" s="550"/>
    </row>
    <row r="22" ht="12.0" customHeight="1">
      <c r="A22" s="287" t="s">
        <v>418</v>
      </c>
      <c r="B22" s="428">
        <v>1986445.1567431935</v>
      </c>
      <c r="C22" s="428">
        <v>2207435.818903145</v>
      </c>
      <c r="D22" s="428">
        <v>3050291.176695173</v>
      </c>
      <c r="E22" s="428">
        <v>5120161.93106</v>
      </c>
      <c r="F22" s="428">
        <v>4484740.0181599995</v>
      </c>
      <c r="G22" s="428">
        <v>5576767.39</v>
      </c>
      <c r="H22" s="428">
        <v>7070180.76</v>
      </c>
      <c r="I22" s="428">
        <v>6498758.70722</v>
      </c>
      <c r="J22" s="428">
        <v>6204970.273999999</v>
      </c>
      <c r="K22" s="428" t="str">
        <f>'[1]12. TRANSFERENCIAS 2'!J22+'[1]12. TRANSFERENCIAS 2'!J48+'[1]12. TRANSFERENCIAS 2'!J74</f>
        <v>#REF!</v>
      </c>
      <c r="L22" s="428">
        <v>968264.9804535494</v>
      </c>
      <c r="M22" s="551" t="str">
        <f t="shared" si="1"/>
        <v>  1.0 </v>
      </c>
      <c r="N22" s="548" t="str">
        <f t="shared" si="2"/>
        <v>0.05%</v>
      </c>
      <c r="O22" s="356"/>
      <c r="P22" s="369" t="s">
        <v>406</v>
      </c>
      <c r="Q22" s="356">
        <v>9.954171367093651E7</v>
      </c>
      <c r="R22" s="549"/>
      <c r="S22" s="550"/>
    </row>
    <row r="23" ht="12.0" customHeight="1">
      <c r="A23" s="287" t="s">
        <v>419</v>
      </c>
      <c r="B23" s="428">
        <v>1383843.2131051037</v>
      </c>
      <c r="C23" s="428">
        <v>1561706.441098424</v>
      </c>
      <c r="D23" s="428">
        <v>2013543.8280217585</v>
      </c>
      <c r="E23" s="428">
        <v>1576367.99188</v>
      </c>
      <c r="F23" s="428">
        <v>3115735.1436799997</v>
      </c>
      <c r="G23" s="428">
        <v>2117818.94</v>
      </c>
      <c r="H23" s="428">
        <v>2559411.24</v>
      </c>
      <c r="I23" s="428">
        <v>2436367.18386</v>
      </c>
      <c r="J23" s="428">
        <v>2276929.5</v>
      </c>
      <c r="K23" s="428" t="str">
        <f>'[1]12. TRANSFERENCIAS 2'!J27+'[1]12. TRANSFERENCIAS 2'!J53+'[1]12. TRANSFERENCIAS 2'!J79</f>
        <v>#REF!</v>
      </c>
      <c r="L23" s="428">
        <v>727850.315</v>
      </c>
      <c r="M23" s="551" t="str">
        <f t="shared" si="1"/>
        <v>  0.7 </v>
      </c>
      <c r="N23" s="548" t="str">
        <f t="shared" si="2"/>
        <v>0.04%</v>
      </c>
      <c r="O23" s="356"/>
      <c r="P23" s="369" t="s">
        <v>414</v>
      </c>
      <c r="Q23" s="356">
        <v>3.795693555439694E7</v>
      </c>
      <c r="R23" s="549"/>
      <c r="S23" s="550"/>
    </row>
    <row r="24" ht="12.0" customHeight="1">
      <c r="A24" s="287" t="s">
        <v>415</v>
      </c>
      <c r="B24" s="428">
        <v>1663173.2381679008</v>
      </c>
      <c r="C24" s="428">
        <v>2417239.194722211</v>
      </c>
      <c r="D24" s="428">
        <v>2208583.4198764423</v>
      </c>
      <c r="E24" s="428">
        <v>1739908.2035400001</v>
      </c>
      <c r="F24" s="428">
        <v>2045578.206</v>
      </c>
      <c r="G24" s="428">
        <v>2821838.08</v>
      </c>
      <c r="H24" s="428">
        <v>2970444.14</v>
      </c>
      <c r="I24" s="428">
        <v>2901145.31694</v>
      </c>
      <c r="J24" s="428">
        <v>2468555.1772</v>
      </c>
      <c r="K24" s="428" t="str">
        <f>'[1]12. TRANSFERENCIAS 2'!J19+'[1]12. TRANSFERENCIAS 2'!J45+'[1]12. TRANSFERENCIAS 2'!J71</f>
        <v>#REF!</v>
      </c>
      <c r="L24" s="428">
        <v>234730.17716</v>
      </c>
      <c r="M24" s="547" t="str">
        <f t="shared" si="1"/>
        <v>  0 </v>
      </c>
      <c r="N24" s="548" t="str">
        <f t="shared" si="2"/>
        <v>0.01%</v>
      </c>
      <c r="O24" s="356"/>
      <c r="P24" s="369" t="s">
        <v>417</v>
      </c>
      <c r="Q24" s="356">
        <v>604084.3115490284</v>
      </c>
      <c r="R24" s="549"/>
      <c r="S24" s="550"/>
    </row>
    <row r="25" ht="12.0" customHeight="1">
      <c r="A25" s="287" t="s">
        <v>416</v>
      </c>
      <c r="B25" s="428">
        <v>114580.23345233868</v>
      </c>
      <c r="C25" s="428">
        <v>488981.3828083972</v>
      </c>
      <c r="D25" s="428">
        <v>589887.7589190356</v>
      </c>
      <c r="E25" s="428">
        <v>414056.74178000004</v>
      </c>
      <c r="F25" s="428">
        <v>465466.93168</v>
      </c>
      <c r="G25" s="428">
        <v>486813.0</v>
      </c>
      <c r="H25" s="428">
        <v>105507.0</v>
      </c>
      <c r="I25" s="428">
        <v>137411.74225</v>
      </c>
      <c r="J25" s="428">
        <v>51408.0</v>
      </c>
      <c r="K25" s="428" t="str">
        <f>'[1]12. TRANSFERENCIAS 2'!J21+'[1]12. TRANSFERENCIAS 2'!J47+'[1]12. TRANSFERENCIAS 2'!J73</f>
        <v>#REF!</v>
      </c>
      <c r="L25" s="428">
        <v>82488.56042000001</v>
      </c>
      <c r="M25" s="547" t="str">
        <f t="shared" si="1"/>
        <v>  0 </v>
      </c>
      <c r="N25" s="548" t="str">
        <f t="shared" si="2"/>
        <v>0.00%</v>
      </c>
      <c r="O25" s="356"/>
      <c r="P25" s="369" t="s">
        <v>413</v>
      </c>
      <c r="Q25" s="356">
        <v>3.910893214769093E7</v>
      </c>
      <c r="R25" s="549"/>
      <c r="S25" s="550"/>
    </row>
    <row r="26" ht="12.0" customHeight="1">
      <c r="A26" s="287" t="s">
        <v>398</v>
      </c>
      <c r="B26" s="428">
        <v>2917749.7190824146</v>
      </c>
      <c r="C26" s="428">
        <v>2885886.514381836</v>
      </c>
      <c r="D26" s="428">
        <v>2599069.351971255</v>
      </c>
      <c r="E26" s="428">
        <v>1825852.0229200001</v>
      </c>
      <c r="F26" s="428">
        <v>1957001.2064799997</v>
      </c>
      <c r="G26" s="428">
        <v>2181241.04</v>
      </c>
      <c r="H26" s="428">
        <v>1553578.77</v>
      </c>
      <c r="I26" s="428">
        <v>1936562.98459</v>
      </c>
      <c r="J26" s="428">
        <v>1963366.5351999998</v>
      </c>
      <c r="K26" s="428" t="str">
        <f>'[1]12. TRANSFERENCIAS 2'!J6+'[1]12. TRANSFERENCIAS 2'!J32+'[1]12. TRANSFERENCIAS 2'!J58</f>
        <v>#REF!</v>
      </c>
      <c r="L26" s="428">
        <v>64301.65</v>
      </c>
      <c r="M26" s="552" t="str">
        <f t="shared" si="1"/>
        <v>  0.06 </v>
      </c>
      <c r="N26" s="548" t="str">
        <f t="shared" si="2"/>
        <v>0.00%</v>
      </c>
      <c r="O26" s="356"/>
      <c r="P26" s="369" t="s">
        <v>419</v>
      </c>
      <c r="Q26" s="356">
        <v>671529.315</v>
      </c>
      <c r="R26" s="549"/>
      <c r="S26" s="550"/>
    </row>
    <row r="27" ht="12.0" customHeight="1">
      <c r="A27" s="287" t="s">
        <v>420</v>
      </c>
      <c r="B27" s="428">
        <v>19463.66667941946</v>
      </c>
      <c r="C27" s="428">
        <v>19455.87744269617</v>
      </c>
      <c r="D27" s="428">
        <v>43553.03050960998</v>
      </c>
      <c r="E27" s="428">
        <v>55096.25740000001</v>
      </c>
      <c r="F27" s="428">
        <v>56406.39408</v>
      </c>
      <c r="G27" s="428">
        <v>56161.0</v>
      </c>
      <c r="H27" s="428">
        <v>68216.0</v>
      </c>
      <c r="I27" s="428">
        <v>130264.1</v>
      </c>
      <c r="J27" s="428">
        <v>70426.5</v>
      </c>
      <c r="K27" s="428" t="str">
        <f t="shared" ref="K27:K28" si="3">'[1]12. TRANSFERENCIAS 2'!J29+'[1]12. TRANSFERENCIAS 2'!J55+'[1]12. TRANSFERENCIAS 2'!J81</f>
        <v>#REF!</v>
      </c>
      <c r="L27" s="428">
        <v>51331.25</v>
      </c>
      <c r="M27" s="547" t="str">
        <f t="shared" si="1"/>
        <v>  0 </v>
      </c>
      <c r="N27" s="548" t="str">
        <f t="shared" si="2"/>
        <v>0.00%</v>
      </c>
      <c r="O27" s="356"/>
      <c r="P27" s="369" t="s">
        <v>402</v>
      </c>
      <c r="Q27" s="356">
        <v>1.295893483842688E8</v>
      </c>
      <c r="R27" s="549"/>
      <c r="S27" s="550"/>
    </row>
    <row r="28" ht="12.0" customHeight="1">
      <c r="A28" s="287" t="s">
        <v>421</v>
      </c>
      <c r="B28" s="428">
        <v>46904.923492221176</v>
      </c>
      <c r="C28" s="428">
        <v>35251.34350426792</v>
      </c>
      <c r="D28" s="428">
        <v>74048.56293907829</v>
      </c>
      <c r="E28" s="428">
        <v>37294.84978</v>
      </c>
      <c r="F28" s="428">
        <v>40275.0</v>
      </c>
      <c r="G28" s="428">
        <v>41360.0</v>
      </c>
      <c r="H28" s="428">
        <v>20882.0</v>
      </c>
      <c r="I28" s="428">
        <v>11613.72387</v>
      </c>
      <c r="J28" s="428">
        <v>4536.0</v>
      </c>
      <c r="K28" s="428" t="str">
        <f t="shared" si="3"/>
        <v>#REF!</v>
      </c>
      <c r="L28" s="428">
        <v>23003.47316</v>
      </c>
      <c r="M28" s="547" t="str">
        <f t="shared" si="1"/>
        <v>  0 </v>
      </c>
      <c r="N28" s="548" t="str">
        <f t="shared" si="2"/>
        <v>0.00%</v>
      </c>
      <c r="O28" s="356"/>
      <c r="P28" s="369" t="s">
        <v>420</v>
      </c>
      <c r="Q28" s="356">
        <v>11004.275</v>
      </c>
      <c r="R28" s="549"/>
      <c r="S28" s="550"/>
    </row>
    <row r="29" ht="12.0" customHeight="1">
      <c r="A29" s="287" t="s">
        <v>407</v>
      </c>
      <c r="B29" s="428">
        <v>22442.17565817125</v>
      </c>
      <c r="C29" s="428">
        <v>5142.915712823045</v>
      </c>
      <c r="D29" s="428">
        <v>8691.024934410985</v>
      </c>
      <c r="E29" s="428">
        <v>17994.09324</v>
      </c>
      <c r="F29" s="428">
        <v>16281.536479999999</v>
      </c>
      <c r="G29" s="428">
        <v>47933.94</v>
      </c>
      <c r="H29" s="428">
        <v>33929.92</v>
      </c>
      <c r="I29" s="428">
        <v>24759.0483</v>
      </c>
      <c r="J29" s="428">
        <v>31494.8908</v>
      </c>
      <c r="K29" s="428" t="str">
        <f>'[1]12. TRANSFERENCIAS 2'!J12+'[1]12. TRANSFERENCIAS 2'!J38+'[1]12. TRANSFERENCIAS 2'!J64</f>
        <v>#REF!</v>
      </c>
      <c r="L29" s="428">
        <v>729.725</v>
      </c>
      <c r="M29" s="547" t="str">
        <f t="shared" si="1"/>
        <v>  0 </v>
      </c>
      <c r="N29" s="548" t="str">
        <f t="shared" si="2"/>
        <v>0.00%</v>
      </c>
      <c r="O29" s="356"/>
      <c r="P29" s="369" t="s">
        <v>421</v>
      </c>
      <c r="Q29" s="356">
        <v>0.0</v>
      </c>
      <c r="R29" s="549"/>
      <c r="S29" s="550"/>
    </row>
    <row r="30" ht="12.0" customHeight="1">
      <c r="A30" s="287"/>
      <c r="B30" s="428"/>
      <c r="C30" s="428"/>
      <c r="D30" s="428"/>
      <c r="E30" s="428"/>
      <c r="F30" s="428"/>
      <c r="G30" s="3"/>
      <c r="H30" s="3"/>
      <c r="I30" s="3"/>
      <c r="J30" s="3"/>
      <c r="K30" s="356"/>
      <c r="L30" s="369"/>
      <c r="M30" s="553"/>
      <c r="N30" s="554"/>
      <c r="O30" s="356"/>
      <c r="P30" s="369"/>
      <c r="Q30" s="356"/>
      <c r="R30" s="356"/>
      <c r="S30" s="356"/>
    </row>
    <row r="31" ht="12.0" customHeight="1">
      <c r="A31" s="555" t="s">
        <v>422</v>
      </c>
      <c r="B31" s="556" t="str">
        <f t="shared" ref="B31:L31" si="4">SUM(B5:B29)</f>
        <v>3,893,929,271</v>
      </c>
      <c r="C31" s="556" t="str">
        <f t="shared" si="4"/>
        <v>5,227,917,519</v>
      </c>
      <c r="D31" s="556" t="str">
        <f t="shared" si="4"/>
        <v>5,831,461,099</v>
      </c>
      <c r="E31" s="556" t="str">
        <f t="shared" si="4"/>
        <v>4,547,624,723</v>
      </c>
      <c r="F31" s="556" t="str">
        <f t="shared" si="4"/>
        <v>3,627,352,652</v>
      </c>
      <c r="G31" s="556" t="str">
        <f t="shared" si="4"/>
        <v>3,085,015,224</v>
      </c>
      <c r="H31" s="556" t="str">
        <f t="shared" si="4"/>
        <v>2,653,240,558</v>
      </c>
      <c r="I31" s="556" t="str">
        <f t="shared" si="4"/>
        <v>3,330,608,514</v>
      </c>
      <c r="J31" s="556" t="str">
        <f t="shared" si="4"/>
        <v>4,874,746,122</v>
      </c>
      <c r="K31" s="556" t="str">
        <f t="shared" si="4"/>
        <v>#REF!</v>
      </c>
      <c r="L31" s="556" t="str">
        <f t="shared" si="4"/>
        <v>1,834,103,775</v>
      </c>
      <c r="M31" s="552"/>
      <c r="N31" s="369" t="str">
        <f>L31/1000000</f>
        <v>1,834</v>
      </c>
      <c r="O31" s="356"/>
      <c r="P31" s="356"/>
      <c r="Q31" s="356"/>
      <c r="R31" s="549"/>
      <c r="S31" s="356"/>
    </row>
    <row r="32" ht="12.0" customHeight="1">
      <c r="A32" s="3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42"/>
      <c r="N32" s="356"/>
      <c r="O32" s="356"/>
      <c r="P32" s="356"/>
      <c r="Q32" s="356"/>
      <c r="R32" s="356"/>
      <c r="S32" s="356"/>
    </row>
    <row r="33" ht="72.75" customHeight="1">
      <c r="A33" s="558" t="s">
        <v>423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42"/>
      <c r="N33" s="542"/>
      <c r="O33" s="542"/>
      <c r="P33" s="356"/>
      <c r="Q33" s="356"/>
      <c r="R33" s="356"/>
      <c r="S33" s="356"/>
    </row>
    <row r="34" ht="12.0" customHeight="1">
      <c r="A34" s="356"/>
      <c r="B34" s="544"/>
      <c r="C34" s="544"/>
      <c r="D34" s="355"/>
      <c r="E34" s="355"/>
      <c r="F34" s="355"/>
      <c r="G34" s="355"/>
      <c r="H34" s="355"/>
      <c r="I34" s="287"/>
      <c r="J34" s="287"/>
      <c r="K34" s="287"/>
      <c r="L34" s="428"/>
      <c r="M34" s="507"/>
      <c r="N34" s="559"/>
      <c r="O34" s="542"/>
      <c r="P34" s="356"/>
      <c r="Q34" s="356"/>
      <c r="R34" s="356"/>
      <c r="S34" s="356"/>
    </row>
    <row r="35" ht="12.0" customHeight="1">
      <c r="A35" s="356"/>
      <c r="B35" s="544"/>
      <c r="C35" s="544"/>
      <c r="D35" s="355"/>
      <c r="E35" s="355"/>
      <c r="F35" s="355"/>
      <c r="G35" s="560"/>
      <c r="H35" s="355"/>
      <c r="I35" s="287"/>
      <c r="J35" s="287"/>
      <c r="K35" s="287"/>
      <c r="L35" s="428"/>
      <c r="M35" s="507"/>
      <c r="N35" s="559"/>
      <c r="O35" s="542"/>
      <c r="P35" s="356"/>
      <c r="Q35" s="356"/>
      <c r="R35" s="356"/>
      <c r="S35" s="356"/>
    </row>
    <row r="36" ht="12.0" customHeight="1">
      <c r="A36" s="356"/>
      <c r="B36" s="544"/>
      <c r="C36" s="544"/>
      <c r="D36" s="355"/>
      <c r="E36" s="355"/>
      <c r="F36" s="355"/>
      <c r="G36" s="355"/>
      <c r="H36" s="355"/>
      <c r="I36" s="287"/>
      <c r="J36" s="287"/>
      <c r="K36" s="287"/>
      <c r="L36" s="428"/>
      <c r="M36" s="507"/>
      <c r="N36" s="559"/>
      <c r="O36" s="542"/>
      <c r="P36" s="356"/>
      <c r="Q36" s="356"/>
      <c r="R36" s="356"/>
      <c r="S36" s="356"/>
    </row>
    <row r="37" ht="12.0" customHeight="1">
      <c r="A37" s="356"/>
      <c r="B37" s="544"/>
      <c r="C37" s="544"/>
      <c r="D37" s="355"/>
      <c r="E37" s="355"/>
      <c r="F37" s="355"/>
      <c r="G37" s="355"/>
      <c r="H37" s="355"/>
      <c r="I37" s="287"/>
      <c r="J37" s="287"/>
      <c r="K37" s="287"/>
      <c r="L37" s="428"/>
      <c r="M37" s="507"/>
      <c r="N37" s="559"/>
      <c r="O37" s="542"/>
      <c r="P37" s="356"/>
      <c r="Q37" s="356"/>
      <c r="R37" s="356"/>
      <c r="S37" s="356"/>
    </row>
    <row r="38" ht="12.0" customHeight="1">
      <c r="A38" s="356"/>
      <c r="B38" s="544"/>
      <c r="C38" s="544"/>
      <c r="D38" s="355"/>
      <c r="E38" s="355"/>
      <c r="F38" s="355"/>
      <c r="G38" s="355"/>
      <c r="H38" s="355"/>
      <c r="I38" s="287"/>
      <c r="J38" s="287"/>
      <c r="K38" s="287"/>
      <c r="L38" s="428"/>
      <c r="M38" s="507"/>
      <c r="N38" s="559"/>
      <c r="O38" s="542"/>
      <c r="P38" s="356"/>
      <c r="Q38" s="356"/>
      <c r="R38" s="356"/>
      <c r="S38" s="356"/>
    </row>
    <row r="39" ht="12.0" customHeight="1">
      <c r="A39" s="356"/>
      <c r="B39" s="544"/>
      <c r="C39" s="544"/>
      <c r="D39" s="355"/>
      <c r="E39" s="355"/>
      <c r="F39" s="355"/>
      <c r="G39" s="355"/>
      <c r="H39" s="355"/>
      <c r="I39" s="287"/>
      <c r="J39" s="287"/>
      <c r="K39" s="287"/>
      <c r="L39" s="428"/>
      <c r="M39" s="507"/>
      <c r="N39" s="559"/>
      <c r="O39" s="542"/>
      <c r="P39" s="356"/>
      <c r="Q39" s="356"/>
      <c r="R39" s="356"/>
      <c r="S39" s="356"/>
    </row>
    <row r="40" ht="12.0" customHeight="1">
      <c r="A40" s="356"/>
      <c r="B40" s="544"/>
      <c r="C40" s="544"/>
      <c r="D40" s="355"/>
      <c r="E40" s="355"/>
      <c r="F40" s="355"/>
      <c r="G40" s="355"/>
      <c r="H40" s="355"/>
      <c r="I40" s="287"/>
      <c r="J40" s="287"/>
      <c r="K40" s="287"/>
      <c r="L40" s="428"/>
      <c r="M40" s="507"/>
      <c r="N40" s="559"/>
      <c r="O40" s="542"/>
      <c r="P40" s="356"/>
      <c r="Q40" s="356"/>
      <c r="R40" s="356"/>
      <c r="S40" s="356"/>
    </row>
    <row r="41" ht="12.0" customHeight="1">
      <c r="A41" s="356"/>
      <c r="B41" s="544"/>
      <c r="C41" s="544"/>
      <c r="D41" s="355"/>
      <c r="E41" s="355"/>
      <c r="F41" s="355"/>
      <c r="G41" s="355"/>
      <c r="H41" s="355"/>
      <c r="I41" s="287"/>
      <c r="J41" s="287"/>
      <c r="K41" s="287"/>
      <c r="L41" s="428"/>
      <c r="M41" s="507"/>
      <c r="N41" s="559"/>
      <c r="O41" s="542"/>
      <c r="P41" s="356"/>
      <c r="Q41" s="356"/>
      <c r="R41" s="356"/>
      <c r="S41" s="356"/>
    </row>
    <row r="42" ht="12.0" customHeight="1">
      <c r="A42" s="356"/>
      <c r="B42" s="544"/>
      <c r="C42" s="544"/>
      <c r="D42" s="355"/>
      <c r="E42" s="355"/>
      <c r="F42" s="355"/>
      <c r="G42" s="355"/>
      <c r="H42" s="355"/>
      <c r="I42" s="287"/>
      <c r="J42" s="287"/>
      <c r="K42" s="287"/>
      <c r="L42" s="428"/>
      <c r="M42" s="507"/>
      <c r="N42" s="559"/>
      <c r="O42" s="542"/>
      <c r="P42" s="356"/>
      <c r="Q42" s="356"/>
      <c r="R42" s="356"/>
      <c r="S42" s="356"/>
    </row>
    <row r="43" ht="12.0" customHeight="1">
      <c r="A43" s="356"/>
      <c r="B43" s="544"/>
      <c r="C43" s="544"/>
      <c r="D43" s="355"/>
      <c r="E43" s="355"/>
      <c r="F43" s="355"/>
      <c r="G43" s="355"/>
      <c r="H43" s="355"/>
      <c r="I43" s="355"/>
      <c r="J43" s="355"/>
      <c r="K43" s="355"/>
      <c r="L43" s="356"/>
      <c r="M43" s="542"/>
      <c r="N43" s="542"/>
      <c r="O43" s="542"/>
      <c r="P43" s="356"/>
      <c r="Q43" s="356"/>
      <c r="R43" s="356"/>
      <c r="S43" s="356"/>
    </row>
    <row r="44" ht="12.0" customHeight="1">
      <c r="A44" s="356"/>
      <c r="B44" s="544"/>
      <c r="C44" s="544"/>
      <c r="D44" s="355"/>
      <c r="E44" s="355"/>
      <c r="F44" s="355"/>
      <c r="G44" s="355"/>
      <c r="H44" s="355"/>
      <c r="I44" s="355"/>
      <c r="J44" s="355"/>
      <c r="K44" s="355"/>
      <c r="L44" s="356"/>
      <c r="M44" s="542"/>
      <c r="N44" s="542"/>
      <c r="O44" s="542"/>
      <c r="P44" s="356"/>
      <c r="Q44" s="356"/>
      <c r="R44" s="356"/>
      <c r="S44" s="356"/>
    </row>
    <row r="45" ht="12.0" customHeight="1">
      <c r="A45" s="356"/>
      <c r="B45" s="544"/>
      <c r="C45" s="544"/>
      <c r="D45" s="355"/>
      <c r="E45" s="355"/>
      <c r="F45" s="355"/>
      <c r="G45" s="355"/>
      <c r="H45" s="355"/>
      <c r="I45" s="355"/>
      <c r="J45" s="355"/>
      <c r="K45" s="355"/>
      <c r="L45" s="356"/>
      <c r="M45" s="542"/>
      <c r="N45" s="542"/>
      <c r="O45" s="542"/>
      <c r="P45" s="356"/>
      <c r="Q45" s="356"/>
      <c r="R45" s="356"/>
      <c r="S45" s="356"/>
    </row>
    <row r="46" ht="12.0" customHeight="1">
      <c r="A46" s="356"/>
      <c r="B46" s="544"/>
      <c r="C46" s="544"/>
      <c r="D46" s="355"/>
      <c r="E46" s="355"/>
      <c r="F46" s="355"/>
      <c r="G46" s="355"/>
      <c r="H46" s="355"/>
      <c r="I46" s="355"/>
      <c r="J46" s="355"/>
      <c r="K46" s="355"/>
      <c r="L46" s="356"/>
      <c r="M46" s="542"/>
      <c r="N46" s="561"/>
      <c r="O46" s="561"/>
      <c r="P46" s="356"/>
      <c r="Q46" s="356"/>
      <c r="R46" s="356"/>
      <c r="S46" s="356"/>
    </row>
    <row r="47" ht="12.0" customHeight="1">
      <c r="A47" s="356"/>
      <c r="B47" s="544"/>
      <c r="C47" s="544"/>
      <c r="D47" s="355"/>
      <c r="E47" s="355"/>
      <c r="F47" s="355"/>
      <c r="G47" s="355"/>
      <c r="H47" s="355"/>
      <c r="I47" s="355"/>
      <c r="J47" s="355"/>
      <c r="K47" s="355"/>
      <c r="L47" s="356"/>
      <c r="M47" s="542"/>
      <c r="N47" s="561"/>
      <c r="O47" s="561"/>
      <c r="P47" s="356"/>
      <c r="Q47" s="356"/>
      <c r="R47" s="356"/>
      <c r="S47" s="356"/>
    </row>
    <row r="48" ht="12.0" customHeight="1">
      <c r="A48" s="356"/>
      <c r="B48" s="544"/>
      <c r="C48" s="544"/>
      <c r="D48" s="355"/>
      <c r="E48" s="355"/>
      <c r="F48" s="355"/>
      <c r="G48" s="355"/>
      <c r="H48" s="355"/>
      <c r="I48" s="355"/>
      <c r="J48" s="355"/>
      <c r="K48" s="355"/>
      <c r="L48" s="356"/>
      <c r="M48" s="542"/>
      <c r="N48" s="356"/>
      <c r="O48" s="356"/>
      <c r="P48" s="356"/>
      <c r="Q48" s="356"/>
      <c r="R48" s="356"/>
      <c r="S48" s="356"/>
    </row>
    <row r="49" ht="12.0" customHeight="1">
      <c r="A49" s="356"/>
      <c r="B49" s="544"/>
      <c r="C49" s="544"/>
      <c r="D49" s="355"/>
      <c r="E49" s="355"/>
      <c r="F49" s="355"/>
      <c r="G49" s="355"/>
      <c r="H49" s="355"/>
      <c r="I49" s="355"/>
      <c r="J49" s="355"/>
      <c r="K49" s="355"/>
      <c r="L49" s="356"/>
      <c r="M49" s="542"/>
      <c r="N49" s="356"/>
      <c r="O49" s="356"/>
      <c r="P49" s="356"/>
      <c r="Q49" s="356"/>
      <c r="R49" s="356"/>
      <c r="S49" s="356"/>
    </row>
    <row r="50" ht="12.0" customHeight="1">
      <c r="A50" s="356"/>
      <c r="B50" s="544"/>
      <c r="C50" s="544"/>
      <c r="D50" s="355"/>
      <c r="E50" s="355"/>
      <c r="F50" s="355"/>
      <c r="G50" s="355"/>
      <c r="H50" s="355"/>
      <c r="I50" s="355"/>
      <c r="J50" s="355"/>
      <c r="K50" s="355"/>
      <c r="L50" s="356"/>
      <c r="M50" s="542"/>
      <c r="N50" s="356"/>
      <c r="O50" s="356"/>
      <c r="P50" s="356"/>
      <c r="Q50" s="356"/>
      <c r="R50" s="356"/>
      <c r="S50" s="356"/>
    </row>
    <row r="51" ht="12.0" customHeight="1">
      <c r="A51" s="356"/>
      <c r="B51" s="544"/>
      <c r="C51" s="544"/>
      <c r="D51" s="355"/>
      <c r="E51" s="355"/>
      <c r="F51" s="355"/>
      <c r="G51" s="355"/>
      <c r="H51" s="355"/>
      <c r="I51" s="355"/>
      <c r="J51" s="355"/>
      <c r="K51" s="355"/>
      <c r="L51" s="356"/>
      <c r="M51" s="542"/>
      <c r="N51" s="356"/>
      <c r="O51" s="356"/>
      <c r="P51" s="356"/>
      <c r="Q51" s="356"/>
      <c r="R51" s="356"/>
      <c r="S51" s="356"/>
    </row>
    <row r="52" ht="12.0" customHeight="1">
      <c r="A52" s="356"/>
      <c r="B52" s="544"/>
      <c r="C52" s="544"/>
      <c r="D52" s="355"/>
      <c r="E52" s="355"/>
      <c r="F52" s="355"/>
      <c r="G52" s="355"/>
      <c r="H52" s="355"/>
      <c r="I52" s="355"/>
      <c r="J52" s="355"/>
      <c r="K52" s="355"/>
      <c r="L52" s="356"/>
      <c r="M52" s="542"/>
      <c r="N52" s="356"/>
      <c r="O52" s="356"/>
      <c r="P52" s="356"/>
      <c r="Q52" s="356"/>
      <c r="R52" s="356"/>
      <c r="S52" s="356"/>
    </row>
    <row r="53" ht="12.0" customHeight="1">
      <c r="A53" s="356"/>
      <c r="B53" s="544"/>
      <c r="C53" s="544"/>
      <c r="D53" s="355"/>
      <c r="E53" s="355"/>
      <c r="F53" s="355"/>
      <c r="G53" s="355"/>
      <c r="H53" s="355"/>
      <c r="I53" s="355"/>
      <c r="J53" s="355"/>
      <c r="K53" s="355"/>
      <c r="L53" s="356"/>
      <c r="M53" s="542"/>
      <c r="N53" s="356"/>
      <c r="O53" s="356"/>
      <c r="P53" s="356"/>
      <c r="Q53" s="356"/>
      <c r="R53" s="356"/>
      <c r="S53" s="356"/>
    </row>
    <row r="54" ht="12.0" customHeight="1">
      <c r="A54" s="356"/>
      <c r="B54" s="544"/>
      <c r="C54" s="544"/>
      <c r="D54" s="355"/>
      <c r="E54" s="355"/>
      <c r="F54" s="355"/>
      <c r="G54" s="355"/>
      <c r="H54" s="355"/>
      <c r="I54" s="355"/>
      <c r="J54" s="355"/>
      <c r="K54" s="355"/>
      <c r="L54" s="356"/>
      <c r="M54" s="542"/>
      <c r="N54" s="356"/>
      <c r="O54" s="356"/>
      <c r="P54" s="356"/>
      <c r="Q54" s="356"/>
      <c r="R54" s="356"/>
      <c r="S54" s="356"/>
    </row>
    <row r="55" ht="12.0" customHeight="1">
      <c r="A55" s="356"/>
      <c r="B55" s="544"/>
      <c r="C55" s="544"/>
      <c r="D55" s="355"/>
      <c r="E55" s="355"/>
      <c r="F55" s="355"/>
      <c r="G55" s="355"/>
      <c r="H55" s="355"/>
      <c r="I55" s="355"/>
      <c r="J55" s="355"/>
      <c r="K55" s="355"/>
      <c r="L55" s="356"/>
      <c r="M55" s="542"/>
      <c r="N55" s="356"/>
      <c r="O55" s="356"/>
      <c r="P55" s="356"/>
      <c r="Q55" s="356"/>
      <c r="R55" s="356"/>
      <c r="S55" s="356"/>
    </row>
    <row r="56" ht="12.0" customHeight="1">
      <c r="A56" s="356"/>
      <c r="B56" s="544"/>
      <c r="C56" s="544"/>
      <c r="D56" s="355"/>
      <c r="E56" s="355"/>
      <c r="F56" s="355"/>
      <c r="G56" s="355"/>
      <c r="H56" s="355"/>
      <c r="I56" s="355"/>
      <c r="J56" s="355"/>
      <c r="K56" s="355"/>
      <c r="L56" s="356"/>
      <c r="M56" s="542"/>
      <c r="N56" s="356"/>
      <c r="O56" s="356"/>
      <c r="P56" s="356"/>
      <c r="Q56" s="356"/>
      <c r="R56" s="356"/>
      <c r="S56" s="356"/>
    </row>
    <row r="57" ht="12.0" customHeight="1">
      <c r="A57" s="356"/>
      <c r="B57" s="544"/>
      <c r="C57" s="544"/>
      <c r="D57" s="355"/>
      <c r="E57" s="355"/>
      <c r="F57" s="355"/>
      <c r="G57" s="355"/>
      <c r="H57" s="355"/>
      <c r="I57" s="355"/>
      <c r="J57" s="355"/>
      <c r="K57" s="355"/>
      <c r="L57" s="356"/>
      <c r="M57" s="542"/>
      <c r="N57" s="356"/>
      <c r="O57" s="356"/>
      <c r="P57" s="356"/>
      <c r="Q57" s="356"/>
      <c r="R57" s="356"/>
      <c r="S57" s="356"/>
    </row>
    <row r="58" ht="12.0" customHeight="1">
      <c r="A58" s="356"/>
      <c r="B58" s="544"/>
      <c r="C58" s="544"/>
      <c r="D58" s="355"/>
      <c r="E58" s="355"/>
      <c r="F58" s="355"/>
      <c r="G58" s="355"/>
      <c r="H58" s="355"/>
      <c r="I58" s="355"/>
      <c r="J58" s="355"/>
      <c r="K58" s="355"/>
      <c r="L58" s="356"/>
      <c r="M58" s="542"/>
      <c r="N58" s="356"/>
      <c r="O58" s="356"/>
      <c r="P58" s="356"/>
      <c r="Q58" s="356"/>
      <c r="R58" s="356"/>
      <c r="S58" s="356"/>
    </row>
    <row r="59" ht="12.0" customHeight="1">
      <c r="A59" s="356"/>
      <c r="B59" s="544"/>
      <c r="C59" s="544"/>
      <c r="D59" s="355"/>
      <c r="E59" s="355"/>
      <c r="F59" s="355"/>
      <c r="G59" s="355"/>
      <c r="H59" s="355"/>
      <c r="I59" s="355"/>
      <c r="J59" s="355"/>
      <c r="K59" s="355"/>
      <c r="L59" s="356"/>
      <c r="M59" s="542"/>
      <c r="N59" s="356"/>
      <c r="O59" s="356"/>
      <c r="P59" s="356"/>
      <c r="Q59" s="356"/>
      <c r="R59" s="356"/>
      <c r="S59" s="356"/>
    </row>
    <row r="60" ht="12.0" customHeight="1">
      <c r="A60" s="356"/>
      <c r="B60" s="544"/>
      <c r="C60" s="544"/>
      <c r="D60" s="355"/>
      <c r="E60" s="355"/>
      <c r="F60" s="355"/>
      <c r="G60" s="355"/>
      <c r="H60" s="355"/>
      <c r="I60" s="355"/>
      <c r="J60" s="355"/>
      <c r="K60" s="355"/>
      <c r="L60" s="356"/>
      <c r="M60" s="542"/>
      <c r="N60" s="356"/>
      <c r="O60" s="356"/>
      <c r="P60" s="356"/>
      <c r="Q60" s="356"/>
      <c r="R60" s="356"/>
      <c r="S60" s="356"/>
    </row>
    <row r="61" ht="12.0" customHeight="1">
      <c r="A61" s="356"/>
      <c r="B61" s="544"/>
      <c r="C61" s="544"/>
      <c r="D61" s="355"/>
      <c r="E61" s="355"/>
      <c r="F61" s="355"/>
      <c r="G61" s="355"/>
      <c r="H61" s="355"/>
      <c r="I61" s="355"/>
      <c r="J61" s="355"/>
      <c r="K61" s="355"/>
      <c r="L61" s="356"/>
      <c r="M61" s="542"/>
      <c r="N61" s="356"/>
      <c r="O61" s="356"/>
      <c r="P61" s="356"/>
      <c r="Q61" s="356"/>
      <c r="R61" s="356"/>
      <c r="S61" s="356"/>
    </row>
    <row r="62" ht="12.0" customHeight="1">
      <c r="A62" s="356"/>
      <c r="B62" s="544"/>
      <c r="C62" s="544"/>
      <c r="D62" s="355"/>
      <c r="E62" s="355"/>
      <c r="F62" s="355"/>
      <c r="G62" s="355"/>
      <c r="H62" s="355"/>
      <c r="I62" s="355"/>
      <c r="J62" s="355"/>
      <c r="K62" s="355"/>
      <c r="L62" s="356"/>
      <c r="M62" s="542"/>
      <c r="N62" s="356"/>
      <c r="O62" s="356"/>
      <c r="P62" s="356"/>
      <c r="Q62" s="356"/>
      <c r="R62" s="356"/>
      <c r="S62" s="356"/>
    </row>
    <row r="63" ht="12.0" customHeight="1">
      <c r="A63" s="356"/>
      <c r="B63" s="544"/>
      <c r="C63" s="544"/>
      <c r="D63" s="355"/>
      <c r="E63" s="355"/>
      <c r="F63" s="355"/>
      <c r="G63" s="355"/>
      <c r="H63" s="355"/>
      <c r="I63" s="355"/>
      <c r="J63" s="355"/>
      <c r="K63" s="355"/>
      <c r="L63" s="356"/>
      <c r="M63" s="542"/>
      <c r="N63" s="356"/>
      <c r="O63" s="356"/>
      <c r="P63" s="356"/>
      <c r="Q63" s="356"/>
      <c r="R63" s="356"/>
      <c r="S63" s="356"/>
    </row>
    <row r="64" ht="12.0" customHeight="1">
      <c r="A64" s="356"/>
      <c r="B64" s="544"/>
      <c r="C64" s="544"/>
      <c r="D64" s="355"/>
      <c r="E64" s="355"/>
      <c r="F64" s="355"/>
      <c r="G64" s="355"/>
      <c r="H64" s="355"/>
      <c r="I64" s="355"/>
      <c r="J64" s="355"/>
      <c r="K64" s="355"/>
      <c r="L64" s="356"/>
      <c r="M64" s="542"/>
      <c r="N64" s="356"/>
      <c r="O64" s="356"/>
      <c r="P64" s="356"/>
      <c r="Q64" s="356"/>
      <c r="R64" s="356"/>
      <c r="S64" s="356"/>
    </row>
    <row r="65" ht="12.0" customHeight="1">
      <c r="A65" s="356"/>
      <c r="B65" s="544"/>
      <c r="C65" s="544"/>
      <c r="D65" s="355"/>
      <c r="E65" s="355"/>
      <c r="F65" s="355"/>
      <c r="G65" s="355"/>
      <c r="H65" s="355"/>
      <c r="I65" s="355"/>
      <c r="J65" s="355"/>
      <c r="K65" s="355"/>
      <c r="L65" s="356"/>
      <c r="M65" s="542"/>
      <c r="N65" s="356"/>
      <c r="O65" s="356"/>
      <c r="P65" s="356"/>
      <c r="Q65" s="356"/>
      <c r="R65" s="356"/>
      <c r="S65" s="356"/>
    </row>
    <row r="66" ht="12.0" customHeight="1">
      <c r="A66" s="356"/>
      <c r="B66" s="544"/>
      <c r="C66" s="544"/>
      <c r="D66" s="355"/>
      <c r="E66" s="355"/>
      <c r="F66" s="355"/>
      <c r="G66" s="355"/>
      <c r="H66" s="355"/>
      <c r="I66" s="355"/>
      <c r="J66" s="355"/>
      <c r="K66" s="355"/>
      <c r="L66" s="356"/>
      <c r="M66" s="542"/>
      <c r="N66" s="356"/>
      <c r="O66" s="356"/>
      <c r="P66" s="356"/>
      <c r="Q66" s="356"/>
      <c r="R66" s="356"/>
      <c r="S66" s="356"/>
    </row>
    <row r="67" ht="12.0" customHeight="1">
      <c r="A67" s="356"/>
      <c r="B67" s="544"/>
      <c r="C67" s="544"/>
      <c r="D67" s="355"/>
      <c r="E67" s="355"/>
      <c r="F67" s="355"/>
      <c r="G67" s="355"/>
      <c r="H67" s="355"/>
      <c r="I67" s="355"/>
      <c r="J67" s="355"/>
      <c r="K67" s="355"/>
      <c r="L67" s="356"/>
      <c r="M67" s="542"/>
      <c r="N67" s="356"/>
      <c r="O67" s="356"/>
      <c r="P67" s="356"/>
      <c r="Q67" s="356"/>
      <c r="R67" s="356"/>
      <c r="S67" s="356"/>
    </row>
    <row r="68" ht="12.0" customHeight="1">
      <c r="A68" s="356"/>
      <c r="B68" s="544"/>
      <c r="C68" s="544"/>
      <c r="D68" s="355"/>
      <c r="E68" s="355"/>
      <c r="F68" s="355"/>
      <c r="G68" s="355"/>
      <c r="H68" s="355"/>
      <c r="I68" s="355"/>
      <c r="J68" s="355"/>
      <c r="K68" s="355"/>
      <c r="L68" s="356"/>
      <c r="M68" s="542"/>
      <c r="N68" s="356"/>
      <c r="O68" s="356"/>
      <c r="P68" s="356"/>
      <c r="Q68" s="356"/>
      <c r="R68" s="356"/>
      <c r="S68" s="356"/>
    </row>
    <row r="69" ht="12.0" customHeight="1">
      <c r="A69" s="356"/>
      <c r="B69" s="544"/>
      <c r="C69" s="544"/>
      <c r="D69" s="355"/>
      <c r="E69" s="355"/>
      <c r="F69" s="355"/>
      <c r="G69" s="355"/>
      <c r="H69" s="355"/>
      <c r="I69" s="355"/>
      <c r="J69" s="355"/>
      <c r="K69" s="355"/>
      <c r="L69" s="356"/>
      <c r="M69" s="542"/>
      <c r="N69" s="356"/>
      <c r="O69" s="356"/>
      <c r="P69" s="356"/>
      <c r="Q69" s="356"/>
      <c r="R69" s="356"/>
      <c r="S69" s="356"/>
    </row>
    <row r="70" ht="12.0" customHeight="1">
      <c r="A70" s="356"/>
      <c r="B70" s="544"/>
      <c r="C70" s="544"/>
      <c r="D70" s="355"/>
      <c r="E70" s="355"/>
      <c r="F70" s="355"/>
      <c r="G70" s="355"/>
      <c r="H70" s="355"/>
      <c r="I70" s="355"/>
      <c r="J70" s="355"/>
      <c r="K70" s="355"/>
      <c r="L70" s="356"/>
      <c r="M70" s="542"/>
      <c r="N70" s="356"/>
      <c r="O70" s="356"/>
      <c r="P70" s="356"/>
      <c r="Q70" s="356"/>
      <c r="R70" s="356"/>
      <c r="S70" s="356"/>
    </row>
    <row r="71" ht="12.0" customHeight="1">
      <c r="A71" s="356"/>
      <c r="B71" s="544"/>
      <c r="C71" s="544"/>
      <c r="D71" s="355"/>
      <c r="E71" s="355"/>
      <c r="F71" s="355"/>
      <c r="G71" s="355"/>
      <c r="H71" s="355"/>
      <c r="I71" s="355"/>
      <c r="J71" s="355"/>
      <c r="K71" s="355"/>
      <c r="L71" s="356"/>
      <c r="M71" s="542"/>
      <c r="N71" s="356"/>
      <c r="O71" s="356"/>
      <c r="P71" s="356"/>
      <c r="Q71" s="356"/>
      <c r="R71" s="356"/>
      <c r="S71" s="356"/>
    </row>
    <row r="72" ht="12.0" customHeight="1">
      <c r="A72" s="356"/>
      <c r="B72" s="544"/>
      <c r="C72" s="544"/>
      <c r="D72" s="355"/>
      <c r="E72" s="355"/>
      <c r="F72" s="355"/>
      <c r="G72" s="355"/>
      <c r="H72" s="355"/>
      <c r="I72" s="355"/>
      <c r="J72" s="355"/>
      <c r="K72" s="355"/>
      <c r="L72" s="356"/>
      <c r="M72" s="542"/>
      <c r="N72" s="356"/>
      <c r="O72" s="356"/>
      <c r="P72" s="356"/>
      <c r="Q72" s="356"/>
      <c r="R72" s="356"/>
      <c r="S72" s="356"/>
    </row>
    <row r="73" ht="12.0" customHeight="1">
      <c r="A73" s="356"/>
      <c r="B73" s="544"/>
      <c r="C73" s="544"/>
      <c r="D73" s="355"/>
      <c r="E73" s="355"/>
      <c r="F73" s="355"/>
      <c r="G73" s="355"/>
      <c r="H73" s="355"/>
      <c r="I73" s="355"/>
      <c r="J73" s="355"/>
      <c r="K73" s="355"/>
      <c r="L73" s="356"/>
      <c r="M73" s="542"/>
      <c r="N73" s="356"/>
      <c r="O73" s="356"/>
      <c r="P73" s="356"/>
      <c r="Q73" s="356"/>
      <c r="R73" s="356"/>
      <c r="S73" s="356"/>
    </row>
    <row r="74" ht="12.0" customHeight="1">
      <c r="A74" s="356"/>
      <c r="B74" s="544"/>
      <c r="C74" s="544"/>
      <c r="D74" s="355"/>
      <c r="E74" s="355"/>
      <c r="F74" s="355"/>
      <c r="G74" s="355"/>
      <c r="H74" s="355"/>
      <c r="I74" s="355"/>
      <c r="J74" s="355"/>
      <c r="K74" s="355"/>
      <c r="L74" s="356"/>
      <c r="M74" s="542"/>
      <c r="N74" s="356"/>
      <c r="O74" s="356"/>
      <c r="P74" s="356"/>
      <c r="Q74" s="356"/>
      <c r="R74" s="356"/>
      <c r="S74" s="356"/>
    </row>
    <row r="75" ht="12.0" customHeight="1">
      <c r="A75" s="356"/>
      <c r="B75" s="544"/>
      <c r="C75" s="544"/>
      <c r="D75" s="355"/>
      <c r="E75" s="355"/>
      <c r="F75" s="355"/>
      <c r="G75" s="355"/>
      <c r="H75" s="355"/>
      <c r="I75" s="355"/>
      <c r="J75" s="355"/>
      <c r="K75" s="355"/>
      <c r="L75" s="356"/>
      <c r="M75" s="542"/>
      <c r="N75" s="356"/>
      <c r="O75" s="356"/>
      <c r="P75" s="356"/>
      <c r="Q75" s="356"/>
      <c r="R75" s="356"/>
      <c r="S75" s="356"/>
    </row>
    <row r="76" ht="12.0" customHeight="1">
      <c r="A76" s="356"/>
      <c r="B76" s="544"/>
      <c r="C76" s="544"/>
      <c r="D76" s="355"/>
      <c r="E76" s="355"/>
      <c r="F76" s="355"/>
      <c r="G76" s="355"/>
      <c r="H76" s="355"/>
      <c r="I76" s="355"/>
      <c r="J76" s="355"/>
      <c r="K76" s="355"/>
      <c r="L76" s="356"/>
      <c r="M76" s="542"/>
      <c r="N76" s="356"/>
      <c r="O76" s="356"/>
      <c r="P76" s="356"/>
      <c r="Q76" s="356"/>
      <c r="R76" s="356"/>
      <c r="S76" s="356"/>
    </row>
    <row r="77" ht="12.0" customHeight="1">
      <c r="A77" s="356"/>
      <c r="B77" s="544"/>
      <c r="C77" s="544"/>
      <c r="D77" s="355"/>
      <c r="E77" s="355"/>
      <c r="F77" s="355"/>
      <c r="G77" s="355"/>
      <c r="H77" s="355"/>
      <c r="I77" s="355"/>
      <c r="J77" s="355"/>
      <c r="K77" s="355"/>
      <c r="L77" s="356"/>
      <c r="M77" s="542"/>
      <c r="N77" s="356"/>
      <c r="O77" s="356"/>
      <c r="P77" s="356"/>
      <c r="Q77" s="356"/>
      <c r="R77" s="356"/>
      <c r="S77" s="356"/>
    </row>
    <row r="78" ht="12.0" customHeight="1">
      <c r="A78" s="356"/>
      <c r="B78" s="544"/>
      <c r="C78" s="544"/>
      <c r="D78" s="355"/>
      <c r="E78" s="355"/>
      <c r="F78" s="355"/>
      <c r="G78" s="355"/>
      <c r="H78" s="355"/>
      <c r="I78" s="355"/>
      <c r="J78" s="355"/>
      <c r="K78" s="355"/>
      <c r="L78" s="356"/>
      <c r="M78" s="542"/>
      <c r="N78" s="356"/>
      <c r="O78" s="356"/>
      <c r="P78" s="356"/>
      <c r="Q78" s="356"/>
      <c r="R78" s="356"/>
      <c r="S78" s="356"/>
    </row>
    <row r="79" ht="12.0" customHeight="1">
      <c r="A79" s="356"/>
      <c r="B79" s="544"/>
      <c r="C79" s="544"/>
      <c r="D79" s="355"/>
      <c r="E79" s="355"/>
      <c r="F79" s="355"/>
      <c r="G79" s="355"/>
      <c r="H79" s="355"/>
      <c r="I79" s="355"/>
      <c r="J79" s="355"/>
      <c r="K79" s="355"/>
      <c r="L79" s="356"/>
      <c r="M79" s="542"/>
      <c r="N79" s="356"/>
      <c r="O79" s="356"/>
      <c r="P79" s="356"/>
      <c r="Q79" s="356"/>
      <c r="R79" s="356"/>
      <c r="S79" s="356"/>
    </row>
    <row r="80" ht="12.0" customHeight="1">
      <c r="A80" s="356"/>
      <c r="B80" s="544"/>
      <c r="C80" s="544"/>
      <c r="D80" s="355"/>
      <c r="E80" s="355"/>
      <c r="F80" s="355"/>
      <c r="G80" s="355"/>
      <c r="H80" s="355"/>
      <c r="I80" s="355"/>
      <c r="J80" s="355"/>
      <c r="K80" s="355"/>
      <c r="L80" s="356"/>
      <c r="M80" s="542"/>
      <c r="N80" s="356"/>
      <c r="O80" s="356"/>
      <c r="P80" s="356"/>
      <c r="Q80" s="356"/>
      <c r="R80" s="356"/>
      <c r="S80" s="356"/>
    </row>
    <row r="81" ht="12.0" customHeight="1">
      <c r="A81" s="356"/>
      <c r="B81" s="544"/>
      <c r="C81" s="544"/>
      <c r="D81" s="355"/>
      <c r="E81" s="355"/>
      <c r="F81" s="355"/>
      <c r="G81" s="355"/>
      <c r="H81" s="355"/>
      <c r="I81" s="355"/>
      <c r="J81" s="355"/>
      <c r="K81" s="355"/>
      <c r="L81" s="356"/>
      <c r="M81" s="542"/>
      <c r="N81" s="356"/>
      <c r="O81" s="356"/>
      <c r="P81" s="356"/>
      <c r="Q81" s="356"/>
      <c r="R81" s="356"/>
      <c r="S81" s="356"/>
    </row>
    <row r="82" ht="12.0" customHeight="1">
      <c r="A82" s="356"/>
      <c r="B82" s="544"/>
      <c r="C82" s="544"/>
      <c r="D82" s="355"/>
      <c r="E82" s="355"/>
      <c r="F82" s="355"/>
      <c r="G82" s="355"/>
      <c r="H82" s="355"/>
      <c r="I82" s="355"/>
      <c r="J82" s="355"/>
      <c r="K82" s="355"/>
      <c r="L82" s="356"/>
      <c r="M82" s="542"/>
      <c r="N82" s="356"/>
      <c r="O82" s="356"/>
      <c r="P82" s="356"/>
      <c r="Q82" s="356"/>
      <c r="R82" s="356"/>
      <c r="S82" s="356"/>
    </row>
    <row r="83" ht="12.0" customHeight="1">
      <c r="A83" s="356"/>
      <c r="B83" s="544"/>
      <c r="C83" s="544"/>
      <c r="D83" s="355"/>
      <c r="E83" s="355"/>
      <c r="F83" s="355"/>
      <c r="G83" s="355"/>
      <c r="H83" s="355"/>
      <c r="I83" s="355"/>
      <c r="J83" s="355"/>
      <c r="K83" s="355"/>
      <c r="L83" s="356"/>
      <c r="M83" s="542"/>
      <c r="N83" s="356"/>
      <c r="O83" s="356"/>
      <c r="P83" s="356"/>
      <c r="Q83" s="356"/>
      <c r="R83" s="356"/>
      <c r="S83" s="356"/>
    </row>
    <row r="84" ht="12.0" customHeight="1">
      <c r="A84" s="356"/>
      <c r="B84" s="544"/>
      <c r="C84" s="544"/>
      <c r="D84" s="355"/>
      <c r="E84" s="355"/>
      <c r="F84" s="355"/>
      <c r="G84" s="355"/>
      <c r="H84" s="355"/>
      <c r="I84" s="355"/>
      <c r="J84" s="355"/>
      <c r="K84" s="355"/>
      <c r="L84" s="356"/>
      <c r="M84" s="542"/>
      <c r="N84" s="356"/>
      <c r="O84" s="356"/>
      <c r="P84" s="356"/>
      <c r="Q84" s="356"/>
      <c r="R84" s="356"/>
      <c r="S84" s="356"/>
    </row>
    <row r="85" ht="12.0" customHeight="1">
      <c r="A85" s="356"/>
      <c r="B85" s="544"/>
      <c r="C85" s="544"/>
      <c r="D85" s="355"/>
      <c r="E85" s="355"/>
      <c r="F85" s="355"/>
      <c r="G85" s="355"/>
      <c r="H85" s="355"/>
      <c r="I85" s="355"/>
      <c r="J85" s="355"/>
      <c r="K85" s="355"/>
      <c r="L85" s="356"/>
      <c r="M85" s="542"/>
      <c r="N85" s="356"/>
      <c r="O85" s="356"/>
      <c r="P85" s="356"/>
      <c r="Q85" s="356"/>
      <c r="R85" s="356"/>
      <c r="S85" s="356"/>
    </row>
    <row r="86" ht="12.0" customHeight="1">
      <c r="A86" s="356"/>
      <c r="B86" s="544"/>
      <c r="C86" s="544"/>
      <c r="D86" s="355"/>
      <c r="E86" s="355"/>
      <c r="F86" s="355"/>
      <c r="G86" s="355"/>
      <c r="H86" s="355"/>
      <c r="I86" s="355"/>
      <c r="J86" s="355"/>
      <c r="K86" s="355"/>
      <c r="L86" s="356"/>
      <c r="M86" s="542"/>
      <c r="N86" s="356"/>
      <c r="O86" s="356"/>
      <c r="P86" s="356"/>
      <c r="Q86" s="356"/>
      <c r="R86" s="356"/>
      <c r="S86" s="356"/>
    </row>
    <row r="87" ht="12.0" customHeight="1">
      <c r="A87" s="356"/>
      <c r="B87" s="544"/>
      <c r="C87" s="544"/>
      <c r="D87" s="355"/>
      <c r="E87" s="355"/>
      <c r="F87" s="355"/>
      <c r="G87" s="355"/>
      <c r="H87" s="355"/>
      <c r="I87" s="355"/>
      <c r="J87" s="355"/>
      <c r="K87" s="355"/>
      <c r="L87" s="356"/>
      <c r="M87" s="542"/>
      <c r="N87" s="356"/>
      <c r="O87" s="356"/>
      <c r="P87" s="356"/>
      <c r="Q87" s="356"/>
      <c r="R87" s="356"/>
      <c r="S87" s="356"/>
    </row>
    <row r="88" ht="12.0" customHeight="1">
      <c r="A88" s="356"/>
      <c r="B88" s="544"/>
      <c r="C88" s="544"/>
      <c r="D88" s="355"/>
      <c r="E88" s="355"/>
      <c r="F88" s="355"/>
      <c r="G88" s="355"/>
      <c r="H88" s="355"/>
      <c r="I88" s="355"/>
      <c r="J88" s="355"/>
      <c r="K88" s="355"/>
      <c r="L88" s="356"/>
      <c r="M88" s="542"/>
      <c r="N88" s="356"/>
      <c r="O88" s="356"/>
      <c r="P88" s="356"/>
      <c r="Q88" s="356"/>
      <c r="R88" s="356"/>
      <c r="S88" s="356"/>
    </row>
    <row r="89" ht="12.0" customHeight="1">
      <c r="A89" s="356"/>
      <c r="B89" s="544"/>
      <c r="C89" s="544"/>
      <c r="D89" s="355"/>
      <c r="E89" s="355"/>
      <c r="F89" s="355"/>
      <c r="G89" s="355"/>
      <c r="H89" s="355"/>
      <c r="I89" s="355"/>
      <c r="J89" s="355"/>
      <c r="K89" s="355"/>
      <c r="L89" s="356"/>
      <c r="M89" s="542"/>
      <c r="N89" s="356"/>
      <c r="O89" s="356"/>
      <c r="P89" s="356"/>
      <c r="Q89" s="356"/>
      <c r="R89" s="356"/>
      <c r="S89" s="356"/>
    </row>
    <row r="90" ht="12.0" customHeight="1">
      <c r="A90" s="356"/>
      <c r="B90" s="544"/>
      <c r="C90" s="544"/>
      <c r="D90" s="355"/>
      <c r="E90" s="355"/>
      <c r="F90" s="355"/>
      <c r="G90" s="355"/>
      <c r="H90" s="355"/>
      <c r="I90" s="355"/>
      <c r="J90" s="355"/>
      <c r="K90" s="355"/>
      <c r="L90" s="356"/>
      <c r="M90" s="542"/>
      <c r="N90" s="356"/>
      <c r="O90" s="356"/>
      <c r="P90" s="356"/>
      <c r="Q90" s="356"/>
      <c r="R90" s="356"/>
      <c r="S90" s="356"/>
    </row>
    <row r="91" ht="12.0" customHeight="1">
      <c r="A91" s="356"/>
      <c r="B91" s="544"/>
      <c r="C91" s="544"/>
      <c r="D91" s="355"/>
      <c r="E91" s="355"/>
      <c r="F91" s="355"/>
      <c r="G91" s="355"/>
      <c r="H91" s="355"/>
      <c r="I91" s="355"/>
      <c r="J91" s="355"/>
      <c r="K91" s="355"/>
      <c r="L91" s="356"/>
      <c r="M91" s="542"/>
      <c r="N91" s="356"/>
      <c r="O91" s="356"/>
      <c r="P91" s="356"/>
      <c r="Q91" s="356"/>
      <c r="R91" s="356"/>
      <c r="S91" s="356"/>
    </row>
    <row r="92" ht="12.0" customHeight="1">
      <c r="A92" s="356"/>
      <c r="B92" s="544"/>
      <c r="C92" s="544"/>
      <c r="D92" s="355"/>
      <c r="E92" s="355"/>
      <c r="F92" s="355"/>
      <c r="G92" s="355"/>
      <c r="H92" s="355"/>
      <c r="I92" s="355"/>
      <c r="J92" s="355"/>
      <c r="K92" s="355"/>
      <c r="L92" s="356"/>
      <c r="M92" s="542"/>
      <c r="N92" s="356"/>
      <c r="O92" s="356"/>
      <c r="P92" s="356"/>
      <c r="Q92" s="356"/>
      <c r="R92" s="356"/>
      <c r="S92" s="356"/>
    </row>
    <row r="93" ht="12.0" customHeight="1">
      <c r="A93" s="356"/>
      <c r="B93" s="544"/>
      <c r="C93" s="544"/>
      <c r="D93" s="355"/>
      <c r="E93" s="355"/>
      <c r="F93" s="355"/>
      <c r="G93" s="355"/>
      <c r="H93" s="355"/>
      <c r="I93" s="355"/>
      <c r="J93" s="355"/>
      <c r="K93" s="355"/>
      <c r="L93" s="356"/>
      <c r="M93" s="542"/>
      <c r="N93" s="356"/>
      <c r="O93" s="356"/>
      <c r="P93" s="356"/>
      <c r="Q93" s="356"/>
      <c r="R93" s="356"/>
      <c r="S93" s="356"/>
    </row>
    <row r="94" ht="12.0" customHeight="1">
      <c r="A94" s="356"/>
      <c r="B94" s="544"/>
      <c r="C94" s="544"/>
      <c r="D94" s="355"/>
      <c r="E94" s="355"/>
      <c r="F94" s="355"/>
      <c r="G94" s="355"/>
      <c r="H94" s="355"/>
      <c r="I94" s="355"/>
      <c r="J94" s="355"/>
      <c r="K94" s="355"/>
      <c r="L94" s="356"/>
      <c r="M94" s="542"/>
      <c r="N94" s="356"/>
      <c r="O94" s="356"/>
      <c r="P94" s="356"/>
      <c r="Q94" s="356"/>
      <c r="R94" s="356"/>
      <c r="S94" s="356"/>
    </row>
    <row r="95" ht="12.0" customHeight="1">
      <c r="A95" s="356"/>
      <c r="B95" s="544"/>
      <c r="C95" s="544"/>
      <c r="D95" s="355"/>
      <c r="E95" s="355"/>
      <c r="F95" s="355"/>
      <c r="G95" s="355"/>
      <c r="H95" s="355"/>
      <c r="I95" s="355"/>
      <c r="J95" s="355"/>
      <c r="K95" s="355"/>
      <c r="L95" s="356"/>
      <c r="M95" s="542"/>
      <c r="N95" s="356"/>
      <c r="O95" s="356"/>
      <c r="P95" s="356"/>
      <c r="Q95" s="356"/>
      <c r="R95" s="356"/>
      <c r="S95" s="356"/>
    </row>
    <row r="96" ht="12.0" customHeight="1">
      <c r="A96" s="356"/>
      <c r="B96" s="544"/>
      <c r="C96" s="544"/>
      <c r="D96" s="355"/>
      <c r="E96" s="355"/>
      <c r="F96" s="355"/>
      <c r="G96" s="355"/>
      <c r="H96" s="355"/>
      <c r="I96" s="355"/>
      <c r="J96" s="355"/>
      <c r="K96" s="355"/>
      <c r="L96" s="356"/>
      <c r="M96" s="542"/>
      <c r="N96" s="356"/>
      <c r="O96" s="356"/>
      <c r="P96" s="356"/>
      <c r="Q96" s="356"/>
      <c r="R96" s="356"/>
      <c r="S96" s="356"/>
    </row>
    <row r="97" ht="12.0" customHeight="1">
      <c r="A97" s="356"/>
      <c r="B97" s="544"/>
      <c r="C97" s="544"/>
      <c r="D97" s="355"/>
      <c r="E97" s="355"/>
      <c r="F97" s="355"/>
      <c r="G97" s="355"/>
      <c r="H97" s="355"/>
      <c r="I97" s="355"/>
      <c r="J97" s="355"/>
      <c r="K97" s="355"/>
      <c r="L97" s="356"/>
      <c r="M97" s="542"/>
      <c r="N97" s="356"/>
      <c r="O97" s="356"/>
      <c r="P97" s="356"/>
      <c r="Q97" s="356"/>
      <c r="R97" s="356"/>
      <c r="S97" s="356"/>
    </row>
    <row r="98" ht="12.0" customHeight="1">
      <c r="A98" s="356"/>
      <c r="B98" s="544"/>
      <c r="C98" s="544"/>
      <c r="D98" s="355"/>
      <c r="E98" s="355"/>
      <c r="F98" s="355"/>
      <c r="G98" s="355"/>
      <c r="H98" s="355"/>
      <c r="I98" s="355"/>
      <c r="J98" s="355"/>
      <c r="K98" s="355"/>
      <c r="L98" s="356"/>
      <c r="M98" s="542"/>
      <c r="N98" s="356"/>
      <c r="O98" s="356"/>
      <c r="P98" s="356"/>
      <c r="Q98" s="356"/>
      <c r="R98" s="356"/>
      <c r="S98" s="356"/>
    </row>
    <row r="99" ht="12.0" customHeight="1">
      <c r="A99" s="356"/>
      <c r="B99" s="544"/>
      <c r="C99" s="544"/>
      <c r="D99" s="355"/>
      <c r="E99" s="355"/>
      <c r="F99" s="355"/>
      <c r="G99" s="355"/>
      <c r="H99" s="355"/>
      <c r="I99" s="355"/>
      <c r="J99" s="355"/>
      <c r="K99" s="355"/>
      <c r="L99" s="356"/>
      <c r="M99" s="542"/>
      <c r="N99" s="356"/>
      <c r="O99" s="356"/>
      <c r="P99" s="356"/>
      <c r="Q99" s="356"/>
      <c r="R99" s="356"/>
      <c r="S99" s="356"/>
    </row>
    <row r="100" ht="12.0" customHeight="1">
      <c r="A100" s="356"/>
      <c r="B100" s="544"/>
      <c r="C100" s="544"/>
      <c r="D100" s="355"/>
      <c r="E100" s="355"/>
      <c r="F100" s="355"/>
      <c r="G100" s="355"/>
      <c r="H100" s="355"/>
      <c r="I100" s="355"/>
      <c r="J100" s="355"/>
      <c r="K100" s="355"/>
      <c r="L100" s="356"/>
      <c r="M100" s="542"/>
      <c r="N100" s="356"/>
      <c r="O100" s="356"/>
      <c r="P100" s="356"/>
      <c r="Q100" s="356"/>
      <c r="R100" s="356"/>
      <c r="S100" s="356"/>
    </row>
  </sheetData>
  <autoFilter ref="$A$4:$L$29">
    <sortState ref="A4:L29">
      <sortCondition descending="1" ref="L4:L29"/>
    </sortState>
  </autoFilter>
  <mergeCells count="2">
    <mergeCell ref="A2:I2"/>
    <mergeCell ref="A33:L33"/>
  </mergeCells>
  <printOptions horizontalCentered="1" verticalCentered="1"/>
  <pageMargins bottom="0.0" footer="0.0" header="0.0" left="0.0" right="0.0" top="0.0"/>
  <pageSetup paperSize="9" scale="62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24.71"/>
    <col customWidth="1" min="2" max="2" width="15.57"/>
    <col customWidth="1" min="3" max="3" width="15.86"/>
    <col customWidth="1" min="4" max="4" width="16.0"/>
    <col customWidth="1" min="5" max="6" width="15.86"/>
    <col customWidth="1" min="7" max="7" width="15.14"/>
    <col customWidth="1" min="8" max="8" width="15.57"/>
    <col customWidth="1" min="9" max="9" width="15.86"/>
    <col customWidth="1" min="10" max="11" width="16.71"/>
    <col customWidth="1" min="12" max="12" width="8.43"/>
    <col customWidth="1" min="13" max="13" width="15.0"/>
    <col customWidth="1" min="14" max="14" width="15.29"/>
    <col customWidth="1" min="15" max="16" width="14.43"/>
    <col customWidth="1" min="17" max="17" width="16.29"/>
    <col customWidth="1" min="18" max="19" width="11.57"/>
    <col customWidth="1" min="20" max="20" width="14.43"/>
    <col customWidth="1" min="21" max="21" width="13.0"/>
    <col customWidth="1" min="22" max="22" width="11.71"/>
    <col customWidth="1" min="23" max="23" width="11.57"/>
  </cols>
  <sheetData>
    <row r="1" ht="12.0" customHeight="1">
      <c r="A1" s="51" t="s">
        <v>424</v>
      </c>
      <c r="B1" s="428"/>
      <c r="C1" s="428"/>
      <c r="D1" s="428"/>
      <c r="E1" s="428"/>
      <c r="F1" s="428"/>
      <c r="G1" s="428"/>
      <c r="H1" s="428"/>
      <c r="I1" s="356"/>
      <c r="J1" s="562"/>
      <c r="K1" s="562"/>
      <c r="L1" s="356"/>
      <c r="M1" s="356"/>
      <c r="N1" s="356"/>
      <c r="O1" s="356"/>
      <c r="P1" s="356"/>
      <c r="Q1" s="356"/>
      <c r="R1" s="356"/>
      <c r="S1" s="356"/>
      <c r="T1" s="563"/>
      <c r="U1" s="563"/>
      <c r="V1" s="563"/>
      <c r="W1" s="356"/>
    </row>
    <row r="2" ht="31.5" customHeight="1">
      <c r="A2" s="4" t="s">
        <v>395</v>
      </c>
      <c r="B2" s="5"/>
      <c r="C2" s="5"/>
      <c r="D2" s="5"/>
      <c r="E2" s="5"/>
      <c r="F2" s="5"/>
      <c r="G2" s="5"/>
      <c r="H2" s="5"/>
      <c r="I2" s="356"/>
      <c r="J2" s="550"/>
      <c r="K2" s="550"/>
      <c r="Q2" s="356"/>
      <c r="R2" s="356"/>
      <c r="S2" s="356"/>
      <c r="T2" s="563"/>
      <c r="U2" s="563"/>
      <c r="V2" s="563"/>
      <c r="W2" s="356"/>
    </row>
    <row r="3" ht="12.0" customHeight="1">
      <c r="A3" s="3"/>
      <c r="B3" s="428"/>
      <c r="C3" s="428"/>
      <c r="D3" s="428"/>
      <c r="E3" s="428"/>
      <c r="F3" s="428"/>
      <c r="G3" s="428"/>
      <c r="H3" s="428"/>
      <c r="I3" s="356"/>
      <c r="J3" s="564"/>
      <c r="K3" s="564"/>
      <c r="L3" s="257"/>
      <c r="M3" s="257"/>
      <c r="N3" s="257"/>
      <c r="O3" s="257"/>
      <c r="Q3" s="356"/>
      <c r="R3" s="356"/>
      <c r="S3" s="356"/>
      <c r="T3" s="563"/>
      <c r="U3" s="563"/>
      <c r="V3" s="563"/>
      <c r="W3" s="356"/>
    </row>
    <row r="4" ht="12.0" customHeight="1">
      <c r="A4" s="545" t="s">
        <v>396</v>
      </c>
      <c r="B4" s="565">
        <v>2011.0</v>
      </c>
      <c r="C4" s="565">
        <v>2012.0</v>
      </c>
      <c r="D4" s="565">
        <v>2013.0</v>
      </c>
      <c r="E4" s="565">
        <v>2014.0</v>
      </c>
      <c r="F4" s="565">
        <v>2015.0</v>
      </c>
      <c r="G4" s="565">
        <v>2016.0</v>
      </c>
      <c r="H4" s="565">
        <v>2017.0</v>
      </c>
      <c r="I4" s="565">
        <v>2018.0</v>
      </c>
      <c r="J4" s="565">
        <v>2019.0</v>
      </c>
      <c r="K4" s="565">
        <v>2020.0</v>
      </c>
      <c r="L4" s="257"/>
      <c r="M4" s="257"/>
      <c r="N4" s="257"/>
      <c r="O4" s="257"/>
      <c r="Q4" s="356"/>
      <c r="R4" s="356"/>
      <c r="S4" s="356"/>
      <c r="T4" s="563"/>
      <c r="U4" s="563"/>
      <c r="V4" s="563"/>
      <c r="W4" s="356"/>
    </row>
    <row r="5" ht="12.0" customHeight="1">
      <c r="A5" s="566" t="s">
        <v>425</v>
      </c>
      <c r="B5" s="567" t="str">
        <f t="shared" ref="B5:K5" si="1">SUM(B6:B30)</f>
        <v>4,253,541,800</v>
      </c>
      <c r="C5" s="567" t="str">
        <f t="shared" si="1"/>
        <v>5,170,174,910</v>
      </c>
      <c r="D5" s="567" t="str">
        <f t="shared" si="1"/>
        <v>3,896,354,895</v>
      </c>
      <c r="E5" s="567" t="str">
        <f t="shared" si="1"/>
        <v>3,007,558,572</v>
      </c>
      <c r="F5" s="567" t="str">
        <f t="shared" si="1"/>
        <v>2,349,928,989</v>
      </c>
      <c r="G5" s="567" t="str">
        <f t="shared" si="1"/>
        <v>1,539,174,853</v>
      </c>
      <c r="H5" s="567" t="str">
        <f t="shared" si="1"/>
        <v>1,890,777,103</v>
      </c>
      <c r="I5" s="567" t="str">
        <f t="shared" si="1"/>
        <v>3,185,578,835</v>
      </c>
      <c r="J5" s="567" t="str">
        <f t="shared" si="1"/>
        <v>2,897,602,461</v>
      </c>
      <c r="K5" s="568" t="str">
        <f t="shared" si="1"/>
        <v>1,075,174,660</v>
      </c>
      <c r="L5" s="327"/>
      <c r="M5" s="569"/>
      <c r="N5" s="257"/>
      <c r="O5" s="257"/>
      <c r="Q5" s="356"/>
      <c r="R5" s="356"/>
      <c r="S5" s="356"/>
      <c r="T5" s="563"/>
      <c r="U5" s="563"/>
      <c r="V5" s="563"/>
      <c r="W5" s="356"/>
    </row>
    <row r="6" ht="12.0" customHeight="1">
      <c r="A6" s="287" t="s">
        <v>398</v>
      </c>
      <c r="B6" s="570">
        <v>126051.05</v>
      </c>
      <c r="C6" s="570">
        <v>92.62</v>
      </c>
      <c r="D6" s="570">
        <v>12.48</v>
      </c>
      <c r="E6" s="570">
        <v>7.12</v>
      </c>
      <c r="F6" s="570">
        <v>89.12</v>
      </c>
      <c r="G6" s="570">
        <v>14.989999999999998</v>
      </c>
      <c r="H6" s="570">
        <v>0.0</v>
      </c>
      <c r="I6" s="570">
        <v>0.0</v>
      </c>
      <c r="J6" s="570">
        <v>6.949999999999999</v>
      </c>
      <c r="K6" s="570">
        <v>0.0</v>
      </c>
      <c r="L6" s="571"/>
      <c r="M6" s="327"/>
      <c r="N6" s="211"/>
      <c r="O6" s="572"/>
      <c r="P6" s="572"/>
      <c r="Q6" s="563"/>
      <c r="R6" s="573"/>
      <c r="S6" s="287"/>
      <c r="T6" s="570"/>
      <c r="U6" s="563"/>
      <c r="V6" s="563"/>
      <c r="W6" s="563"/>
    </row>
    <row r="7" ht="12.0" customHeight="1">
      <c r="A7" s="287" t="s">
        <v>397</v>
      </c>
      <c r="B7" s="570">
        <v>7.5604588397E8</v>
      </c>
      <c r="C7" s="570">
        <v>1.00330031711E9</v>
      </c>
      <c r="D7" s="570">
        <v>1.00336624696E9</v>
      </c>
      <c r="E7" s="570">
        <v>7.3162944255E8</v>
      </c>
      <c r="F7" s="570">
        <v>4.1525625089E8</v>
      </c>
      <c r="G7" s="570">
        <v>3.136638129E8</v>
      </c>
      <c r="H7" s="570">
        <v>4.9447496368E8</v>
      </c>
      <c r="I7" s="570">
        <v>1.0853847801799998E9</v>
      </c>
      <c r="J7" s="570">
        <v>1.03128477338E9</v>
      </c>
      <c r="K7" s="570">
        <v>3.860711245E8</v>
      </c>
      <c r="L7" s="571"/>
      <c r="M7" s="327"/>
      <c r="N7" s="211"/>
      <c r="O7" s="572"/>
      <c r="P7" s="572"/>
      <c r="Q7" s="563"/>
      <c r="R7" s="573"/>
      <c r="S7" s="287"/>
      <c r="T7" s="570"/>
      <c r="U7" s="563"/>
      <c r="V7" s="563"/>
      <c r="W7" s="563"/>
    </row>
    <row r="8" ht="12.0" customHeight="1">
      <c r="A8" s="287" t="s">
        <v>401</v>
      </c>
      <c r="B8" s="570">
        <v>2003181.67</v>
      </c>
      <c r="C8" s="570">
        <v>7035996.95</v>
      </c>
      <c r="D8" s="570">
        <v>1.164185082E7</v>
      </c>
      <c r="E8" s="570">
        <v>2259338.4299999997</v>
      </c>
      <c r="F8" s="570">
        <v>659.47</v>
      </c>
      <c r="G8" s="570">
        <v>3207066.32</v>
      </c>
      <c r="H8" s="570">
        <v>1.646948563E7</v>
      </c>
      <c r="I8" s="570">
        <v>1.170822223E7</v>
      </c>
      <c r="J8" s="570">
        <v>1.2646510309999999E7</v>
      </c>
      <c r="K8" s="570">
        <v>5153742.5</v>
      </c>
      <c r="L8" s="571"/>
      <c r="M8" s="327"/>
      <c r="N8" s="211"/>
      <c r="O8" s="572"/>
      <c r="P8" s="572"/>
      <c r="Q8" s="563"/>
      <c r="R8" s="573"/>
      <c r="S8" s="287"/>
      <c r="T8" s="570"/>
      <c r="U8" s="563"/>
      <c r="V8" s="563"/>
      <c r="W8" s="563"/>
    </row>
    <row r="9" ht="12.0" customHeight="1">
      <c r="A9" s="287" t="s">
        <v>399</v>
      </c>
      <c r="B9" s="570">
        <v>6.6264933692E8</v>
      </c>
      <c r="C9" s="570">
        <v>7.81587277E8</v>
      </c>
      <c r="D9" s="570">
        <v>4.4577150677000004E8</v>
      </c>
      <c r="E9" s="570">
        <v>3.8320456828999996E8</v>
      </c>
      <c r="F9" s="570">
        <v>3.5682387595E8</v>
      </c>
      <c r="G9" s="570">
        <v>2.198520727E7</v>
      </c>
      <c r="H9" s="570">
        <v>2.5860851987E8</v>
      </c>
      <c r="I9" s="570">
        <v>5.3175934456E8</v>
      </c>
      <c r="J9" s="570">
        <v>4.0962030007E8</v>
      </c>
      <c r="K9" s="570">
        <v>1.675339855E8</v>
      </c>
      <c r="L9" s="571"/>
      <c r="M9" s="327"/>
      <c r="N9" s="211"/>
      <c r="O9" s="572"/>
      <c r="P9" s="572"/>
      <c r="Q9" s="563"/>
      <c r="R9" s="573"/>
      <c r="S9" s="287"/>
      <c r="T9" s="570"/>
      <c r="U9" s="563"/>
      <c r="V9" s="563"/>
      <c r="W9" s="563"/>
    </row>
    <row r="10" ht="12.0" customHeight="1">
      <c r="A10" s="287" t="s">
        <v>404</v>
      </c>
      <c r="B10" s="570">
        <v>5.7453332809999995E7</v>
      </c>
      <c r="C10" s="570">
        <v>8.354577493E7</v>
      </c>
      <c r="D10" s="570">
        <v>1.680353979E7</v>
      </c>
      <c r="E10" s="570">
        <v>3308871.21</v>
      </c>
      <c r="F10" s="570">
        <v>9649463.59</v>
      </c>
      <c r="G10" s="570">
        <v>1.502309652E7</v>
      </c>
      <c r="H10" s="570">
        <v>1.081357467E7</v>
      </c>
      <c r="I10" s="570">
        <v>3.269966759E7</v>
      </c>
      <c r="J10" s="570">
        <v>2.071031876E7</v>
      </c>
      <c r="K10" s="570">
        <v>8379985.0</v>
      </c>
      <c r="L10" s="571"/>
      <c r="M10" s="327"/>
      <c r="N10" s="211"/>
      <c r="O10" s="572"/>
      <c r="P10" s="572"/>
      <c r="Q10" s="563"/>
      <c r="R10" s="573"/>
      <c r="S10" s="287"/>
      <c r="T10" s="570"/>
      <c r="U10" s="563"/>
      <c r="V10" s="563"/>
      <c r="W10" s="563"/>
    </row>
    <row r="11" ht="12.0" customHeight="1">
      <c r="A11" s="211" t="s">
        <v>405</v>
      </c>
      <c r="B11" s="572">
        <v>5.1384379547999996E8</v>
      </c>
      <c r="C11" s="572">
        <v>5.8476386648E8</v>
      </c>
      <c r="D11" s="572">
        <v>6.076487309E8</v>
      </c>
      <c r="E11" s="572">
        <v>3.8028080322E8</v>
      </c>
      <c r="F11" s="572">
        <v>2.9968681641999996E8</v>
      </c>
      <c r="G11" s="572">
        <v>2.5924002505E8</v>
      </c>
      <c r="H11" s="572">
        <v>2.1329098133E8</v>
      </c>
      <c r="I11" s="572">
        <v>1.3743511045E8</v>
      </c>
      <c r="J11" s="572">
        <v>1.0012625174E8</v>
      </c>
      <c r="K11" s="572">
        <v>3.6126816E7</v>
      </c>
      <c r="L11" s="571"/>
      <c r="M11" s="327"/>
      <c r="N11" s="211"/>
      <c r="O11" s="572"/>
      <c r="P11" s="572"/>
      <c r="Q11" s="563"/>
      <c r="R11" s="573"/>
      <c r="S11" s="211"/>
      <c r="T11" s="572"/>
      <c r="U11" s="563"/>
      <c r="V11" s="563"/>
      <c r="W11" s="563"/>
    </row>
    <row r="12" ht="12.0" customHeight="1">
      <c r="A12" s="287" t="s">
        <v>407</v>
      </c>
      <c r="B12" s="570">
        <v>54.879999999999995</v>
      </c>
      <c r="C12" s="570">
        <v>1111.96</v>
      </c>
      <c r="D12" s="570">
        <v>477.55</v>
      </c>
      <c r="E12" s="570">
        <v>2637.24</v>
      </c>
      <c r="F12" s="570">
        <v>15468.939999999999</v>
      </c>
      <c r="G12" s="570">
        <v>5134.92</v>
      </c>
      <c r="H12" s="570">
        <v>8256.16</v>
      </c>
      <c r="I12" s="570">
        <v>2401.39</v>
      </c>
      <c r="J12" s="570">
        <v>4502.23</v>
      </c>
      <c r="K12" s="570">
        <v>0.0</v>
      </c>
      <c r="L12" s="571"/>
      <c r="M12" s="327"/>
      <c r="N12" s="211"/>
      <c r="O12" s="572"/>
      <c r="P12" s="570"/>
      <c r="Q12" s="563"/>
      <c r="R12" s="573"/>
      <c r="S12" s="287"/>
      <c r="T12" s="570"/>
      <c r="U12" s="563"/>
      <c r="V12" s="563"/>
      <c r="W12" s="563"/>
    </row>
    <row r="13" ht="12.0" customHeight="1">
      <c r="A13" s="287" t="s">
        <v>400</v>
      </c>
      <c r="B13" s="570">
        <v>1.7008289913E8</v>
      </c>
      <c r="C13" s="570">
        <v>3.5719950273E8</v>
      </c>
      <c r="D13" s="570">
        <v>3.498351126E7</v>
      </c>
      <c r="E13" s="570">
        <v>1.0085493339999999E8</v>
      </c>
      <c r="F13" s="570">
        <v>1.3706694616E8</v>
      </c>
      <c r="G13" s="570">
        <v>4.904331448E7</v>
      </c>
      <c r="H13" s="570">
        <v>8.130544994E7</v>
      </c>
      <c r="I13" s="570">
        <v>2.1156134228E8</v>
      </c>
      <c r="J13" s="570">
        <v>2.2795867831E8</v>
      </c>
      <c r="K13" s="570">
        <v>8.054879E7</v>
      </c>
      <c r="L13" s="571"/>
      <c r="M13" s="327"/>
      <c r="N13" s="211"/>
      <c r="O13" s="572"/>
      <c r="P13" s="572"/>
      <c r="Q13" s="563"/>
      <c r="R13" s="573"/>
      <c r="S13" s="287"/>
      <c r="T13" s="570"/>
      <c r="U13" s="563"/>
      <c r="V13" s="563"/>
      <c r="W13" s="563"/>
    </row>
    <row r="14" ht="12.0" customHeight="1">
      <c r="A14" s="287" t="s">
        <v>409</v>
      </c>
      <c r="B14" s="570">
        <v>8536206.09</v>
      </c>
      <c r="C14" s="570">
        <v>1.843094042E7</v>
      </c>
      <c r="D14" s="570">
        <v>9866148.89</v>
      </c>
      <c r="E14" s="570">
        <v>3403180.4899999998</v>
      </c>
      <c r="F14" s="570">
        <v>1919372.6</v>
      </c>
      <c r="G14" s="570">
        <v>95516.83</v>
      </c>
      <c r="H14" s="570">
        <v>980189.5</v>
      </c>
      <c r="I14" s="570">
        <v>2789100.56</v>
      </c>
      <c r="J14" s="570">
        <v>2264132.05</v>
      </c>
      <c r="K14" s="570">
        <v>108346.5</v>
      </c>
      <c r="L14" s="571"/>
      <c r="M14" s="327"/>
      <c r="N14" s="211"/>
      <c r="O14" s="572"/>
      <c r="P14" s="572"/>
      <c r="Q14" s="563"/>
      <c r="R14" s="573"/>
      <c r="S14" s="287"/>
      <c r="T14" s="570"/>
      <c r="U14" s="563"/>
      <c r="V14" s="563"/>
      <c r="W14" s="563"/>
    </row>
    <row r="15" ht="12.0" customHeight="1">
      <c r="A15" s="287" t="s">
        <v>411</v>
      </c>
      <c r="B15" s="570">
        <v>4322956.87</v>
      </c>
      <c r="C15" s="570">
        <v>4139210.03</v>
      </c>
      <c r="D15" s="570">
        <v>1098254.94</v>
      </c>
      <c r="E15" s="570">
        <v>125513.64</v>
      </c>
      <c r="F15" s="570">
        <v>805950.03</v>
      </c>
      <c r="G15" s="570">
        <v>22759.97</v>
      </c>
      <c r="H15" s="570">
        <v>3631134.7199999997</v>
      </c>
      <c r="I15" s="570">
        <v>1.24223268E7</v>
      </c>
      <c r="J15" s="570">
        <v>7546069.6</v>
      </c>
      <c r="K15" s="570">
        <v>1866350.5</v>
      </c>
      <c r="L15" s="571"/>
      <c r="M15" s="327"/>
      <c r="N15" s="211"/>
      <c r="O15" s="572"/>
      <c r="P15" s="572"/>
      <c r="Q15" s="563"/>
      <c r="R15" s="573"/>
      <c r="S15" s="287"/>
      <c r="T15" s="570"/>
      <c r="U15" s="563"/>
      <c r="V15" s="563"/>
      <c r="W15" s="563"/>
    </row>
    <row r="16" ht="12.0" customHeight="1">
      <c r="A16" s="287" t="s">
        <v>408</v>
      </c>
      <c r="B16" s="570">
        <v>2.0198782662E8</v>
      </c>
      <c r="C16" s="570">
        <v>3.47064086E8</v>
      </c>
      <c r="D16" s="570">
        <v>1.8598610946E8</v>
      </c>
      <c r="E16" s="570">
        <v>2.3465120010999998E8</v>
      </c>
      <c r="F16" s="570">
        <v>1.2613607455E8</v>
      </c>
      <c r="G16" s="570">
        <v>5.663887404000001E7</v>
      </c>
      <c r="H16" s="570">
        <v>9.32456626E7</v>
      </c>
      <c r="I16" s="570">
        <v>1.6690353921E8</v>
      </c>
      <c r="J16" s="570">
        <v>9.977606321E7</v>
      </c>
      <c r="K16" s="570">
        <v>4.00497485E7</v>
      </c>
      <c r="L16" s="571"/>
      <c r="M16" s="327"/>
      <c r="N16" s="211"/>
      <c r="O16" s="572"/>
      <c r="P16" s="572"/>
      <c r="Q16" s="563"/>
      <c r="R16" s="573"/>
      <c r="S16" s="287"/>
      <c r="T16" s="570"/>
      <c r="U16" s="563"/>
      <c r="V16" s="563"/>
      <c r="W16" s="563"/>
    </row>
    <row r="17" ht="12.0" customHeight="1">
      <c r="A17" s="287" t="s">
        <v>412</v>
      </c>
      <c r="B17" s="570">
        <v>7.866359621000001E7</v>
      </c>
      <c r="C17" s="570">
        <v>1.0806712484E8</v>
      </c>
      <c r="D17" s="570">
        <v>6.3627363269999996E7</v>
      </c>
      <c r="E17" s="570">
        <v>3.219236206E7</v>
      </c>
      <c r="F17" s="570">
        <v>1.553648115E7</v>
      </c>
      <c r="G17" s="570">
        <v>2.5434253299999997E7</v>
      </c>
      <c r="H17" s="570">
        <v>6.23858585E7</v>
      </c>
      <c r="I17" s="570">
        <v>1.3893899835E8</v>
      </c>
      <c r="J17" s="570">
        <v>1.0682761159E8</v>
      </c>
      <c r="K17" s="570">
        <v>2.7621515E7</v>
      </c>
      <c r="L17" s="571"/>
      <c r="M17" s="327"/>
      <c r="N17" s="211"/>
      <c r="O17" s="572"/>
      <c r="P17" s="572"/>
      <c r="Q17" s="563"/>
      <c r="R17" s="573"/>
      <c r="S17" s="287"/>
      <c r="T17" s="570"/>
      <c r="U17" s="563"/>
      <c r="V17" s="563"/>
      <c r="W17" s="563"/>
    </row>
    <row r="18" ht="12.0" customHeight="1">
      <c r="A18" s="287" t="s">
        <v>403</v>
      </c>
      <c r="B18" s="570">
        <v>4.5934050774E8</v>
      </c>
      <c r="C18" s="570">
        <v>5.4767520604E8</v>
      </c>
      <c r="D18" s="570">
        <v>5.4525530914E8</v>
      </c>
      <c r="E18" s="570">
        <v>3.5819249346E8</v>
      </c>
      <c r="F18" s="570">
        <v>2.8880264646E8</v>
      </c>
      <c r="G18" s="570">
        <v>2.5336099287E8</v>
      </c>
      <c r="H18" s="570">
        <v>2.5495649704999998E8</v>
      </c>
      <c r="I18" s="570">
        <v>2.5909689783E8</v>
      </c>
      <c r="J18" s="570">
        <v>2.2377915498E8</v>
      </c>
      <c r="K18" s="570">
        <v>8.33619445E7</v>
      </c>
      <c r="L18" s="571"/>
      <c r="M18" s="327"/>
      <c r="N18" s="211"/>
      <c r="O18" s="572"/>
      <c r="P18" s="572"/>
      <c r="Q18" s="563"/>
      <c r="R18" s="573"/>
      <c r="S18" s="287"/>
      <c r="T18" s="570"/>
      <c r="U18" s="563"/>
      <c r="V18" s="563"/>
      <c r="W18" s="563"/>
    </row>
    <row r="19" ht="12.0" customHeight="1">
      <c r="A19" s="287" t="s">
        <v>415</v>
      </c>
      <c r="B19" s="570">
        <v>501828.61</v>
      </c>
      <c r="C19" s="570">
        <v>444450.51</v>
      </c>
      <c r="D19" s="570">
        <v>95383.06</v>
      </c>
      <c r="E19" s="570">
        <v>1078.87</v>
      </c>
      <c r="F19" s="570">
        <v>1429.08</v>
      </c>
      <c r="G19" s="570">
        <v>4315.139999999999</v>
      </c>
      <c r="H19" s="570">
        <v>6720.92</v>
      </c>
      <c r="I19" s="570">
        <v>5439.07</v>
      </c>
      <c r="J19" s="570">
        <v>2607.8199999999997</v>
      </c>
      <c r="K19" s="570">
        <v>0.0</v>
      </c>
      <c r="L19" s="571"/>
      <c r="M19" s="327"/>
      <c r="N19" s="211"/>
      <c r="O19" s="572"/>
      <c r="P19" s="570"/>
      <c r="Q19" s="563"/>
      <c r="R19" s="573"/>
      <c r="S19" s="287"/>
      <c r="T19" s="570"/>
      <c r="U19" s="563"/>
      <c r="V19" s="563"/>
      <c r="W19" s="563"/>
    </row>
    <row r="20" ht="12.0" customHeight="1">
      <c r="A20" s="287" t="s">
        <v>410</v>
      </c>
      <c r="B20" s="570">
        <v>1.0563007491999999E8</v>
      </c>
      <c r="C20" s="570">
        <v>1.6177775331E8</v>
      </c>
      <c r="D20" s="570">
        <v>1.0373367828E8</v>
      </c>
      <c r="E20" s="570">
        <v>5.390058859E7</v>
      </c>
      <c r="F20" s="570">
        <v>7.587839122E7</v>
      </c>
      <c r="G20" s="570">
        <v>4.111191507E7</v>
      </c>
      <c r="H20" s="570">
        <v>7.557520448E7</v>
      </c>
      <c r="I20" s="570">
        <v>1.0158034121E8</v>
      </c>
      <c r="J20" s="570">
        <v>1.0526068224E8</v>
      </c>
      <c r="K20" s="570">
        <v>2.9648337E7</v>
      </c>
      <c r="L20" s="571"/>
      <c r="M20" s="327"/>
      <c r="N20" s="211"/>
      <c r="O20" s="572"/>
      <c r="P20" s="572"/>
      <c r="Q20" s="563"/>
      <c r="R20" s="573"/>
      <c r="S20" s="287"/>
      <c r="T20" s="570"/>
      <c r="U20" s="563"/>
      <c r="V20" s="563"/>
      <c r="W20" s="563"/>
    </row>
    <row r="21" ht="12.0" customHeight="1">
      <c r="A21" s="287" t="s">
        <v>416</v>
      </c>
      <c r="B21" s="570">
        <v>0.0</v>
      </c>
      <c r="C21" s="570">
        <v>0.0</v>
      </c>
      <c r="D21" s="570">
        <v>0.0</v>
      </c>
      <c r="E21" s="570">
        <v>0.0</v>
      </c>
      <c r="F21" s="570">
        <v>0.0</v>
      </c>
      <c r="G21" s="570">
        <v>0.0</v>
      </c>
      <c r="H21" s="570">
        <v>0.0</v>
      </c>
      <c r="I21" s="570">
        <v>0.0</v>
      </c>
      <c r="J21" s="570">
        <v>0.0</v>
      </c>
      <c r="K21" s="570">
        <v>0.0</v>
      </c>
      <c r="L21" s="571"/>
      <c r="M21" s="327"/>
      <c r="N21" s="211"/>
      <c r="O21" s="572"/>
      <c r="P21" s="570"/>
      <c r="Q21" s="563"/>
      <c r="R21" s="573"/>
      <c r="S21" s="287"/>
      <c r="T21" s="570"/>
      <c r="U21" s="563"/>
      <c r="V21" s="563"/>
      <c r="W21" s="563"/>
    </row>
    <row r="22" ht="12.0" customHeight="1">
      <c r="A22" s="287" t="s">
        <v>418</v>
      </c>
      <c r="B22" s="570">
        <v>120121.37</v>
      </c>
      <c r="C22" s="570">
        <v>710522.33</v>
      </c>
      <c r="D22" s="570">
        <v>1670990.4700000002</v>
      </c>
      <c r="E22" s="570">
        <v>789063.23</v>
      </c>
      <c r="F22" s="570">
        <v>99562.38999999998</v>
      </c>
      <c r="G22" s="570">
        <v>582873.76</v>
      </c>
      <c r="H22" s="570">
        <v>884570.4299999999</v>
      </c>
      <c r="I22" s="570">
        <v>1462575.0499999998</v>
      </c>
      <c r="J22" s="570">
        <v>1546136.0499999998</v>
      </c>
      <c r="K22" s="570">
        <v>242267.5</v>
      </c>
      <c r="L22" s="571"/>
      <c r="M22" s="327"/>
      <c r="N22" s="211"/>
      <c r="O22" s="572"/>
      <c r="P22" s="570"/>
      <c r="Q22" s="563"/>
      <c r="R22" s="573"/>
      <c r="S22" s="287"/>
      <c r="T22" s="570"/>
      <c r="U22" s="563"/>
      <c r="V22" s="563"/>
      <c r="W22" s="563"/>
    </row>
    <row r="23" ht="12.0" customHeight="1">
      <c r="A23" s="287" t="s">
        <v>406</v>
      </c>
      <c r="B23" s="570">
        <v>3.9250745475E8</v>
      </c>
      <c r="C23" s="570">
        <v>3.2542134169E8</v>
      </c>
      <c r="D23" s="570">
        <v>2.9749203682E8</v>
      </c>
      <c r="E23" s="570">
        <v>2.4940190913E8</v>
      </c>
      <c r="F23" s="570">
        <v>2.335448646E8</v>
      </c>
      <c r="G23" s="570">
        <v>1.8939528474E8</v>
      </c>
      <c r="H23" s="570">
        <v>8.739127304E7</v>
      </c>
      <c r="I23" s="570">
        <v>1.6231415038E8</v>
      </c>
      <c r="J23" s="570">
        <v>1.9395210026999998E8</v>
      </c>
      <c r="K23" s="570">
        <v>7.1474273E7</v>
      </c>
      <c r="L23" s="571"/>
      <c r="M23" s="327"/>
      <c r="N23" s="211"/>
      <c r="O23" s="572"/>
      <c r="P23" s="572"/>
      <c r="Q23" s="563"/>
      <c r="R23" s="573"/>
      <c r="S23" s="287"/>
      <c r="T23" s="570"/>
      <c r="U23" s="563"/>
      <c r="V23" s="563"/>
      <c r="W23" s="563"/>
    </row>
    <row r="24" ht="12.0" customHeight="1">
      <c r="A24" s="287" t="s">
        <v>414</v>
      </c>
      <c r="B24" s="570">
        <v>1.8170485961E8</v>
      </c>
      <c r="C24" s="570">
        <v>1.9700484794E8</v>
      </c>
      <c r="D24" s="570">
        <v>9.01425072E7</v>
      </c>
      <c r="E24" s="570">
        <v>6.410801482E7</v>
      </c>
      <c r="F24" s="570">
        <v>4.5275011489999995E7</v>
      </c>
      <c r="G24" s="570">
        <v>1.2959532629999999E7</v>
      </c>
      <c r="H24" s="570">
        <v>4.43075109E7</v>
      </c>
      <c r="I24" s="570">
        <v>6.925814919E7</v>
      </c>
      <c r="J24" s="570">
        <v>6.575850504000001E7</v>
      </c>
      <c r="K24" s="570">
        <v>2.334252E7</v>
      </c>
      <c r="L24" s="571"/>
      <c r="M24" s="327"/>
      <c r="N24" s="211"/>
      <c r="O24" s="572"/>
      <c r="P24" s="572"/>
      <c r="Q24" s="563"/>
      <c r="R24" s="573"/>
      <c r="S24" s="287"/>
      <c r="T24" s="570"/>
      <c r="U24" s="563"/>
      <c r="V24" s="563"/>
      <c r="W24" s="563"/>
    </row>
    <row r="25" ht="12.0" customHeight="1">
      <c r="A25" s="287" t="s">
        <v>417</v>
      </c>
      <c r="B25" s="570">
        <v>128027.83</v>
      </c>
      <c r="C25" s="570">
        <v>182005.68</v>
      </c>
      <c r="D25" s="570">
        <v>6206028.790000001</v>
      </c>
      <c r="E25" s="570">
        <v>4140435.82</v>
      </c>
      <c r="F25" s="570">
        <v>1851.9</v>
      </c>
      <c r="G25" s="570">
        <v>3.162300873E7</v>
      </c>
      <c r="H25" s="570">
        <v>5204824.2</v>
      </c>
      <c r="I25" s="570">
        <v>697580.3300000001</v>
      </c>
      <c r="J25" s="570">
        <v>818638.28</v>
      </c>
      <c r="K25" s="570">
        <v>68075.5</v>
      </c>
      <c r="L25" s="571"/>
      <c r="M25" s="327"/>
      <c r="N25" s="211"/>
      <c r="O25" s="572"/>
      <c r="P25" s="572"/>
      <c r="Q25" s="563"/>
      <c r="R25" s="573"/>
      <c r="S25" s="287"/>
      <c r="T25" s="570"/>
      <c r="U25" s="563"/>
      <c r="V25" s="563"/>
      <c r="W25" s="563"/>
    </row>
    <row r="26" ht="12.0" customHeight="1">
      <c r="A26" s="287" t="s">
        <v>413</v>
      </c>
      <c r="B26" s="570">
        <v>3.0716998573E8</v>
      </c>
      <c r="C26" s="570">
        <v>3.0431533849E8</v>
      </c>
      <c r="D26" s="570">
        <v>2.1849174928E8</v>
      </c>
      <c r="E26" s="570">
        <v>1.774575612E8</v>
      </c>
      <c r="F26" s="570">
        <v>1.3694118925E8</v>
      </c>
      <c r="G26" s="570">
        <v>8.717490369E7</v>
      </c>
      <c r="H26" s="570">
        <v>9.141828557000001E7</v>
      </c>
      <c r="I26" s="570">
        <v>9.176573677E7</v>
      </c>
      <c r="J26" s="570">
        <v>6.762690947999999E7</v>
      </c>
      <c r="K26" s="570">
        <v>3.0414579E7</v>
      </c>
      <c r="L26" s="571"/>
      <c r="M26" s="327"/>
      <c r="N26" s="211"/>
      <c r="O26" s="572"/>
      <c r="P26" s="572"/>
      <c r="Q26" s="563"/>
      <c r="R26" s="573"/>
      <c r="S26" s="287"/>
      <c r="T26" s="570"/>
      <c r="U26" s="563"/>
      <c r="V26" s="563"/>
      <c r="W26" s="563"/>
    </row>
    <row r="27" ht="12.0" customHeight="1">
      <c r="A27" s="287" t="s">
        <v>419</v>
      </c>
      <c r="B27" s="570">
        <v>622210.17</v>
      </c>
      <c r="C27" s="570">
        <v>960723.8999999999</v>
      </c>
      <c r="D27" s="570">
        <v>554779.2</v>
      </c>
      <c r="E27" s="570">
        <v>853012.37</v>
      </c>
      <c r="F27" s="570">
        <v>806841.22</v>
      </c>
      <c r="G27" s="570">
        <v>943407.78</v>
      </c>
      <c r="H27" s="570">
        <v>1055998.03</v>
      </c>
      <c r="I27" s="570">
        <v>1077439.94</v>
      </c>
      <c r="J27" s="570">
        <v>1062264.66</v>
      </c>
      <c r="K27" s="570">
        <v>459474.5</v>
      </c>
      <c r="L27" s="571"/>
      <c r="M27" s="327"/>
      <c r="N27" s="211"/>
      <c r="O27" s="572"/>
      <c r="P27" s="572"/>
      <c r="Q27" s="563"/>
      <c r="R27" s="573"/>
      <c r="S27" s="287"/>
      <c r="T27" s="570"/>
      <c r="U27" s="563"/>
      <c r="V27" s="563"/>
      <c r="W27" s="563"/>
    </row>
    <row r="28" ht="12.0" customHeight="1">
      <c r="A28" s="287" t="s">
        <v>402</v>
      </c>
      <c r="B28" s="570">
        <v>3.5010160777E8</v>
      </c>
      <c r="C28" s="570">
        <v>3.3654741906E8</v>
      </c>
      <c r="D28" s="570">
        <v>2.5191867981E8</v>
      </c>
      <c r="E28" s="570">
        <v>2.2680155629E8</v>
      </c>
      <c r="F28" s="570">
        <v>2.0567975231E8</v>
      </c>
      <c r="G28" s="570">
        <v>1.7765954219E8</v>
      </c>
      <c r="H28" s="570">
        <v>9.471568009E7</v>
      </c>
      <c r="I28" s="570">
        <v>1.6669297756E8</v>
      </c>
      <c r="J28" s="570">
        <v>2.1900398789000002E8</v>
      </c>
      <c r="K28" s="570">
        <v>8.27016755E7</v>
      </c>
      <c r="L28" s="571"/>
      <c r="M28" s="327"/>
      <c r="N28" s="211"/>
      <c r="O28" s="572"/>
      <c r="P28" s="572"/>
      <c r="Q28" s="563"/>
      <c r="R28" s="573"/>
      <c r="S28" s="287"/>
      <c r="T28" s="570"/>
      <c r="U28" s="563"/>
      <c r="V28" s="563"/>
      <c r="W28" s="563"/>
    </row>
    <row r="29" ht="12.0" customHeight="1">
      <c r="A29" s="287" t="s">
        <v>420</v>
      </c>
      <c r="B29" s="570">
        <v>0.0</v>
      </c>
      <c r="C29" s="570">
        <v>0.0</v>
      </c>
      <c r="D29" s="570">
        <v>0.0</v>
      </c>
      <c r="E29" s="570">
        <v>0.0</v>
      </c>
      <c r="F29" s="570">
        <v>0.0</v>
      </c>
      <c r="G29" s="570">
        <v>0.0</v>
      </c>
      <c r="H29" s="570">
        <v>46461.25</v>
      </c>
      <c r="I29" s="570">
        <v>22714.5</v>
      </c>
      <c r="J29" s="570">
        <v>26256.42</v>
      </c>
      <c r="K29" s="570">
        <v>1109.0</v>
      </c>
      <c r="L29" s="571"/>
      <c r="M29" s="327"/>
      <c r="N29" s="211"/>
      <c r="O29" s="572"/>
      <c r="P29" s="570"/>
      <c r="Q29" s="563"/>
      <c r="R29" s="573"/>
      <c r="S29" s="287"/>
      <c r="T29" s="570"/>
      <c r="U29" s="563"/>
      <c r="V29" s="563"/>
      <c r="W29" s="563"/>
    </row>
    <row r="30" ht="12.0" customHeight="1">
      <c r="A30" s="287" t="s">
        <v>421</v>
      </c>
      <c r="B30" s="570">
        <v>0.0</v>
      </c>
      <c r="C30" s="570">
        <v>0.0</v>
      </c>
      <c r="D30" s="570">
        <v>0.0</v>
      </c>
      <c r="E30" s="570">
        <v>0.0</v>
      </c>
      <c r="F30" s="570">
        <v>0.0</v>
      </c>
      <c r="G30" s="570">
        <v>0.0</v>
      </c>
      <c r="H30" s="570">
        <v>0.0</v>
      </c>
      <c r="I30" s="570">
        <v>0.0</v>
      </c>
      <c r="J30" s="570">
        <v>0.0</v>
      </c>
      <c r="K30" s="570">
        <v>0.0</v>
      </c>
      <c r="L30" s="571"/>
      <c r="M30" s="327"/>
      <c r="N30" s="211"/>
      <c r="O30" s="572"/>
      <c r="P30" s="572"/>
      <c r="Q30" s="563"/>
      <c r="R30" s="573"/>
      <c r="S30" s="287"/>
      <c r="T30" s="570"/>
      <c r="U30" s="563"/>
      <c r="V30" s="563"/>
      <c r="W30" s="563"/>
    </row>
    <row r="31" ht="12.0" customHeight="1">
      <c r="A31" s="574" t="s">
        <v>426</v>
      </c>
      <c r="B31" s="567" t="str">
        <f t="shared" ref="B31:K31" si="2">SUM(B32:B56)</f>
        <v>821,042,472</v>
      </c>
      <c r="C31" s="567" t="str">
        <f t="shared" si="2"/>
        <v>496,572,185</v>
      </c>
      <c r="D31" s="567" t="str">
        <f t="shared" si="2"/>
        <v>478,831,010</v>
      </c>
      <c r="E31" s="567" t="str">
        <f t="shared" si="2"/>
        <v>438,678,534</v>
      </c>
      <c r="F31" s="567" t="str">
        <f t="shared" si="2"/>
        <v>527,303,729</v>
      </c>
      <c r="G31" s="567" t="str">
        <f t="shared" si="2"/>
        <v>875,626,110</v>
      </c>
      <c r="H31" s="567" t="str">
        <f t="shared" si="2"/>
        <v>1,225,004,034</v>
      </c>
      <c r="I31" s="567" t="str">
        <f t="shared" si="2"/>
        <v>1,474,262,099</v>
      </c>
      <c r="J31" s="567" t="str">
        <f t="shared" si="2"/>
        <v>1,515,911,478</v>
      </c>
      <c r="K31" s="567" t="str">
        <f t="shared" si="2"/>
        <v>738,865,812</v>
      </c>
      <c r="L31" s="569"/>
      <c r="M31" s="569"/>
      <c r="N31" s="257"/>
      <c r="O31" s="257"/>
      <c r="Q31" s="356"/>
      <c r="R31" s="356"/>
      <c r="S31" s="356"/>
      <c r="T31" s="563"/>
      <c r="U31" s="563"/>
      <c r="V31" s="563"/>
      <c r="W31" s="356"/>
    </row>
    <row r="32" ht="12.0" customHeight="1">
      <c r="A32" s="3" t="s">
        <v>398</v>
      </c>
      <c r="B32" s="570">
        <v>923.38</v>
      </c>
      <c r="C32" s="570">
        <v>38.97</v>
      </c>
      <c r="D32" s="570">
        <v>47.9</v>
      </c>
      <c r="E32" s="570">
        <v>57.769999999999996</v>
      </c>
      <c r="F32" s="570">
        <v>74.92</v>
      </c>
      <c r="G32" s="570">
        <v>61.78</v>
      </c>
      <c r="H32" s="570">
        <v>63.230000000000004</v>
      </c>
      <c r="I32" s="570">
        <v>14.98</v>
      </c>
      <c r="J32" s="570">
        <v>472.0</v>
      </c>
      <c r="K32" s="572">
        <v>0.0</v>
      </c>
      <c r="L32" s="257"/>
      <c r="M32" s="211"/>
      <c r="N32" s="575"/>
      <c r="O32" s="575"/>
      <c r="P32" s="575"/>
      <c r="Q32" s="576"/>
      <c r="R32" s="356"/>
      <c r="S32" s="356"/>
      <c r="T32" s="563"/>
      <c r="U32" s="563"/>
      <c r="V32" s="563"/>
      <c r="W32" s="356"/>
    </row>
    <row r="33" ht="12.0" customHeight="1">
      <c r="A33" s="3" t="s">
        <v>397</v>
      </c>
      <c r="B33" s="570">
        <v>5143777.119999999</v>
      </c>
      <c r="C33" s="570">
        <v>2307836.48</v>
      </c>
      <c r="D33" s="570">
        <v>3591939.01</v>
      </c>
      <c r="E33" s="570">
        <v>2794536.88</v>
      </c>
      <c r="F33" s="570">
        <v>3593649.19</v>
      </c>
      <c r="G33" s="570">
        <v>6.4479376629999995E7</v>
      </c>
      <c r="H33" s="570">
        <v>2.4045040225E8</v>
      </c>
      <c r="I33" s="570">
        <v>4.1512078235999995E8</v>
      </c>
      <c r="J33" s="570">
        <v>2.7465312345E8</v>
      </c>
      <c r="K33" s="572">
        <v>8.34857453E7</v>
      </c>
      <c r="L33" s="257"/>
      <c r="M33" s="211"/>
      <c r="N33" s="575"/>
      <c r="O33" s="575"/>
      <c r="P33" s="575"/>
      <c r="Q33" s="576"/>
      <c r="R33" s="356"/>
      <c r="S33" s="356"/>
      <c r="T33" s="563"/>
      <c r="U33" s="563"/>
      <c r="V33" s="563"/>
      <c r="W33" s="356"/>
    </row>
    <row r="34" ht="12.0" customHeight="1">
      <c r="A34" s="3" t="s">
        <v>401</v>
      </c>
      <c r="B34" s="570">
        <v>630929.86</v>
      </c>
      <c r="C34" s="570">
        <v>1467002.62</v>
      </c>
      <c r="D34" s="570">
        <v>2311447.73</v>
      </c>
      <c r="E34" s="570">
        <v>465200.91</v>
      </c>
      <c r="F34" s="570">
        <v>1873625.73</v>
      </c>
      <c r="G34" s="570">
        <v>9.272244447E7</v>
      </c>
      <c r="H34" s="570">
        <v>2.8407078538E8</v>
      </c>
      <c r="I34" s="570">
        <v>2.4928068082999998E8</v>
      </c>
      <c r="J34" s="570">
        <v>1.9492119408999997E8</v>
      </c>
      <c r="K34" s="572">
        <v>1.0316763275999999E8</v>
      </c>
      <c r="L34" s="257"/>
      <c r="M34" s="211"/>
      <c r="N34" s="575"/>
      <c r="O34" s="575"/>
      <c r="P34" s="575"/>
      <c r="Q34" s="576"/>
      <c r="R34" s="356"/>
      <c r="S34" s="356"/>
      <c r="T34" s="563"/>
      <c r="U34" s="563"/>
      <c r="V34" s="563"/>
      <c r="W34" s="356"/>
    </row>
    <row r="35" ht="12.0" customHeight="1">
      <c r="A35" s="3" t="s">
        <v>399</v>
      </c>
      <c r="B35" s="570">
        <v>6.2327358510000005E7</v>
      </c>
      <c r="C35" s="570">
        <v>3.40474576E7</v>
      </c>
      <c r="D35" s="570">
        <v>2.8469309439999998E7</v>
      </c>
      <c r="E35" s="570">
        <v>6.212528014E7</v>
      </c>
      <c r="F35" s="570">
        <v>7.097066949E7</v>
      </c>
      <c r="G35" s="570">
        <v>3.4607014209000003E8</v>
      </c>
      <c r="H35" s="570">
        <v>2.4219334610000002E8</v>
      </c>
      <c r="I35" s="570">
        <v>2.9313390072E8</v>
      </c>
      <c r="J35" s="570">
        <v>5.6029013205E8</v>
      </c>
      <c r="K35" s="572">
        <v>2.6195796788E8</v>
      </c>
      <c r="L35" s="257"/>
      <c r="M35" s="211"/>
      <c r="N35" s="575"/>
      <c r="O35" s="575"/>
      <c r="P35" s="575"/>
      <c r="Q35" s="576"/>
      <c r="R35" s="356"/>
      <c r="S35" s="356"/>
      <c r="T35" s="563"/>
      <c r="U35" s="563"/>
      <c r="V35" s="563"/>
      <c r="W35" s="356"/>
    </row>
    <row r="36" ht="12.0" customHeight="1">
      <c r="A36" s="3" t="s">
        <v>404</v>
      </c>
      <c r="B36" s="570">
        <v>2.7428580689999998E7</v>
      </c>
      <c r="C36" s="570">
        <v>1.13055245E7</v>
      </c>
      <c r="D36" s="570">
        <v>8838111.91</v>
      </c>
      <c r="E36" s="570">
        <v>9143439.540000001</v>
      </c>
      <c r="F36" s="570">
        <v>1.043170924E7</v>
      </c>
      <c r="G36" s="570">
        <v>1.38284114E7</v>
      </c>
      <c r="H36" s="570">
        <v>1.773687347E7</v>
      </c>
      <c r="I36" s="570">
        <v>1.985297513E7</v>
      </c>
      <c r="J36" s="570">
        <v>1.420432098E7</v>
      </c>
      <c r="K36" s="572">
        <v>8239844.869999999</v>
      </c>
      <c r="L36" s="257"/>
      <c r="M36" s="211"/>
      <c r="N36" s="575"/>
      <c r="O36" s="575"/>
      <c r="P36" s="575"/>
      <c r="Q36" s="576"/>
      <c r="R36" s="356"/>
      <c r="S36" s="356"/>
      <c r="T36" s="563"/>
      <c r="U36" s="563"/>
      <c r="V36" s="563"/>
      <c r="W36" s="356"/>
    </row>
    <row r="37" ht="12.0" customHeight="1">
      <c r="A37" s="3" t="s">
        <v>405</v>
      </c>
      <c r="B37" s="570">
        <v>8.946297835E7</v>
      </c>
      <c r="C37" s="570">
        <v>5.463995495E7</v>
      </c>
      <c r="D37" s="570">
        <v>8.545765743E7</v>
      </c>
      <c r="E37" s="570">
        <v>4.350972326E7</v>
      </c>
      <c r="F37" s="570">
        <v>3.793989513E7</v>
      </c>
      <c r="G37" s="570">
        <v>3.9867955800000004E7</v>
      </c>
      <c r="H37" s="570">
        <v>4.123792958E7</v>
      </c>
      <c r="I37" s="570">
        <v>3.844332739E7</v>
      </c>
      <c r="J37" s="570">
        <v>4.222279192999999E7</v>
      </c>
      <c r="K37" s="572">
        <v>3.433677963E7</v>
      </c>
      <c r="L37" s="257"/>
      <c r="M37" s="211"/>
      <c r="N37" s="575"/>
      <c r="O37" s="575"/>
      <c r="P37" s="575"/>
      <c r="Q37" s="576"/>
      <c r="R37" s="356"/>
      <c r="S37" s="356"/>
      <c r="T37" s="563"/>
      <c r="U37" s="563"/>
      <c r="V37" s="563"/>
      <c r="W37" s="356"/>
    </row>
    <row r="38" ht="12.0" customHeight="1">
      <c r="A38" s="3" t="s">
        <v>407</v>
      </c>
      <c r="B38" s="570">
        <v>0.0</v>
      </c>
      <c r="C38" s="570">
        <v>0.0</v>
      </c>
      <c r="D38" s="570">
        <v>0.0</v>
      </c>
      <c r="E38" s="570">
        <v>0.0</v>
      </c>
      <c r="F38" s="570">
        <v>0.0</v>
      </c>
      <c r="G38" s="570">
        <v>0.0</v>
      </c>
      <c r="H38" s="570">
        <v>0.0</v>
      </c>
      <c r="I38" s="570">
        <v>0.0</v>
      </c>
      <c r="J38" s="570">
        <v>0.0</v>
      </c>
      <c r="K38" s="570">
        <v>0.0</v>
      </c>
      <c r="L38" s="257"/>
      <c r="M38" s="211"/>
      <c r="N38" s="575"/>
      <c r="O38" s="575"/>
      <c r="P38" s="575"/>
      <c r="Q38" s="576"/>
      <c r="R38" s="356"/>
      <c r="S38" s="356"/>
      <c r="T38" s="563"/>
      <c r="U38" s="563"/>
      <c r="V38" s="563"/>
      <c r="W38" s="356"/>
    </row>
    <row r="39" ht="12.0" customHeight="1">
      <c r="A39" s="3" t="s">
        <v>400</v>
      </c>
      <c r="B39" s="570">
        <v>3.9996698870000005E7</v>
      </c>
      <c r="C39" s="570">
        <v>2.8282071580000002E7</v>
      </c>
      <c r="D39" s="570">
        <v>2.131141656E7</v>
      </c>
      <c r="E39" s="570">
        <v>3.802277168E7</v>
      </c>
      <c r="F39" s="570">
        <v>9.104079952000001E7</v>
      </c>
      <c r="G39" s="570">
        <v>1.081356674E8</v>
      </c>
      <c r="H39" s="570">
        <v>1.2724923769E8</v>
      </c>
      <c r="I39" s="570">
        <v>1.5448551475E8</v>
      </c>
      <c r="J39" s="570">
        <v>1.2679216727000001E8</v>
      </c>
      <c r="K39" s="572">
        <v>5.625381297E7</v>
      </c>
      <c r="L39" s="257"/>
      <c r="M39" s="211"/>
      <c r="N39" s="575"/>
      <c r="O39" s="575"/>
      <c r="P39" s="575"/>
      <c r="Q39" s="576"/>
      <c r="R39" s="356"/>
      <c r="S39" s="356"/>
      <c r="T39" s="563"/>
      <c r="U39" s="563"/>
      <c r="V39" s="563"/>
      <c r="W39" s="356"/>
    </row>
    <row r="40" ht="12.0" customHeight="1">
      <c r="A40" s="3" t="s">
        <v>409</v>
      </c>
      <c r="B40" s="570">
        <v>2.153675489E7</v>
      </c>
      <c r="C40" s="570">
        <v>7169661.9799999995</v>
      </c>
      <c r="D40" s="570">
        <v>6575703.880000001</v>
      </c>
      <c r="E40" s="570">
        <v>6097305.04</v>
      </c>
      <c r="F40" s="570">
        <v>7386627.25</v>
      </c>
      <c r="G40" s="570">
        <v>4262079.09</v>
      </c>
      <c r="H40" s="570">
        <v>4695094.09</v>
      </c>
      <c r="I40" s="570">
        <v>4887753.33</v>
      </c>
      <c r="J40" s="570">
        <v>4667114.3100000005</v>
      </c>
      <c r="K40" s="572">
        <v>2075009.83</v>
      </c>
      <c r="L40" s="257"/>
      <c r="M40" s="211"/>
      <c r="N40" s="575"/>
      <c r="O40" s="575"/>
      <c r="P40" s="575"/>
      <c r="Q40" s="576"/>
      <c r="R40" s="356"/>
      <c r="S40" s="356"/>
      <c r="T40" s="563"/>
      <c r="U40" s="563"/>
      <c r="V40" s="563"/>
      <c r="W40" s="356"/>
    </row>
    <row r="41" ht="12.0" customHeight="1">
      <c r="A41" s="3" t="s">
        <v>411</v>
      </c>
      <c r="B41" s="570">
        <v>2460403.26</v>
      </c>
      <c r="C41" s="570">
        <v>1312787.4</v>
      </c>
      <c r="D41" s="570">
        <v>1350610.03</v>
      </c>
      <c r="E41" s="570">
        <v>1417405.4</v>
      </c>
      <c r="F41" s="570">
        <v>1940862.95</v>
      </c>
      <c r="G41" s="570">
        <v>1996555.1700000002</v>
      </c>
      <c r="H41" s="570">
        <v>4386888.48</v>
      </c>
      <c r="I41" s="570">
        <v>7614820.58</v>
      </c>
      <c r="J41" s="570">
        <v>2726944.27</v>
      </c>
      <c r="K41" s="572">
        <v>1307008.77</v>
      </c>
      <c r="L41" s="257"/>
      <c r="M41" s="211"/>
      <c r="N41" s="575"/>
      <c r="O41" s="575"/>
      <c r="P41" s="575"/>
      <c r="Q41" s="576"/>
      <c r="R41" s="356"/>
      <c r="S41" s="356"/>
      <c r="T41" s="563"/>
      <c r="U41" s="563"/>
      <c r="V41" s="563"/>
      <c r="W41" s="356"/>
    </row>
    <row r="42" ht="12.0" customHeight="1">
      <c r="A42" s="3" t="s">
        <v>408</v>
      </c>
      <c r="B42" s="570">
        <v>2.865784052E7</v>
      </c>
      <c r="C42" s="570">
        <v>5.016270579000001E7</v>
      </c>
      <c r="D42" s="570">
        <v>3.930366175E7</v>
      </c>
      <c r="E42" s="570">
        <v>4.839344812E7</v>
      </c>
      <c r="F42" s="570">
        <v>1.2316881129999999E7</v>
      </c>
      <c r="G42" s="570">
        <v>1.009088153E7</v>
      </c>
      <c r="H42" s="570">
        <v>2.074887964E7</v>
      </c>
      <c r="I42" s="570">
        <v>1.2522019559999999E7</v>
      </c>
      <c r="J42" s="570">
        <v>2.78359008E7</v>
      </c>
      <c r="K42" s="572">
        <v>3.467539135E7</v>
      </c>
      <c r="L42" s="257"/>
      <c r="M42" s="211"/>
      <c r="N42" s="575"/>
      <c r="O42" s="575"/>
      <c r="P42" s="575"/>
      <c r="Q42" s="576"/>
      <c r="R42" s="356"/>
      <c r="S42" s="356"/>
      <c r="T42" s="563"/>
      <c r="U42" s="563"/>
      <c r="V42" s="563"/>
      <c r="W42" s="356"/>
    </row>
    <row r="43" ht="12.0" customHeight="1">
      <c r="A43" s="3" t="s">
        <v>412</v>
      </c>
      <c r="B43" s="570">
        <v>5.143920092E7</v>
      </c>
      <c r="C43" s="570">
        <v>1.451333711E7</v>
      </c>
      <c r="D43" s="570">
        <v>2.221186953E7</v>
      </c>
      <c r="E43" s="570">
        <v>4771452.43</v>
      </c>
      <c r="F43" s="570">
        <v>4.223318433E7</v>
      </c>
      <c r="G43" s="570">
        <v>2.3859437209999997E7</v>
      </c>
      <c r="H43" s="570">
        <v>2.857205506E7</v>
      </c>
      <c r="I43" s="570">
        <v>3.601717703E7</v>
      </c>
      <c r="J43" s="570">
        <v>2.616834283E7</v>
      </c>
      <c r="K43" s="572">
        <v>1.189720052E7</v>
      </c>
      <c r="L43" s="257"/>
      <c r="M43" s="211"/>
      <c r="N43" s="575"/>
      <c r="O43" s="575"/>
      <c r="P43" s="575"/>
      <c r="Q43" s="576"/>
      <c r="R43" s="356"/>
      <c r="S43" s="356"/>
      <c r="T43" s="563"/>
      <c r="U43" s="563"/>
      <c r="V43" s="563"/>
      <c r="W43" s="356"/>
    </row>
    <row r="44" ht="12.0" customHeight="1">
      <c r="A44" s="3" t="s">
        <v>403</v>
      </c>
      <c r="B44" s="570">
        <v>6.207946142E7</v>
      </c>
      <c r="C44" s="570">
        <v>4.628145906E7</v>
      </c>
      <c r="D44" s="570">
        <v>4.317706425E7</v>
      </c>
      <c r="E44" s="570">
        <v>3.597668203E7</v>
      </c>
      <c r="F44" s="570">
        <v>4.032720773E7</v>
      </c>
      <c r="G44" s="570">
        <v>3.896243054E7</v>
      </c>
      <c r="H44" s="570">
        <v>4.543958325E7</v>
      </c>
      <c r="I44" s="570">
        <v>3.892900257E7</v>
      </c>
      <c r="J44" s="570">
        <v>3.643159193E7</v>
      </c>
      <c r="K44" s="572">
        <v>2.7816141669999998E7</v>
      </c>
      <c r="L44" s="257"/>
      <c r="M44" s="211"/>
      <c r="N44" s="575"/>
      <c r="O44" s="575"/>
      <c r="P44" s="575"/>
      <c r="Q44" s="576"/>
      <c r="R44" s="356"/>
      <c r="S44" s="356"/>
      <c r="T44" s="563"/>
      <c r="U44" s="563"/>
      <c r="V44" s="563"/>
      <c r="W44" s="356"/>
    </row>
    <row r="45" ht="12.0" customHeight="1">
      <c r="A45" s="3" t="s">
        <v>415</v>
      </c>
      <c r="B45" s="570">
        <v>124424.09</v>
      </c>
      <c r="C45" s="570">
        <v>29153.980000000003</v>
      </c>
      <c r="D45" s="570">
        <v>0.0</v>
      </c>
      <c r="E45" s="570">
        <v>0.0</v>
      </c>
      <c r="F45" s="570">
        <v>0.0</v>
      </c>
      <c r="G45" s="570">
        <v>0.0</v>
      </c>
      <c r="H45" s="570">
        <v>0.0</v>
      </c>
      <c r="I45" s="570">
        <v>0.0</v>
      </c>
      <c r="J45" s="570">
        <v>0.0</v>
      </c>
      <c r="K45" s="570">
        <v>0.0</v>
      </c>
      <c r="L45" s="257"/>
      <c r="M45" s="211"/>
      <c r="N45" s="575"/>
      <c r="O45" s="575"/>
      <c r="P45" s="575"/>
      <c r="Q45" s="576"/>
      <c r="R45" s="356"/>
      <c r="S45" s="356"/>
      <c r="T45" s="563"/>
      <c r="U45" s="563"/>
      <c r="V45" s="563"/>
      <c r="W45" s="356"/>
    </row>
    <row r="46" ht="12.0" customHeight="1">
      <c r="A46" s="3" t="s">
        <v>410</v>
      </c>
      <c r="B46" s="570">
        <v>6.932065471E7</v>
      </c>
      <c r="C46" s="570">
        <v>2.692142336E7</v>
      </c>
      <c r="D46" s="570">
        <v>2.984326412E7</v>
      </c>
      <c r="E46" s="570">
        <v>2.452757039E7</v>
      </c>
      <c r="F46" s="570">
        <v>4.096247366E7</v>
      </c>
      <c r="G46" s="570">
        <v>2.8250435450000003E7</v>
      </c>
      <c r="H46" s="570">
        <v>3.986790051E7</v>
      </c>
      <c r="I46" s="570">
        <v>4.51811098E7</v>
      </c>
      <c r="J46" s="570">
        <v>3.1360946880000003E7</v>
      </c>
      <c r="K46" s="572">
        <v>1.5773999629999999E7</v>
      </c>
      <c r="L46" s="257"/>
      <c r="M46" s="211"/>
      <c r="N46" s="575"/>
      <c r="O46" s="575"/>
      <c r="P46" s="575"/>
      <c r="Q46" s="576"/>
      <c r="R46" s="356"/>
      <c r="S46" s="356"/>
      <c r="T46" s="563"/>
      <c r="U46" s="563"/>
      <c r="V46" s="563"/>
      <c r="W46" s="356"/>
    </row>
    <row r="47" ht="12.0" customHeight="1">
      <c r="A47" s="3" t="s">
        <v>416</v>
      </c>
      <c r="B47" s="570">
        <v>0.0</v>
      </c>
      <c r="C47" s="570">
        <v>0.0</v>
      </c>
      <c r="D47" s="570">
        <v>0.0</v>
      </c>
      <c r="E47" s="570">
        <v>0.0</v>
      </c>
      <c r="F47" s="570">
        <v>0.0</v>
      </c>
      <c r="G47" s="570">
        <v>0.0</v>
      </c>
      <c r="H47" s="570">
        <v>0.0</v>
      </c>
      <c r="I47" s="570">
        <v>0.0</v>
      </c>
      <c r="J47" s="570">
        <v>0.0</v>
      </c>
      <c r="K47" s="570">
        <v>0.0</v>
      </c>
      <c r="L47" s="257"/>
      <c r="M47" s="211"/>
      <c r="N47" s="575"/>
      <c r="O47" s="575"/>
      <c r="P47" s="575"/>
      <c r="Q47" s="576"/>
      <c r="R47" s="356"/>
      <c r="S47" s="356"/>
      <c r="T47" s="563"/>
      <c r="U47" s="563"/>
      <c r="V47" s="563"/>
      <c r="W47" s="356"/>
    </row>
    <row r="48" ht="12.0" customHeight="1">
      <c r="A48" s="3" t="s">
        <v>418</v>
      </c>
      <c r="B48" s="570">
        <v>0.0</v>
      </c>
      <c r="C48" s="570">
        <v>0.0</v>
      </c>
      <c r="D48" s="570">
        <v>0.0</v>
      </c>
      <c r="E48" s="570">
        <v>0.0</v>
      </c>
      <c r="F48" s="570">
        <v>0.0</v>
      </c>
      <c r="G48" s="570">
        <v>0.0</v>
      </c>
      <c r="H48" s="570">
        <v>0.0</v>
      </c>
      <c r="I48" s="570">
        <v>0.0</v>
      </c>
      <c r="J48" s="570">
        <v>0.0</v>
      </c>
      <c r="K48" s="570">
        <v>0.0</v>
      </c>
      <c r="L48" s="257"/>
      <c r="M48" s="211"/>
      <c r="N48" s="575"/>
      <c r="O48" s="575"/>
      <c r="P48" s="575"/>
      <c r="Q48" s="576"/>
      <c r="R48" s="356"/>
      <c r="S48" s="356"/>
      <c r="T48" s="563"/>
      <c r="U48" s="563"/>
      <c r="V48" s="563"/>
      <c r="W48" s="356"/>
    </row>
    <row r="49" ht="12.0" customHeight="1">
      <c r="A49" s="3" t="s">
        <v>406</v>
      </c>
      <c r="B49" s="570">
        <v>1.0256780725E8</v>
      </c>
      <c r="C49" s="570">
        <v>8.881644679E7</v>
      </c>
      <c r="D49" s="570">
        <v>5.8598498910000004E7</v>
      </c>
      <c r="E49" s="570">
        <v>4.922999139E7</v>
      </c>
      <c r="F49" s="570">
        <v>5.0191725279999994E7</v>
      </c>
      <c r="G49" s="570">
        <v>3.101491591E7</v>
      </c>
      <c r="H49" s="570">
        <v>3.516900846E7</v>
      </c>
      <c r="I49" s="570">
        <v>4.848620615E7</v>
      </c>
      <c r="J49" s="570">
        <v>5.594090615E7</v>
      </c>
      <c r="K49" s="572">
        <v>2.796255668E7</v>
      </c>
      <c r="L49" s="257"/>
      <c r="M49" s="211"/>
      <c r="N49" s="575"/>
      <c r="O49" s="575"/>
      <c r="P49" s="575"/>
      <c r="Q49" s="576"/>
      <c r="R49" s="356"/>
      <c r="S49" s="356"/>
      <c r="T49" s="563"/>
      <c r="U49" s="563"/>
      <c r="V49" s="563"/>
      <c r="W49" s="356"/>
    </row>
    <row r="50" ht="12.0" customHeight="1">
      <c r="A50" s="3" t="s">
        <v>414</v>
      </c>
      <c r="B50" s="570">
        <v>7.516660933E7</v>
      </c>
      <c r="C50" s="570">
        <v>2.478814942E7</v>
      </c>
      <c r="D50" s="570">
        <v>3.266358981E7</v>
      </c>
      <c r="E50" s="570">
        <v>1.550963728E7</v>
      </c>
      <c r="F50" s="570">
        <v>4.136724032E7</v>
      </c>
      <c r="G50" s="570">
        <v>2.1140128490000002E7</v>
      </c>
      <c r="H50" s="570">
        <v>2.926818029E7</v>
      </c>
      <c r="I50" s="570">
        <v>3.497621726E7</v>
      </c>
      <c r="J50" s="570">
        <v>2.782198716E7</v>
      </c>
      <c r="K50" s="572">
        <v>1.402279524E7</v>
      </c>
      <c r="L50" s="257"/>
      <c r="M50" s="211"/>
      <c r="N50" s="575"/>
      <c r="O50" s="575"/>
      <c r="P50" s="575"/>
      <c r="Q50" s="576"/>
      <c r="R50" s="356"/>
      <c r="S50" s="356"/>
      <c r="T50" s="563"/>
      <c r="U50" s="563"/>
      <c r="V50" s="563"/>
      <c r="W50" s="356"/>
    </row>
    <row r="51" ht="12.0" customHeight="1">
      <c r="A51" s="3" t="s">
        <v>417</v>
      </c>
      <c r="B51" s="570">
        <v>168583.92</v>
      </c>
      <c r="C51" s="570">
        <v>127077.22</v>
      </c>
      <c r="D51" s="570">
        <v>172334.72</v>
      </c>
      <c r="E51" s="570">
        <v>288122.63</v>
      </c>
      <c r="F51" s="570">
        <v>296383.94</v>
      </c>
      <c r="G51" s="570">
        <v>617143.41</v>
      </c>
      <c r="H51" s="570">
        <v>433589.57</v>
      </c>
      <c r="I51" s="570">
        <v>730236.75</v>
      </c>
      <c r="J51" s="570">
        <v>973582.3999999999</v>
      </c>
      <c r="K51" s="572">
        <v>471720.16</v>
      </c>
      <c r="L51" s="257"/>
      <c r="M51" s="211"/>
      <c r="N51" s="575"/>
      <c r="O51" s="575"/>
      <c r="P51" s="575"/>
      <c r="Q51" s="576"/>
      <c r="R51" s="356"/>
      <c r="S51" s="356"/>
      <c r="T51" s="563"/>
      <c r="U51" s="563"/>
      <c r="V51" s="563"/>
      <c r="W51" s="356"/>
    </row>
    <row r="52" ht="12.0" customHeight="1">
      <c r="A52" s="3" t="s">
        <v>413</v>
      </c>
      <c r="B52" s="570">
        <v>7.667484461E7</v>
      </c>
      <c r="C52" s="570">
        <v>5.911370418E7</v>
      </c>
      <c r="D52" s="570">
        <v>4.664156882E7</v>
      </c>
      <c r="E52" s="570">
        <v>4.902386479000001E7</v>
      </c>
      <c r="F52" s="570">
        <v>2.676066167E7</v>
      </c>
      <c r="G52" s="570">
        <v>1.968743366E7</v>
      </c>
      <c r="H52" s="570">
        <v>3.0125057299999997E7</v>
      </c>
      <c r="I52" s="570">
        <v>2.616949995E7</v>
      </c>
      <c r="J52" s="570">
        <v>2.1756712259999998E7</v>
      </c>
      <c r="K52" s="572">
        <v>8478398.8</v>
      </c>
      <c r="L52" s="257"/>
      <c r="M52" s="211"/>
      <c r="N52" s="575"/>
      <c r="O52" s="575"/>
      <c r="P52" s="575"/>
      <c r="Q52" s="576"/>
      <c r="R52" s="356"/>
      <c r="S52" s="356"/>
      <c r="T52" s="563"/>
      <c r="U52" s="563"/>
      <c r="V52" s="563"/>
      <c r="W52" s="356"/>
    </row>
    <row r="53" ht="12.0" customHeight="1">
      <c r="A53" s="3" t="s">
        <v>419</v>
      </c>
      <c r="B53" s="570">
        <v>70113.84</v>
      </c>
      <c r="C53" s="570">
        <v>103083.9</v>
      </c>
      <c r="D53" s="570">
        <v>108145.15000000001</v>
      </c>
      <c r="E53" s="570">
        <v>159647.85</v>
      </c>
      <c r="F53" s="570">
        <v>293277.72</v>
      </c>
      <c r="G53" s="570">
        <v>252898.46</v>
      </c>
      <c r="H53" s="570">
        <v>254147.06</v>
      </c>
      <c r="I53" s="570">
        <v>236171.68</v>
      </c>
      <c r="J53" s="570">
        <v>224796.77000000002</v>
      </c>
      <c r="K53" s="572">
        <v>95087.59</v>
      </c>
      <c r="L53" s="257"/>
      <c r="M53" s="211"/>
      <c r="N53" s="575"/>
      <c r="O53" s="575"/>
      <c r="P53" s="575"/>
      <c r="Q53" s="576"/>
      <c r="R53" s="356"/>
      <c r="S53" s="356"/>
      <c r="T53" s="563"/>
      <c r="U53" s="563"/>
      <c r="V53" s="563"/>
      <c r="W53" s="356"/>
    </row>
    <row r="54" ht="12.0" customHeight="1">
      <c r="A54" s="3" t="s">
        <v>402</v>
      </c>
      <c r="B54" s="570">
        <v>1.0578452672E8</v>
      </c>
      <c r="C54" s="570">
        <v>4.518330791E7</v>
      </c>
      <c r="D54" s="570">
        <v>4.8204769019999996E7</v>
      </c>
      <c r="E54" s="570">
        <v>4.7222396940000005E7</v>
      </c>
      <c r="F54" s="570">
        <v>4.737677953E7</v>
      </c>
      <c r="G54" s="570">
        <v>3.038771122E7</v>
      </c>
      <c r="H54" s="570">
        <v>3.310501257E7</v>
      </c>
      <c r="I54" s="570">
        <v>4.819468863E7</v>
      </c>
      <c r="J54" s="570">
        <v>6.691845022E7</v>
      </c>
      <c r="K54" s="572">
        <v>4.684871804E7</v>
      </c>
      <c r="L54" s="257"/>
      <c r="M54" s="211"/>
      <c r="N54" s="575"/>
      <c r="O54" s="575"/>
      <c r="P54" s="575"/>
      <c r="Q54" s="576"/>
      <c r="R54" s="356"/>
      <c r="S54" s="356"/>
      <c r="T54" s="563"/>
      <c r="U54" s="563"/>
      <c r="V54" s="563"/>
      <c r="W54" s="356"/>
    </row>
    <row r="55" ht="12.0" customHeight="1">
      <c r="A55" s="3" t="s">
        <v>420</v>
      </c>
      <c r="B55" s="570">
        <v>0.0</v>
      </c>
      <c r="C55" s="570">
        <v>0.0</v>
      </c>
      <c r="D55" s="570">
        <v>0.0</v>
      </c>
      <c r="E55" s="570">
        <v>0.0</v>
      </c>
      <c r="F55" s="570">
        <v>0.0</v>
      </c>
      <c r="G55" s="570">
        <v>0.0</v>
      </c>
      <c r="H55" s="570">
        <v>0.0</v>
      </c>
      <c r="I55" s="570">
        <v>0.0</v>
      </c>
      <c r="J55" s="570">
        <v>0.0</v>
      </c>
      <c r="K55" s="570">
        <v>0.0</v>
      </c>
      <c r="L55" s="257"/>
      <c r="M55" s="211"/>
      <c r="N55" s="575"/>
      <c r="O55" s="575"/>
      <c r="P55" s="575"/>
      <c r="Q55" s="576"/>
      <c r="R55" s="356"/>
      <c r="S55" s="356"/>
      <c r="T55" s="563"/>
      <c r="U55" s="563"/>
      <c r="V55" s="563"/>
      <c r="W55" s="356"/>
    </row>
    <row r="56" ht="12.0" customHeight="1">
      <c r="A56" s="3" t="s">
        <v>421</v>
      </c>
      <c r="B56" s="570">
        <v>0.0</v>
      </c>
      <c r="C56" s="570">
        <v>0.0</v>
      </c>
      <c r="D56" s="570">
        <v>0.0</v>
      </c>
      <c r="E56" s="570">
        <v>0.0</v>
      </c>
      <c r="F56" s="570">
        <v>0.0</v>
      </c>
      <c r="G56" s="570">
        <v>0.0</v>
      </c>
      <c r="H56" s="570">
        <v>0.0</v>
      </c>
      <c r="I56" s="570">
        <v>0.0</v>
      </c>
      <c r="J56" s="570">
        <v>0.0</v>
      </c>
      <c r="K56" s="572">
        <v>0.0</v>
      </c>
      <c r="L56" s="257"/>
      <c r="M56" s="211"/>
      <c r="N56" s="575"/>
      <c r="O56" s="575"/>
      <c r="P56" s="575"/>
      <c r="Q56" s="576"/>
      <c r="R56" s="356"/>
      <c r="S56" s="356"/>
      <c r="T56" s="563"/>
      <c r="U56" s="563"/>
      <c r="V56" s="563"/>
      <c r="W56" s="356"/>
    </row>
    <row r="57" ht="12.0" customHeight="1">
      <c r="A57" s="574" t="s">
        <v>427</v>
      </c>
      <c r="B57" s="567" t="str">
        <f t="shared" ref="B57:K57" si="3">SUM(B58:B82)</f>
        <v>153,333,246</v>
      </c>
      <c r="C57" s="567" t="str">
        <f t="shared" si="3"/>
        <v>164,714,004</v>
      </c>
      <c r="D57" s="567" t="str">
        <f t="shared" si="3"/>
        <v>172,438,817</v>
      </c>
      <c r="E57" s="567" t="str">
        <f t="shared" si="3"/>
        <v>181,115,546</v>
      </c>
      <c r="F57" s="567" t="str">
        <f t="shared" si="3"/>
        <v>207,782,506</v>
      </c>
      <c r="G57" s="567" t="str">
        <f t="shared" si="3"/>
        <v>238,439,595</v>
      </c>
      <c r="H57" s="567" t="str">
        <f t="shared" si="3"/>
        <v>214,827,377</v>
      </c>
      <c r="I57" s="567" t="str">
        <f t="shared" si="3"/>
        <v>214,905,187</v>
      </c>
      <c r="J57" s="567" t="str">
        <f t="shared" si="3"/>
        <v>230,037,390</v>
      </c>
      <c r="K57" s="567" t="str">
        <f t="shared" si="3"/>
        <v>20,063,304</v>
      </c>
      <c r="L57" s="577"/>
      <c r="M57" s="569"/>
      <c r="N57" s="257"/>
      <c r="O57" s="257"/>
      <c r="Q57" s="356"/>
      <c r="R57" s="356"/>
      <c r="S57" s="356"/>
      <c r="T57" s="563"/>
      <c r="U57" s="563"/>
      <c r="V57" s="563"/>
      <c r="W57" s="356"/>
    </row>
    <row r="58" ht="12.0" customHeight="1">
      <c r="A58" s="3" t="s">
        <v>398</v>
      </c>
      <c r="B58" s="428">
        <v>2758912.084381836</v>
      </c>
      <c r="C58" s="428">
        <v>2598937.7619712553</v>
      </c>
      <c r="D58" s="428">
        <v>1825791.6429200002</v>
      </c>
      <c r="E58" s="428">
        <v>1956936.3164799998</v>
      </c>
      <c r="F58" s="428">
        <v>2181077.0</v>
      </c>
      <c r="G58" s="428">
        <v>1553502.0</v>
      </c>
      <c r="H58" s="428">
        <v>1936499.75459</v>
      </c>
      <c r="I58" s="428">
        <v>1963351.5551999998</v>
      </c>
      <c r="J58" s="428">
        <v>3408293.7781570456</v>
      </c>
      <c r="K58" s="428">
        <v>64301.65</v>
      </c>
      <c r="L58" s="257"/>
      <c r="M58" s="257"/>
      <c r="N58" s="257"/>
      <c r="O58" s="257"/>
      <c r="Q58" s="356"/>
      <c r="R58" s="356"/>
      <c r="S58" s="356"/>
      <c r="T58" s="563"/>
      <c r="U58" s="563"/>
      <c r="V58" s="563"/>
      <c r="W58" s="356"/>
    </row>
    <row r="59" ht="12.0" customHeight="1">
      <c r="A59" s="3" t="s">
        <v>397</v>
      </c>
      <c r="B59" s="428">
        <v>9392414.208681406</v>
      </c>
      <c r="C59" s="428">
        <v>1.0256307121006878E7</v>
      </c>
      <c r="D59" s="428">
        <v>1.2277707738180002E7</v>
      </c>
      <c r="E59" s="428">
        <v>1.36850059488E7</v>
      </c>
      <c r="F59" s="428">
        <v>1.6128823E7</v>
      </c>
      <c r="G59" s="428">
        <v>1.9098015E7</v>
      </c>
      <c r="H59" s="428">
        <v>1.5977422724130755E7</v>
      </c>
      <c r="I59" s="428">
        <v>1.6311167095199998E7</v>
      </c>
      <c r="J59" s="428">
        <v>1.853694805432662E7</v>
      </c>
      <c r="K59" s="428">
        <v>1404976.6189619808</v>
      </c>
      <c r="L59" s="257"/>
      <c r="M59" s="327"/>
      <c r="N59" s="257"/>
      <c r="O59" s="257"/>
      <c r="Q59" s="356"/>
      <c r="R59" s="356"/>
      <c r="S59" s="356"/>
      <c r="T59" s="563"/>
      <c r="U59" s="563"/>
      <c r="V59" s="563"/>
      <c r="W59" s="356"/>
    </row>
    <row r="60" ht="12.0" customHeight="1">
      <c r="A60" s="3" t="s">
        <v>401</v>
      </c>
      <c r="B60" s="428">
        <v>7718362.378096461</v>
      </c>
      <c r="C60" s="428">
        <v>7755266.223091136</v>
      </c>
      <c r="D60" s="428">
        <v>9241030.08198</v>
      </c>
      <c r="E60" s="428">
        <v>9635277.12736</v>
      </c>
      <c r="F60" s="428">
        <v>1.0886734E7</v>
      </c>
      <c r="G60" s="428">
        <v>1.2727728E7</v>
      </c>
      <c r="H60" s="428">
        <v>1.1464781251775123E7</v>
      </c>
      <c r="I60" s="428">
        <v>1.3362839027199998E7</v>
      </c>
      <c r="J60" s="428">
        <v>1.4540510508487316E7</v>
      </c>
      <c r="K60" s="428">
        <v>1519640.3684655172</v>
      </c>
      <c r="L60" s="257"/>
      <c r="M60" s="327"/>
      <c r="N60" s="257"/>
      <c r="O60" s="257"/>
      <c r="Q60" s="356"/>
      <c r="R60" s="356"/>
      <c r="S60" s="356"/>
      <c r="T60" s="563"/>
      <c r="U60" s="563"/>
      <c r="V60" s="563"/>
      <c r="W60" s="356"/>
    </row>
    <row r="61" ht="12.0" customHeight="1">
      <c r="A61" s="3" t="s">
        <v>399</v>
      </c>
      <c r="B61" s="428">
        <v>1.844840887328168E7</v>
      </c>
      <c r="C61" s="428">
        <v>1.8923925400259413E7</v>
      </c>
      <c r="D61" s="428">
        <v>2.123083052208E7</v>
      </c>
      <c r="E61" s="428">
        <v>2.079811101328E7</v>
      </c>
      <c r="F61" s="428">
        <v>2.5913731E7</v>
      </c>
      <c r="G61" s="428">
        <v>3.1496327E7</v>
      </c>
      <c r="H61" s="428">
        <v>2.7718014031925693E7</v>
      </c>
      <c r="I61" s="428">
        <v>2.90150579284E7</v>
      </c>
      <c r="J61" s="428">
        <v>3.077321372122959E7</v>
      </c>
      <c r="K61" s="428">
        <v>3110810.985291525</v>
      </c>
      <c r="L61" s="257"/>
      <c r="M61" s="327"/>
      <c r="N61" s="257"/>
      <c r="O61" s="257"/>
      <c r="Q61" s="356"/>
      <c r="R61" s="356"/>
      <c r="S61" s="356"/>
      <c r="T61" s="563"/>
      <c r="U61" s="563"/>
      <c r="V61" s="563"/>
      <c r="W61" s="356"/>
    </row>
    <row r="62" ht="12.0" customHeight="1">
      <c r="A62" s="3" t="s">
        <v>404</v>
      </c>
      <c r="B62" s="428">
        <v>8454082.144704979</v>
      </c>
      <c r="C62" s="428">
        <v>9082065.830690607</v>
      </c>
      <c r="D62" s="428">
        <v>9929504.81796</v>
      </c>
      <c r="E62" s="428">
        <v>1.0169321679839998E7</v>
      </c>
      <c r="F62" s="428">
        <v>1.1031189E7</v>
      </c>
      <c r="G62" s="428">
        <v>1.1082766E7</v>
      </c>
      <c r="H62" s="428">
        <v>1.1319825234913943E7</v>
      </c>
      <c r="I62" s="428">
        <v>1.17516523852E7</v>
      </c>
      <c r="J62" s="428">
        <v>1.1414746905281506E7</v>
      </c>
      <c r="K62" s="428">
        <v>825883.8781291327</v>
      </c>
      <c r="L62" s="257"/>
      <c r="M62" s="327"/>
      <c r="N62" s="257"/>
      <c r="O62" s="257"/>
      <c r="Q62" s="356"/>
      <c r="R62" s="356"/>
      <c r="S62" s="356"/>
      <c r="T62" s="563"/>
      <c r="U62" s="563"/>
      <c r="V62" s="563"/>
      <c r="W62" s="356"/>
    </row>
    <row r="63" ht="12.0" customHeight="1">
      <c r="A63" s="3" t="s">
        <v>405</v>
      </c>
      <c r="B63" s="428">
        <v>1.5557516712760732E7</v>
      </c>
      <c r="C63" s="428">
        <v>1.5852389235077644E7</v>
      </c>
      <c r="D63" s="428">
        <v>1.5830478344440002E7</v>
      </c>
      <c r="E63" s="428">
        <v>1.664273596224E7</v>
      </c>
      <c r="F63" s="428">
        <v>1.7557259E7</v>
      </c>
      <c r="G63" s="428">
        <v>2.1977353E7</v>
      </c>
      <c r="H63" s="428">
        <v>1.5334217940691018E7</v>
      </c>
      <c r="I63" s="428">
        <v>1.51810158E7</v>
      </c>
      <c r="J63" s="428">
        <v>1.7525428123786613E7</v>
      </c>
      <c r="K63" s="428">
        <v>1085202.0380817086</v>
      </c>
      <c r="L63" s="257"/>
      <c r="M63" s="327"/>
      <c r="N63" s="257"/>
      <c r="O63" s="257"/>
      <c r="Q63" s="356"/>
      <c r="R63" s="356"/>
      <c r="S63" s="356"/>
      <c r="T63" s="563"/>
      <c r="U63" s="563"/>
      <c r="V63" s="563"/>
      <c r="W63" s="356"/>
    </row>
    <row r="64" ht="12.0" customHeight="1">
      <c r="A64" s="3" t="s">
        <v>407</v>
      </c>
      <c r="B64" s="428">
        <v>5088.035712823045</v>
      </c>
      <c r="C64" s="428">
        <v>7579.064934410985</v>
      </c>
      <c r="D64" s="428">
        <v>17516.54324</v>
      </c>
      <c r="E64" s="428">
        <v>13644.296479999999</v>
      </c>
      <c r="F64" s="428">
        <v>32465.0</v>
      </c>
      <c r="G64" s="428">
        <v>28795.0</v>
      </c>
      <c r="H64" s="428">
        <v>16502.8883</v>
      </c>
      <c r="I64" s="428">
        <v>29093.5008</v>
      </c>
      <c r="J64" s="428">
        <v>42741.471773796155</v>
      </c>
      <c r="K64" s="428">
        <v>729.725</v>
      </c>
      <c r="L64" s="257"/>
      <c r="M64" s="327"/>
      <c r="N64" s="257"/>
      <c r="O64" s="257"/>
      <c r="Q64" s="356"/>
      <c r="R64" s="356"/>
      <c r="S64" s="356"/>
      <c r="T64" s="563"/>
      <c r="U64" s="563"/>
      <c r="V64" s="563"/>
      <c r="W64" s="356"/>
    </row>
    <row r="65" ht="12.0" customHeight="1">
      <c r="A65" s="3" t="s">
        <v>400</v>
      </c>
      <c r="B65" s="428">
        <v>9659696.430001562</v>
      </c>
      <c r="C65" s="428">
        <v>1.0939122498419806E7</v>
      </c>
      <c r="D65" s="428">
        <v>1.2387522480200002E7</v>
      </c>
      <c r="E65" s="428">
        <v>1.1999324112959998E7</v>
      </c>
      <c r="F65" s="428">
        <v>1.3624297E7</v>
      </c>
      <c r="G65" s="428">
        <v>1.6881596E7</v>
      </c>
      <c r="H65" s="428">
        <v>1.2253237399240695E7</v>
      </c>
      <c r="I65" s="428">
        <v>1.3648927048799999E7</v>
      </c>
      <c r="J65" s="428">
        <v>1.311321267397436E7</v>
      </c>
      <c r="K65" s="428">
        <v>1179399.2652</v>
      </c>
      <c r="L65" s="257"/>
      <c r="M65" s="327"/>
      <c r="N65" s="257"/>
      <c r="O65" s="257"/>
      <c r="Q65" s="356"/>
      <c r="R65" s="356"/>
      <c r="S65" s="356"/>
      <c r="T65" s="563"/>
      <c r="U65" s="563"/>
      <c r="V65" s="563"/>
      <c r="W65" s="356"/>
    </row>
    <row r="66" ht="12.0" customHeight="1">
      <c r="A66" s="3" t="s">
        <v>409</v>
      </c>
      <c r="B66" s="428">
        <v>7840591.800751626</v>
      </c>
      <c r="C66" s="428">
        <v>7771474.699185342</v>
      </c>
      <c r="D66" s="428">
        <v>8466063.76678</v>
      </c>
      <c r="E66" s="428">
        <v>8703169.91184</v>
      </c>
      <c r="F66" s="428">
        <v>9920096.0</v>
      </c>
      <c r="G66" s="428">
        <v>1.0845171E7</v>
      </c>
      <c r="H66" s="428">
        <v>9846012.204381678</v>
      </c>
      <c r="I66" s="428">
        <v>1.0406700525999999E7</v>
      </c>
      <c r="J66" s="428">
        <v>1.119598229428037E7</v>
      </c>
      <c r="K66" s="428">
        <v>675290.8687827365</v>
      </c>
      <c r="L66" s="257"/>
      <c r="M66" s="327"/>
      <c r="N66" s="257"/>
      <c r="O66" s="257"/>
      <c r="Q66" s="356"/>
      <c r="R66" s="356"/>
      <c r="S66" s="356"/>
      <c r="T66" s="563"/>
      <c r="U66" s="563"/>
      <c r="V66" s="563"/>
      <c r="W66" s="356"/>
    </row>
    <row r="67" ht="12.0" customHeight="1">
      <c r="A67" s="3" t="s">
        <v>411</v>
      </c>
      <c r="B67" s="428">
        <v>1702369.8013526185</v>
      </c>
      <c r="C67" s="428">
        <v>2326784.973154707</v>
      </c>
      <c r="D67" s="428">
        <v>2581905.7791999998</v>
      </c>
      <c r="E67" s="428">
        <v>2938348.1512</v>
      </c>
      <c r="F67" s="428">
        <v>3535872.0</v>
      </c>
      <c r="G67" s="428">
        <v>3365550.0</v>
      </c>
      <c r="H67" s="428">
        <v>3040708.7444980284</v>
      </c>
      <c r="I67" s="428">
        <v>3195311.3908</v>
      </c>
      <c r="J67" s="428">
        <v>5163682.337857492</v>
      </c>
      <c r="K67" s="428">
        <v>551072.5986693412</v>
      </c>
      <c r="L67" s="257"/>
      <c r="M67" s="327"/>
      <c r="N67" s="257"/>
      <c r="O67" s="257"/>
      <c r="Q67" s="356"/>
      <c r="R67" s="356"/>
      <c r="S67" s="356"/>
      <c r="T67" s="563"/>
      <c r="U67" s="563"/>
      <c r="V67" s="563"/>
      <c r="W67" s="356"/>
    </row>
    <row r="68" ht="12.0" customHeight="1">
      <c r="A68" s="3" t="s">
        <v>408</v>
      </c>
      <c r="B68" s="428">
        <v>4414770.302800967</v>
      </c>
      <c r="C68" s="428">
        <v>3968745.9335675007</v>
      </c>
      <c r="D68" s="428">
        <v>5200478.4551406</v>
      </c>
      <c r="E68" s="428">
        <v>5010835.9272</v>
      </c>
      <c r="F68" s="428">
        <v>7247308.0</v>
      </c>
      <c r="G68" s="428">
        <v>6947433.0</v>
      </c>
      <c r="H68" s="428">
        <v>7730057.572368398</v>
      </c>
      <c r="I68" s="428">
        <v>6349922.786</v>
      </c>
      <c r="J68" s="428">
        <v>7039852.345247096</v>
      </c>
      <c r="K68" s="428">
        <v>766485.69722</v>
      </c>
      <c r="L68" s="257"/>
      <c r="M68" s="327"/>
      <c r="N68" s="257"/>
      <c r="O68" s="257"/>
      <c r="Q68" s="356"/>
      <c r="R68" s="356"/>
      <c r="S68" s="356"/>
      <c r="T68" s="563"/>
      <c r="U68" s="563"/>
      <c r="V68" s="563"/>
      <c r="W68" s="356"/>
    </row>
    <row r="69" ht="12.0" customHeight="1">
      <c r="A69" s="3" t="s">
        <v>412</v>
      </c>
      <c r="B69" s="428">
        <v>6393963.530622466</v>
      </c>
      <c r="C69" s="428">
        <v>7345486.724957656</v>
      </c>
      <c r="D69" s="428">
        <v>7856575.249779999</v>
      </c>
      <c r="E69" s="428">
        <v>8534969.0248</v>
      </c>
      <c r="F69" s="428">
        <v>8708975.0</v>
      </c>
      <c r="G69" s="428">
        <v>1.1553465E7</v>
      </c>
      <c r="H69" s="428">
        <v>1.1913104424613645E7</v>
      </c>
      <c r="I69" s="428">
        <v>1.10633605136E7</v>
      </c>
      <c r="J69" s="428">
        <v>1.0852731740730125E7</v>
      </c>
      <c r="K69" s="428">
        <v>793531.6219368407</v>
      </c>
      <c r="L69" s="257"/>
      <c r="M69" s="327"/>
      <c r="N69" s="257"/>
      <c r="O69" s="257"/>
      <c r="Q69" s="356"/>
      <c r="R69" s="356"/>
      <c r="S69" s="356"/>
      <c r="T69" s="563"/>
      <c r="U69" s="563"/>
      <c r="V69" s="563"/>
      <c r="W69" s="356"/>
    </row>
    <row r="70" ht="12.0" customHeight="1">
      <c r="A70" s="3" t="s">
        <v>403</v>
      </c>
      <c r="B70" s="428">
        <v>1.2095515775883485E7</v>
      </c>
      <c r="C70" s="428">
        <v>1.3367456898452088E7</v>
      </c>
      <c r="D70" s="428">
        <v>1.354338477472E7</v>
      </c>
      <c r="E70" s="428">
        <v>1.462754989536E7</v>
      </c>
      <c r="F70" s="428">
        <v>1.629632E7</v>
      </c>
      <c r="G70" s="428">
        <v>1.7911958E7</v>
      </c>
      <c r="H70" s="428">
        <v>1.7337796035026044E7</v>
      </c>
      <c r="I70" s="428">
        <v>1.54260820708E7</v>
      </c>
      <c r="J70" s="428">
        <v>1.5891685471187837E7</v>
      </c>
      <c r="K70" s="428">
        <v>1248480.2827762319</v>
      </c>
      <c r="L70" s="257"/>
      <c r="M70" s="327"/>
      <c r="N70" s="257"/>
      <c r="O70" s="257"/>
      <c r="Q70" s="356"/>
      <c r="R70" s="356"/>
      <c r="S70" s="356"/>
      <c r="T70" s="563"/>
      <c r="U70" s="563"/>
      <c r="V70" s="563"/>
      <c r="W70" s="356"/>
    </row>
    <row r="71" ht="12.0" customHeight="1">
      <c r="A71" s="3" t="s">
        <v>415</v>
      </c>
      <c r="B71" s="428">
        <v>1790986.4947222113</v>
      </c>
      <c r="C71" s="428">
        <v>1734978.9298764425</v>
      </c>
      <c r="D71" s="428">
        <v>1644525.14354</v>
      </c>
      <c r="E71" s="428">
        <v>2044499.336</v>
      </c>
      <c r="F71" s="428">
        <v>2820409.0</v>
      </c>
      <c r="G71" s="428">
        <v>2966129.0</v>
      </c>
      <c r="H71" s="428">
        <v>2894424.39694</v>
      </c>
      <c r="I71" s="428">
        <v>2463116.1072</v>
      </c>
      <c r="J71" s="428">
        <v>2368561.26519891</v>
      </c>
      <c r="K71" s="428">
        <v>234730.17716</v>
      </c>
      <c r="L71" s="257"/>
      <c r="M71" s="327"/>
      <c r="N71" s="257"/>
      <c r="O71" s="257"/>
      <c r="Q71" s="356"/>
      <c r="R71" s="356"/>
      <c r="S71" s="356"/>
      <c r="T71" s="563"/>
      <c r="U71" s="563"/>
      <c r="V71" s="563"/>
      <c r="W71" s="356"/>
    </row>
    <row r="72" ht="12.0" customHeight="1">
      <c r="A72" s="3" t="s">
        <v>410</v>
      </c>
      <c r="B72" s="428">
        <v>1.1380129476038987E7</v>
      </c>
      <c r="C72" s="428">
        <v>1.1202302463171164E7</v>
      </c>
      <c r="D72" s="428">
        <v>1.2173083610840002E7</v>
      </c>
      <c r="E72" s="428">
        <v>1.3035986717759999E7</v>
      </c>
      <c r="F72" s="428">
        <v>1.5291868E7</v>
      </c>
      <c r="G72" s="428">
        <v>1.7669818E7</v>
      </c>
      <c r="H72" s="428">
        <v>1.5498043449818473E7</v>
      </c>
      <c r="I72" s="428">
        <v>1.4830876894399999E7</v>
      </c>
      <c r="J72" s="428">
        <v>1.6237733169712534E7</v>
      </c>
      <c r="K72" s="428">
        <v>1353812.6790220668</v>
      </c>
      <c r="L72" s="257"/>
      <c r="M72" s="327"/>
      <c r="N72" s="257"/>
      <c r="O72" s="257"/>
      <c r="Q72" s="356"/>
      <c r="R72" s="356"/>
      <c r="S72" s="356"/>
      <c r="T72" s="563"/>
      <c r="U72" s="563"/>
      <c r="V72" s="563"/>
      <c r="W72" s="356"/>
    </row>
    <row r="73" ht="12.0" customHeight="1">
      <c r="A73" s="3" t="s">
        <v>416</v>
      </c>
      <c r="B73" s="428">
        <v>488981.3828083972</v>
      </c>
      <c r="C73" s="428">
        <v>589887.7589190356</v>
      </c>
      <c r="D73" s="428">
        <v>414056.74178000004</v>
      </c>
      <c r="E73" s="428">
        <v>465466.93168</v>
      </c>
      <c r="F73" s="428">
        <v>486813.0</v>
      </c>
      <c r="G73" s="428">
        <v>105507.0</v>
      </c>
      <c r="H73" s="428">
        <v>137411.74225</v>
      </c>
      <c r="I73" s="428">
        <v>51408.0</v>
      </c>
      <c r="J73" s="428">
        <v>816223.785265879</v>
      </c>
      <c r="K73" s="428">
        <v>82488.56042000001</v>
      </c>
      <c r="L73" s="257"/>
      <c r="M73" s="327"/>
      <c r="N73" s="257"/>
      <c r="O73" s="257"/>
      <c r="Q73" s="356"/>
      <c r="R73" s="356"/>
      <c r="S73" s="356"/>
      <c r="T73" s="563"/>
      <c r="U73" s="563"/>
      <c r="V73" s="563"/>
      <c r="W73" s="356"/>
    </row>
    <row r="74" ht="12.0" customHeight="1">
      <c r="A74" s="3" t="s">
        <v>418</v>
      </c>
      <c r="B74" s="428">
        <v>2087314.4489031448</v>
      </c>
      <c r="C74" s="428">
        <v>2339768.846695173</v>
      </c>
      <c r="D74" s="428">
        <v>3449171.46106</v>
      </c>
      <c r="E74" s="428">
        <v>3695676.7881599995</v>
      </c>
      <c r="F74" s="428">
        <v>5477205.0</v>
      </c>
      <c r="G74" s="428">
        <v>6487307.0</v>
      </c>
      <c r="H74" s="428">
        <v>5614188.2772200005</v>
      </c>
      <c r="I74" s="428">
        <v>4742395.223999999</v>
      </c>
      <c r="J74" s="428">
        <v>4558903.976890236</v>
      </c>
      <c r="K74" s="428">
        <v>725997.4804535494</v>
      </c>
      <c r="L74" s="257"/>
      <c r="M74" s="327"/>
      <c r="N74" s="257"/>
      <c r="O74" s="257"/>
      <c r="Q74" s="356"/>
      <c r="R74" s="356"/>
      <c r="S74" s="356"/>
      <c r="T74" s="563"/>
      <c r="U74" s="563"/>
      <c r="V74" s="563"/>
      <c r="W74" s="356"/>
    </row>
    <row r="75" ht="12.0" customHeight="1">
      <c r="A75" s="3" t="s">
        <v>406</v>
      </c>
      <c r="B75" s="428">
        <v>5043318.71051224</v>
      </c>
      <c r="C75" s="428">
        <v>7083829.589219776</v>
      </c>
      <c r="D75" s="428">
        <v>6106276.64268</v>
      </c>
      <c r="E75" s="428">
        <v>5141307.709759999</v>
      </c>
      <c r="F75" s="428">
        <v>4226999.0</v>
      </c>
      <c r="G75" s="428">
        <v>5399259.0</v>
      </c>
      <c r="H75" s="428">
        <v>6718497.324238518</v>
      </c>
      <c r="I75" s="428">
        <v>6167265.336</v>
      </c>
      <c r="J75" s="428">
        <v>7362146.397114521</v>
      </c>
      <c r="K75" s="428">
        <v>796925.627119218</v>
      </c>
      <c r="L75" s="257"/>
      <c r="M75" s="327"/>
      <c r="N75" s="257"/>
      <c r="O75" s="257"/>
      <c r="Q75" s="356"/>
      <c r="R75" s="356"/>
      <c r="S75" s="356"/>
      <c r="T75" s="563"/>
      <c r="U75" s="563"/>
      <c r="V75" s="563"/>
      <c r="W75" s="356"/>
    </row>
    <row r="76" ht="12.0" customHeight="1">
      <c r="A76" s="3" t="s">
        <v>414</v>
      </c>
      <c r="B76" s="428">
        <v>4398577.190780038</v>
      </c>
      <c r="C76" s="428">
        <v>5657187.916911359</v>
      </c>
      <c r="D76" s="428">
        <v>6066630.1241</v>
      </c>
      <c r="E76" s="428">
        <v>6336432.34144</v>
      </c>
      <c r="F76" s="428">
        <v>7168905.0</v>
      </c>
      <c r="G76" s="428">
        <v>9040125.0</v>
      </c>
      <c r="H76" s="428">
        <v>6852688.761815232</v>
      </c>
      <c r="I76" s="428">
        <v>6603785.448799999</v>
      </c>
      <c r="J76" s="428">
        <v>9265567.038609851</v>
      </c>
      <c r="K76" s="428">
        <v>916391.9354689575</v>
      </c>
      <c r="L76" s="257"/>
      <c r="M76" s="327"/>
      <c r="N76" s="257"/>
      <c r="O76" s="257"/>
      <c r="Q76" s="356"/>
      <c r="R76" s="356"/>
      <c r="S76" s="356"/>
      <c r="T76" s="563"/>
      <c r="U76" s="563"/>
      <c r="V76" s="563"/>
      <c r="W76" s="356"/>
    </row>
    <row r="77" ht="12.0" customHeight="1">
      <c r="A77" s="3" t="s">
        <v>417</v>
      </c>
      <c r="B77" s="428">
        <v>5159013.5264979</v>
      </c>
      <c r="C77" s="428">
        <v>6323145.09506366</v>
      </c>
      <c r="D77" s="428">
        <v>6287323.951540001</v>
      </c>
      <c r="E77" s="428">
        <v>7264707.209919999</v>
      </c>
      <c r="F77" s="428">
        <v>8552182.0</v>
      </c>
      <c r="G77" s="428">
        <v>7859622.0</v>
      </c>
      <c r="H77" s="428">
        <v>8196470.741889234</v>
      </c>
      <c r="I77" s="428">
        <v>8127682.223999999</v>
      </c>
      <c r="J77" s="428">
        <v>7941025.530678263</v>
      </c>
      <c r="K77" s="428">
        <v>689059.1054805213</v>
      </c>
      <c r="L77" s="257"/>
      <c r="M77" s="327"/>
      <c r="N77" s="257"/>
      <c r="O77" s="257"/>
      <c r="Q77" s="356"/>
      <c r="R77" s="356"/>
      <c r="S77" s="356"/>
      <c r="T77" s="563"/>
      <c r="U77" s="563"/>
      <c r="V77" s="563"/>
      <c r="W77" s="356"/>
    </row>
    <row r="78" ht="16.5" customHeight="1">
      <c r="A78" s="3" t="s">
        <v>413</v>
      </c>
      <c r="B78" s="428">
        <v>1.351618416526149E7</v>
      </c>
      <c r="C78" s="428">
        <v>1.368642705351626E7</v>
      </c>
      <c r="D78" s="428">
        <v>1.0491345324599998E7</v>
      </c>
      <c r="E78" s="428">
        <v>1.100367413136E7</v>
      </c>
      <c r="F78" s="428">
        <v>1.3574741E7</v>
      </c>
      <c r="G78" s="428">
        <v>1.5271857E7</v>
      </c>
      <c r="H78" s="428">
        <v>1.507053792370435E7</v>
      </c>
      <c r="I78" s="428">
        <v>1.6110640534799999E7</v>
      </c>
      <c r="J78" s="428">
        <v>1.351518942868365E7</v>
      </c>
      <c r="K78" s="428">
        <v>1221592.5148122062</v>
      </c>
      <c r="L78" s="257"/>
      <c r="M78" s="327"/>
      <c r="N78" s="257"/>
      <c r="O78" s="257"/>
      <c r="Q78" s="356"/>
      <c r="R78" s="356"/>
      <c r="S78" s="356"/>
      <c r="T78" s="563"/>
      <c r="U78" s="563"/>
      <c r="V78" s="563"/>
      <c r="W78" s="356"/>
    </row>
    <row r="79" ht="12.0" customHeight="1">
      <c r="A79" s="3" t="s">
        <v>419</v>
      </c>
      <c r="B79" s="428">
        <v>869382.4310984239</v>
      </c>
      <c r="C79" s="428">
        <v>949736.0280217587</v>
      </c>
      <c r="D79" s="428">
        <v>913443.64188</v>
      </c>
      <c r="E79" s="428">
        <v>2103074.92368</v>
      </c>
      <c r="F79" s="428">
        <v>1017700.0</v>
      </c>
      <c r="G79" s="428">
        <v>1363105.0</v>
      </c>
      <c r="H79" s="428">
        <v>1126222.0938600001</v>
      </c>
      <c r="I79" s="428">
        <v>963317.88</v>
      </c>
      <c r="J79" s="428">
        <v>1556104.0588105167</v>
      </c>
      <c r="K79" s="428">
        <v>173288.225</v>
      </c>
      <c r="L79" s="257"/>
      <c r="M79" s="327"/>
      <c r="N79" s="257"/>
      <c r="O79" s="257"/>
      <c r="Q79" s="356"/>
      <c r="R79" s="356"/>
      <c r="S79" s="356"/>
      <c r="T79" s="563"/>
      <c r="U79" s="563"/>
      <c r="V79" s="563"/>
      <c r="W79" s="356"/>
    </row>
    <row r="80" ht="12.0" customHeight="1">
      <c r="A80" s="3" t="s">
        <v>402</v>
      </c>
      <c r="B80" s="428">
        <v>4102959.3104283637</v>
      </c>
      <c r="C80" s="428">
        <v>4833596.636212297</v>
      </c>
      <c r="D80" s="428">
        <v>4411779.51422</v>
      </c>
      <c r="E80" s="428">
        <v>5212809.53184</v>
      </c>
      <c r="F80" s="428">
        <v>6004017.0</v>
      </c>
      <c r="G80" s="428">
        <v>6718109.0</v>
      </c>
      <c r="H80" s="428">
        <v>6735295.82519117</v>
      </c>
      <c r="I80" s="428">
        <v>7087969.863999999</v>
      </c>
      <c r="J80" s="428">
        <v>6754858.664980128</v>
      </c>
      <c r="K80" s="428">
        <v>569986.5906476352</v>
      </c>
      <c r="L80" s="257"/>
      <c r="M80" s="327"/>
      <c r="N80" s="257"/>
      <c r="O80" s="257"/>
      <c r="Q80" s="356"/>
      <c r="R80" s="356"/>
      <c r="S80" s="356"/>
      <c r="T80" s="563"/>
      <c r="U80" s="563"/>
      <c r="V80" s="563"/>
      <c r="W80" s="356"/>
    </row>
    <row r="81" ht="12.0" customHeight="1">
      <c r="A81" s="3" t="s">
        <v>420</v>
      </c>
      <c r="B81" s="428">
        <v>19455.87744269617</v>
      </c>
      <c r="C81" s="428">
        <v>43553.03050960998</v>
      </c>
      <c r="D81" s="428">
        <v>55096.25740000001</v>
      </c>
      <c r="E81" s="428">
        <v>56406.39408</v>
      </c>
      <c r="F81" s="428">
        <v>56161.0</v>
      </c>
      <c r="G81" s="428">
        <v>68216.0</v>
      </c>
      <c r="H81" s="428">
        <v>83802.85</v>
      </c>
      <c r="I81" s="428">
        <v>47712.0</v>
      </c>
      <c r="J81" s="428">
        <v>61097.025</v>
      </c>
      <c r="K81" s="428">
        <v>50222.25</v>
      </c>
      <c r="L81" s="257"/>
      <c r="M81" s="327"/>
      <c r="N81" s="257"/>
      <c r="O81" s="257"/>
      <c r="Q81" s="356"/>
      <c r="R81" s="356"/>
      <c r="S81" s="356"/>
      <c r="T81" s="563"/>
      <c r="U81" s="563"/>
      <c r="V81" s="563"/>
      <c r="W81" s="356"/>
    </row>
    <row r="82" ht="12.0" customHeight="1">
      <c r="A82" s="3" t="s">
        <v>421</v>
      </c>
      <c r="B82" s="428">
        <v>35251.34350426792</v>
      </c>
      <c r="C82" s="428">
        <v>74048.56293907829</v>
      </c>
      <c r="D82" s="428">
        <v>37294.84978</v>
      </c>
      <c r="E82" s="428">
        <v>40275.0</v>
      </c>
      <c r="F82" s="428">
        <v>41360.0</v>
      </c>
      <c r="G82" s="428">
        <v>20882.0</v>
      </c>
      <c r="H82" s="428">
        <v>11613.72387</v>
      </c>
      <c r="I82" s="428">
        <v>4536.0</v>
      </c>
      <c r="J82" s="428">
        <v>100950.3</v>
      </c>
      <c r="K82" s="428">
        <v>23003.47316</v>
      </c>
      <c r="L82" s="257"/>
      <c r="M82" s="327"/>
      <c r="N82" s="257"/>
      <c r="O82" s="257"/>
      <c r="Q82" s="356"/>
      <c r="R82" s="356"/>
      <c r="S82" s="356"/>
      <c r="T82" s="563"/>
      <c r="U82" s="563"/>
      <c r="V82" s="563"/>
      <c r="W82" s="356"/>
    </row>
    <row r="83" ht="12.0" customHeight="1">
      <c r="A83" s="3"/>
      <c r="B83" s="428"/>
      <c r="C83" s="428"/>
      <c r="D83" s="428"/>
      <c r="E83" s="428"/>
      <c r="F83" s="428"/>
      <c r="G83" s="428"/>
      <c r="H83" s="428"/>
      <c r="I83" s="428"/>
      <c r="J83" s="578"/>
      <c r="K83" s="578"/>
      <c r="L83" s="257"/>
      <c r="M83" s="327"/>
      <c r="N83" s="257"/>
      <c r="O83" s="257"/>
      <c r="Q83" s="356"/>
      <c r="R83" s="356"/>
      <c r="S83" s="356"/>
      <c r="T83" s="563"/>
      <c r="U83" s="563"/>
      <c r="V83" s="563"/>
      <c r="W83" s="356"/>
    </row>
    <row r="84" ht="70.5" customHeight="1">
      <c r="A84" s="579" t="s">
        <v>428</v>
      </c>
      <c r="B84" s="200"/>
      <c r="C84" s="200"/>
      <c r="D84" s="200"/>
      <c r="E84" s="200"/>
      <c r="F84" s="200"/>
      <c r="G84" s="200"/>
      <c r="H84" s="200"/>
      <c r="I84" s="200"/>
      <c r="J84" s="562"/>
      <c r="K84" s="562"/>
      <c r="L84" s="257"/>
      <c r="M84" s="327"/>
      <c r="N84" s="257"/>
      <c r="O84" s="257"/>
      <c r="Q84" s="356"/>
      <c r="R84" s="356"/>
      <c r="S84" s="356"/>
      <c r="T84" s="563"/>
      <c r="U84" s="563"/>
      <c r="V84" s="563"/>
      <c r="W84" s="356"/>
    </row>
    <row r="85" ht="12.0" customHeight="1">
      <c r="A85" s="580" t="s">
        <v>429</v>
      </c>
      <c r="B85" s="581"/>
      <c r="C85" s="581"/>
      <c r="D85" s="428"/>
      <c r="E85" s="428"/>
      <c r="F85" s="428"/>
      <c r="G85" s="428"/>
      <c r="H85" s="428"/>
      <c r="I85" s="428"/>
      <c r="J85" s="562"/>
      <c r="K85" s="562"/>
      <c r="L85" s="375"/>
      <c r="M85" s="327"/>
      <c r="N85" s="375"/>
      <c r="O85" s="375"/>
      <c r="P85" s="356"/>
      <c r="Q85" s="356"/>
      <c r="R85" s="356"/>
      <c r="S85" s="356"/>
      <c r="T85" s="563"/>
      <c r="U85" s="563"/>
      <c r="V85" s="563"/>
      <c r="W85" s="356"/>
    </row>
    <row r="86" ht="18.75" customHeight="1">
      <c r="A86" s="582" t="s">
        <v>430</v>
      </c>
      <c r="B86" s="583"/>
      <c r="C86" s="583"/>
      <c r="D86" s="578"/>
      <c r="E86" s="578"/>
      <c r="F86" s="578"/>
      <c r="G86" s="578"/>
      <c r="H86" s="578"/>
      <c r="I86" s="578"/>
      <c r="J86" s="584"/>
      <c r="K86" s="584"/>
      <c r="L86" s="375"/>
      <c r="M86" s="327"/>
      <c r="N86" s="375"/>
      <c r="O86" s="375"/>
      <c r="P86" s="356"/>
      <c r="Q86" s="356"/>
      <c r="R86" s="356"/>
      <c r="S86" s="356"/>
      <c r="T86" s="563"/>
      <c r="U86" s="563"/>
      <c r="V86" s="563"/>
      <c r="W86" s="356"/>
    </row>
    <row r="87" ht="12.0" customHeight="1">
      <c r="A87" s="356"/>
      <c r="B87" s="585"/>
      <c r="C87" s="585"/>
      <c r="D87" s="585"/>
      <c r="E87" s="585"/>
      <c r="F87" s="585"/>
      <c r="G87" s="585"/>
      <c r="H87" s="585"/>
      <c r="I87" s="356"/>
      <c r="J87" s="562"/>
      <c r="K87" s="562"/>
      <c r="L87" s="356"/>
      <c r="M87" s="356"/>
      <c r="N87" s="356"/>
      <c r="O87" s="356"/>
      <c r="P87" s="356"/>
      <c r="Q87" s="356"/>
      <c r="R87" s="356"/>
      <c r="S87" s="356"/>
      <c r="T87" s="563"/>
      <c r="U87" s="563"/>
      <c r="V87" s="563"/>
      <c r="W87" s="356"/>
    </row>
    <row r="88" ht="12.0" customHeight="1">
      <c r="A88" s="356"/>
      <c r="B88" s="585"/>
      <c r="C88" s="585"/>
      <c r="D88" s="585"/>
      <c r="E88" s="585"/>
      <c r="F88" s="585"/>
      <c r="G88" s="585"/>
      <c r="H88" s="585"/>
      <c r="I88" s="356"/>
      <c r="J88" s="562"/>
      <c r="K88" s="562"/>
      <c r="L88" s="356"/>
      <c r="M88" s="356"/>
      <c r="N88" s="356"/>
      <c r="O88" s="356"/>
      <c r="P88" s="356"/>
      <c r="Q88" s="356"/>
      <c r="R88" s="356"/>
      <c r="S88" s="356"/>
      <c r="T88" s="563"/>
      <c r="U88" s="563"/>
      <c r="V88" s="563"/>
      <c r="W88" s="356"/>
    </row>
    <row r="89" ht="12.0" customHeight="1">
      <c r="A89" s="356"/>
      <c r="B89" s="585"/>
      <c r="C89" s="585"/>
      <c r="D89" s="585"/>
      <c r="E89" s="585"/>
      <c r="F89" s="585"/>
      <c r="G89" s="585"/>
      <c r="H89" s="585"/>
      <c r="I89" s="356"/>
      <c r="J89" s="562"/>
      <c r="K89" s="562"/>
      <c r="L89" s="356"/>
      <c r="M89" s="356"/>
      <c r="N89" s="356"/>
      <c r="O89" s="356"/>
      <c r="P89" s="356"/>
      <c r="Q89" s="356"/>
      <c r="R89" s="356"/>
      <c r="S89" s="356"/>
      <c r="T89" s="563"/>
      <c r="U89" s="563"/>
      <c r="V89" s="563"/>
      <c r="W89" s="356"/>
    </row>
    <row r="90" ht="12.0" customHeight="1">
      <c r="A90" s="356"/>
      <c r="B90" s="585"/>
      <c r="C90" s="585"/>
      <c r="D90" s="585"/>
      <c r="E90" s="585"/>
      <c r="F90" s="585"/>
      <c r="G90" s="585"/>
      <c r="H90" s="585"/>
      <c r="I90" s="356"/>
      <c r="J90" s="562"/>
      <c r="K90" s="562"/>
      <c r="L90" s="356"/>
      <c r="M90" s="356"/>
      <c r="N90" s="356"/>
      <c r="O90" s="356"/>
      <c r="P90" s="356"/>
      <c r="Q90" s="356"/>
      <c r="R90" s="356"/>
      <c r="S90" s="356"/>
      <c r="T90" s="563"/>
      <c r="U90" s="563"/>
      <c r="V90" s="563"/>
      <c r="W90" s="356"/>
    </row>
    <row r="91" ht="10.5" customHeight="1">
      <c r="A91" s="356"/>
      <c r="B91" s="585"/>
      <c r="C91" s="585"/>
      <c r="D91" s="585"/>
      <c r="E91" s="585"/>
      <c r="F91" s="585"/>
      <c r="G91" s="585"/>
      <c r="H91" s="585"/>
      <c r="I91" s="356"/>
      <c r="J91" s="562"/>
      <c r="K91" s="562"/>
      <c r="L91" s="356"/>
      <c r="M91" s="356"/>
      <c r="N91" s="356"/>
      <c r="O91" s="356"/>
      <c r="P91" s="356"/>
      <c r="Q91" s="356"/>
      <c r="R91" s="356"/>
      <c r="S91" s="356"/>
      <c r="T91" s="563"/>
      <c r="U91" s="563"/>
      <c r="V91" s="563"/>
      <c r="W91" s="356"/>
    </row>
    <row r="92" ht="12.0" customHeight="1">
      <c r="A92" s="356"/>
      <c r="B92" s="585"/>
      <c r="C92" s="585"/>
      <c r="D92" s="585"/>
      <c r="E92" s="585"/>
      <c r="F92" s="585"/>
      <c r="G92" s="585"/>
      <c r="H92" s="585"/>
      <c r="I92" s="356"/>
      <c r="J92" s="562"/>
      <c r="K92" s="562"/>
      <c r="L92" s="356"/>
      <c r="M92" s="356"/>
      <c r="N92" s="356"/>
      <c r="O92" s="356"/>
      <c r="P92" s="356"/>
      <c r="Q92" s="356"/>
      <c r="R92" s="356"/>
      <c r="S92" s="356"/>
      <c r="T92" s="563"/>
      <c r="U92" s="563"/>
      <c r="V92" s="563"/>
      <c r="W92" s="356"/>
    </row>
    <row r="93" ht="12.0" customHeight="1">
      <c r="A93" s="356"/>
      <c r="B93" s="585"/>
      <c r="C93" s="585"/>
      <c r="D93" s="585"/>
      <c r="E93" s="585"/>
      <c r="F93" s="585"/>
      <c r="G93" s="585"/>
      <c r="H93" s="585"/>
      <c r="I93" s="356"/>
      <c r="J93" s="562"/>
      <c r="K93" s="562"/>
      <c r="L93" s="356"/>
      <c r="M93" s="356"/>
      <c r="N93" s="356"/>
      <c r="O93" s="356"/>
      <c r="P93" s="356"/>
      <c r="Q93" s="356"/>
      <c r="R93" s="356"/>
      <c r="S93" s="356"/>
      <c r="T93" s="563"/>
      <c r="U93" s="563"/>
      <c r="V93" s="563"/>
      <c r="W93" s="356"/>
    </row>
    <row r="94" ht="12.0" customHeight="1">
      <c r="A94" s="356"/>
      <c r="B94" s="585"/>
      <c r="C94" s="585"/>
      <c r="D94" s="585"/>
      <c r="E94" s="585"/>
      <c r="F94" s="585"/>
      <c r="G94" s="585"/>
      <c r="H94" s="585"/>
      <c r="I94" s="356"/>
      <c r="J94" s="562"/>
      <c r="K94" s="562"/>
      <c r="L94" s="356"/>
      <c r="M94" s="356"/>
      <c r="N94" s="356"/>
      <c r="O94" s="356"/>
      <c r="P94" s="356"/>
      <c r="Q94" s="356"/>
      <c r="R94" s="356"/>
      <c r="S94" s="356"/>
      <c r="T94" s="563"/>
      <c r="U94" s="563"/>
      <c r="V94" s="563"/>
      <c r="W94" s="356"/>
    </row>
    <row r="95" ht="12.0" customHeight="1">
      <c r="A95" s="356"/>
      <c r="B95" s="585"/>
      <c r="C95" s="585"/>
      <c r="D95" s="585"/>
      <c r="E95" s="585"/>
      <c r="F95" s="585"/>
      <c r="G95" s="585"/>
      <c r="H95" s="585"/>
      <c r="I95" s="356"/>
      <c r="J95" s="562"/>
      <c r="K95" s="562"/>
      <c r="L95" s="356"/>
      <c r="M95" s="356"/>
      <c r="N95" s="356"/>
      <c r="O95" s="356"/>
      <c r="P95" s="356"/>
      <c r="Q95" s="356"/>
      <c r="R95" s="356"/>
      <c r="S95" s="356"/>
      <c r="T95" s="563"/>
      <c r="U95" s="563"/>
      <c r="V95" s="563"/>
      <c r="W95" s="356"/>
    </row>
    <row r="96" ht="12.0" customHeight="1">
      <c r="A96" s="356"/>
      <c r="B96" s="585"/>
      <c r="C96" s="585"/>
      <c r="D96" s="585"/>
      <c r="E96" s="585"/>
      <c r="F96" s="585"/>
      <c r="G96" s="585"/>
      <c r="H96" s="585"/>
      <c r="I96" s="356"/>
      <c r="J96" s="562"/>
      <c r="K96" s="562"/>
      <c r="L96" s="356"/>
      <c r="M96" s="356"/>
      <c r="N96" s="356"/>
      <c r="O96" s="356"/>
      <c r="P96" s="356"/>
      <c r="Q96" s="356"/>
      <c r="R96" s="356"/>
      <c r="S96" s="356"/>
      <c r="T96" s="563"/>
      <c r="U96" s="563"/>
      <c r="V96" s="563"/>
      <c r="W96" s="356"/>
    </row>
    <row r="97" ht="12.0" customHeight="1">
      <c r="A97" s="356"/>
      <c r="B97" s="585"/>
      <c r="C97" s="585"/>
      <c r="D97" s="585"/>
      <c r="E97" s="585"/>
      <c r="F97" s="585"/>
      <c r="G97" s="585"/>
      <c r="H97" s="585"/>
      <c r="I97" s="356"/>
      <c r="J97" s="562"/>
      <c r="K97" s="562"/>
      <c r="L97" s="356"/>
      <c r="M97" s="356"/>
      <c r="N97" s="356"/>
      <c r="O97" s="356"/>
      <c r="P97" s="356"/>
      <c r="Q97" s="356"/>
      <c r="R97" s="356"/>
      <c r="S97" s="356"/>
      <c r="T97" s="563"/>
      <c r="U97" s="563"/>
      <c r="V97" s="563"/>
      <c r="W97" s="356"/>
    </row>
    <row r="98" ht="12.0" customHeight="1">
      <c r="A98" s="356"/>
      <c r="B98" s="585"/>
      <c r="C98" s="585"/>
      <c r="D98" s="585"/>
      <c r="E98" s="585"/>
      <c r="F98" s="585"/>
      <c r="G98" s="585"/>
      <c r="H98" s="585"/>
      <c r="I98" s="356"/>
      <c r="J98" s="562"/>
      <c r="K98" s="562"/>
      <c r="L98" s="356"/>
      <c r="M98" s="356"/>
      <c r="N98" s="356"/>
      <c r="O98" s="356"/>
      <c r="P98" s="356"/>
      <c r="Q98" s="356"/>
      <c r="R98" s="356"/>
      <c r="S98" s="356"/>
      <c r="T98" s="563"/>
      <c r="U98" s="563"/>
      <c r="V98" s="563"/>
      <c r="W98" s="356"/>
    </row>
    <row r="99" ht="12.0" customHeight="1">
      <c r="A99" s="356"/>
      <c r="B99" s="585"/>
      <c r="C99" s="585"/>
      <c r="D99" s="585"/>
      <c r="E99" s="585"/>
      <c r="F99" s="585"/>
      <c r="G99" s="585"/>
      <c r="H99" s="585"/>
      <c r="I99" s="356"/>
      <c r="J99" s="562"/>
      <c r="K99" s="562"/>
      <c r="L99" s="356"/>
      <c r="M99" s="356"/>
      <c r="N99" s="356"/>
      <c r="O99" s="356"/>
      <c r="P99" s="356"/>
      <c r="Q99" s="356"/>
      <c r="R99" s="356"/>
      <c r="S99" s="356"/>
      <c r="T99" s="563"/>
      <c r="U99" s="563"/>
      <c r="V99" s="563"/>
      <c r="W99" s="356"/>
    </row>
    <row r="100" ht="12.0" customHeight="1">
      <c r="A100" s="356"/>
      <c r="B100" s="585"/>
      <c r="C100" s="585"/>
      <c r="D100" s="585"/>
      <c r="E100" s="585"/>
      <c r="F100" s="585"/>
      <c r="G100" s="585"/>
      <c r="H100" s="585"/>
      <c r="I100" s="356"/>
      <c r="J100" s="562"/>
      <c r="K100" s="562"/>
      <c r="L100" s="356"/>
      <c r="M100" s="356"/>
      <c r="N100" s="356"/>
      <c r="O100" s="356"/>
      <c r="P100" s="356"/>
      <c r="Q100" s="356"/>
      <c r="R100" s="356"/>
      <c r="S100" s="356"/>
      <c r="T100" s="563"/>
      <c r="U100" s="563"/>
      <c r="V100" s="563"/>
      <c r="W100" s="356"/>
    </row>
  </sheetData>
  <mergeCells count="2">
    <mergeCell ref="A2:H2"/>
    <mergeCell ref="A84:I84"/>
  </mergeCells>
  <printOptions horizontalCentered="1" verticalCentered="1"/>
  <pageMargins bottom="0.0" footer="0.0" header="0.0" left="0.0" right="0.0" top="0.0"/>
  <pageSetup paperSize="9" scale="53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14" width="10.57"/>
  </cols>
  <sheetData>
    <row r="1" ht="14.25" customHeight="1">
      <c r="A1" s="51" t="s">
        <v>431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ht="14.25" customHeight="1">
      <c r="A2" s="586" t="s">
        <v>432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ht="14.25" customHeight="1">
      <c r="A3" s="586" t="s">
        <v>433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ht="14.25" customHeight="1">
      <c r="A4" s="156" t="s">
        <v>434</v>
      </c>
      <c r="B4" s="565" t="s">
        <v>435</v>
      </c>
      <c r="C4" s="565" t="s">
        <v>436</v>
      </c>
      <c r="D4" s="565" t="s">
        <v>437</v>
      </c>
      <c r="E4" s="565" t="s">
        <v>438</v>
      </c>
      <c r="F4" s="565" t="s">
        <v>439</v>
      </c>
      <c r="G4" s="565" t="s">
        <v>440</v>
      </c>
      <c r="H4" s="565" t="s">
        <v>441</v>
      </c>
      <c r="I4" s="565" t="s">
        <v>442</v>
      </c>
      <c r="J4" s="565" t="s">
        <v>443</v>
      </c>
      <c r="K4" s="565" t="s">
        <v>390</v>
      </c>
      <c r="L4" s="565" t="s">
        <v>391</v>
      </c>
      <c r="M4" s="565" t="s">
        <v>392</v>
      </c>
      <c r="N4" s="565" t="s">
        <v>260</v>
      </c>
    </row>
    <row r="5" ht="14.25" customHeight="1">
      <c r="A5" s="587" t="s">
        <v>444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9"/>
    </row>
    <row r="6" ht="14.25" customHeight="1">
      <c r="A6" s="108">
        <v>2008.0</v>
      </c>
      <c r="B6" s="127">
        <v>709.0</v>
      </c>
      <c r="C6" s="127">
        <v>1674.0</v>
      </c>
      <c r="D6" s="127">
        <v>642.0</v>
      </c>
      <c r="E6" s="127">
        <v>807.0</v>
      </c>
      <c r="F6" s="127">
        <v>1007.0</v>
      </c>
      <c r="G6" s="127">
        <v>649.0</v>
      </c>
      <c r="H6" s="127">
        <v>856.0</v>
      </c>
      <c r="I6" s="127">
        <v>1094.0</v>
      </c>
      <c r="J6" s="127">
        <v>812.0</v>
      </c>
      <c r="K6" s="127">
        <v>686.0</v>
      </c>
      <c r="L6" s="127">
        <v>511.0</v>
      </c>
      <c r="M6" s="127">
        <v>346.0</v>
      </c>
      <c r="N6" s="127">
        <v>9793.0</v>
      </c>
    </row>
    <row r="7" ht="14.25" customHeight="1">
      <c r="A7" s="108">
        <v>2009.0</v>
      </c>
      <c r="B7" s="127">
        <v>353.0</v>
      </c>
      <c r="C7" s="127">
        <v>717.0</v>
      </c>
      <c r="D7" s="127">
        <v>601.0</v>
      </c>
      <c r="E7" s="127">
        <v>338.0</v>
      </c>
      <c r="F7" s="127">
        <v>507.0</v>
      </c>
      <c r="G7" s="127">
        <v>281.0</v>
      </c>
      <c r="H7" s="127">
        <v>304.0</v>
      </c>
      <c r="I7" s="127">
        <v>586.0</v>
      </c>
      <c r="J7" s="127">
        <v>415.0</v>
      </c>
      <c r="K7" s="127">
        <v>439.0</v>
      </c>
      <c r="L7" s="127">
        <v>404.0</v>
      </c>
      <c r="M7" s="127">
        <v>290.0</v>
      </c>
      <c r="N7" s="127">
        <v>5235.0</v>
      </c>
    </row>
    <row r="8" ht="14.25" customHeight="1">
      <c r="A8" s="108">
        <v>2010.0</v>
      </c>
      <c r="B8" s="127">
        <v>514.0</v>
      </c>
      <c r="C8" s="127">
        <v>1556.0</v>
      </c>
      <c r="D8" s="127">
        <v>512.0</v>
      </c>
      <c r="E8" s="127">
        <v>467.0</v>
      </c>
      <c r="F8" s="127">
        <v>697.0</v>
      </c>
      <c r="G8" s="127">
        <v>476.0</v>
      </c>
      <c r="H8" s="127">
        <v>686.0</v>
      </c>
      <c r="I8" s="127">
        <v>686.0</v>
      </c>
      <c r="J8" s="127">
        <v>526.0</v>
      </c>
      <c r="K8" s="127">
        <v>859.0</v>
      </c>
      <c r="L8" s="127">
        <v>949.0</v>
      </c>
      <c r="M8" s="127">
        <v>1710.0</v>
      </c>
      <c r="N8" s="127">
        <v>9638.0</v>
      </c>
    </row>
    <row r="9" ht="14.25" customHeight="1">
      <c r="A9" s="108">
        <v>2011.0</v>
      </c>
      <c r="B9" s="127">
        <v>1388.0</v>
      </c>
      <c r="C9" s="127">
        <v>1930.0</v>
      </c>
      <c r="D9" s="127">
        <v>961.0</v>
      </c>
      <c r="E9" s="127">
        <v>782.0</v>
      </c>
      <c r="F9" s="127">
        <v>898.0</v>
      </c>
      <c r="G9" s="127">
        <v>494.0</v>
      </c>
      <c r="H9" s="127">
        <v>545.0</v>
      </c>
      <c r="I9" s="127">
        <v>600.0</v>
      </c>
      <c r="J9" s="127">
        <v>691.0</v>
      </c>
      <c r="K9" s="127">
        <v>451.0</v>
      </c>
      <c r="L9" s="127">
        <v>739.0</v>
      </c>
      <c r="M9" s="127">
        <v>463.0</v>
      </c>
      <c r="N9" s="127">
        <v>9942.0</v>
      </c>
    </row>
    <row r="10" ht="14.25" customHeight="1">
      <c r="A10" s="108">
        <v>2012.0</v>
      </c>
      <c r="B10" s="127">
        <v>1391.0</v>
      </c>
      <c r="C10" s="127">
        <v>462.0</v>
      </c>
      <c r="D10" s="127">
        <v>474.0</v>
      </c>
      <c r="E10" s="127">
        <v>345.0</v>
      </c>
      <c r="F10" s="127">
        <v>1279.0</v>
      </c>
      <c r="G10" s="127">
        <v>523.0</v>
      </c>
      <c r="H10" s="127">
        <v>450.0</v>
      </c>
      <c r="I10" s="127">
        <v>611.0</v>
      </c>
      <c r="J10" s="127">
        <v>384.0</v>
      </c>
      <c r="K10" s="127">
        <v>371.0</v>
      </c>
      <c r="L10" s="127">
        <v>739.0</v>
      </c>
      <c r="M10" s="127">
        <v>218.0</v>
      </c>
      <c r="N10" s="127">
        <v>7247.0</v>
      </c>
    </row>
    <row r="11" ht="14.25" customHeight="1">
      <c r="A11" s="108">
        <v>2013.0</v>
      </c>
      <c r="B11" s="127">
        <v>1121.0</v>
      </c>
      <c r="C11" s="127">
        <v>319.0</v>
      </c>
      <c r="D11" s="127">
        <v>318.0</v>
      </c>
      <c r="E11" s="127">
        <v>418.0</v>
      </c>
      <c r="F11" s="127">
        <v>1035.0</v>
      </c>
      <c r="G11" s="127">
        <v>376.0</v>
      </c>
      <c r="H11" s="127">
        <v>360.0</v>
      </c>
      <c r="I11" s="127">
        <v>451.0</v>
      </c>
      <c r="J11" s="127">
        <v>310.0</v>
      </c>
      <c r="K11" s="127">
        <v>271.0</v>
      </c>
      <c r="L11" s="127">
        <v>650.0</v>
      </c>
      <c r="M11" s="127">
        <v>168.0</v>
      </c>
      <c r="N11" s="127">
        <v>5797.0</v>
      </c>
    </row>
    <row r="12" ht="14.25" customHeight="1">
      <c r="A12" s="108">
        <v>2014.0</v>
      </c>
      <c r="B12" s="127">
        <v>2039.0</v>
      </c>
      <c r="C12" s="127">
        <v>358.0</v>
      </c>
      <c r="D12" s="127">
        <v>236.0</v>
      </c>
      <c r="E12" s="127">
        <v>250.0</v>
      </c>
      <c r="F12" s="127">
        <v>670.0</v>
      </c>
      <c r="G12" s="127">
        <v>477.0</v>
      </c>
      <c r="H12" s="127">
        <v>206.0</v>
      </c>
      <c r="I12" s="127">
        <v>389.0</v>
      </c>
      <c r="J12" s="127">
        <v>403.0</v>
      </c>
      <c r="K12" s="127">
        <v>288.0</v>
      </c>
      <c r="L12" s="127">
        <v>402.0</v>
      </c>
      <c r="M12" s="127">
        <v>372.0</v>
      </c>
      <c r="N12" s="127">
        <v>6090.0</v>
      </c>
    </row>
    <row r="13" ht="14.25" customHeight="1">
      <c r="A13" s="108">
        <v>2015.0</v>
      </c>
      <c r="B13" s="127">
        <v>2176.0</v>
      </c>
      <c r="C13" s="127">
        <v>325.0</v>
      </c>
      <c r="D13" s="127">
        <v>232.0</v>
      </c>
      <c r="E13" s="127">
        <v>246.0</v>
      </c>
      <c r="F13" s="127">
        <v>771.0</v>
      </c>
      <c r="G13" s="127">
        <v>353.0</v>
      </c>
      <c r="H13" s="127">
        <v>214.0</v>
      </c>
      <c r="I13" s="127">
        <v>571.0</v>
      </c>
      <c r="J13" s="127">
        <v>192.0</v>
      </c>
      <c r="K13" s="127">
        <v>184.0</v>
      </c>
      <c r="L13" s="127">
        <v>392.0</v>
      </c>
      <c r="M13" s="127">
        <v>140.0</v>
      </c>
      <c r="N13" s="127">
        <v>5796.0</v>
      </c>
    </row>
    <row r="14" ht="14.25" customHeight="1">
      <c r="A14" s="108">
        <v>2016.0</v>
      </c>
      <c r="B14" s="127">
        <v>1917.0</v>
      </c>
      <c r="C14" s="127">
        <v>223.0</v>
      </c>
      <c r="D14" s="127">
        <v>205.0</v>
      </c>
      <c r="E14" s="127">
        <v>271.0</v>
      </c>
      <c r="F14" s="127">
        <v>0.0</v>
      </c>
      <c r="G14" s="127">
        <v>0.0</v>
      </c>
      <c r="H14" s="127">
        <v>879.0</v>
      </c>
      <c r="I14" s="127">
        <v>292.0</v>
      </c>
      <c r="J14" s="127">
        <v>330.0</v>
      </c>
      <c r="K14" s="127">
        <v>307.0</v>
      </c>
      <c r="L14" s="127">
        <v>582.0</v>
      </c>
      <c r="M14" s="127">
        <v>300.0</v>
      </c>
      <c r="N14" s="127">
        <v>5306.0</v>
      </c>
    </row>
    <row r="15" ht="14.25" customHeight="1">
      <c r="A15" s="108">
        <v>2017.0</v>
      </c>
      <c r="B15" s="127">
        <v>2287.0</v>
      </c>
      <c r="C15" s="127">
        <v>70.0</v>
      </c>
      <c r="D15" s="127">
        <v>83.0</v>
      </c>
      <c r="E15" s="127">
        <v>55.0</v>
      </c>
      <c r="F15" s="127">
        <v>130.0</v>
      </c>
      <c r="G15" s="127">
        <v>34.0</v>
      </c>
      <c r="H15" s="127">
        <v>53.0</v>
      </c>
      <c r="I15" s="127">
        <v>98.0</v>
      </c>
      <c r="J15" s="127">
        <v>62.0</v>
      </c>
      <c r="K15" s="127">
        <v>1661.0</v>
      </c>
      <c r="L15" s="127">
        <v>895.0</v>
      </c>
      <c r="M15" s="127">
        <v>403.0</v>
      </c>
      <c r="N15" s="127">
        <v>5831.0</v>
      </c>
    </row>
    <row r="16" ht="14.25" customHeight="1">
      <c r="A16" s="108">
        <v>2018.0</v>
      </c>
      <c r="B16" s="127">
        <v>699.0</v>
      </c>
      <c r="C16" s="127">
        <v>372.0</v>
      </c>
      <c r="D16" s="127">
        <v>349.0</v>
      </c>
      <c r="E16" s="127">
        <v>596.0</v>
      </c>
      <c r="F16" s="127">
        <v>1556.0</v>
      </c>
      <c r="G16" s="127">
        <v>403.0</v>
      </c>
      <c r="H16" s="127">
        <v>525.0</v>
      </c>
      <c r="I16" s="127">
        <v>876.0</v>
      </c>
      <c r="J16" s="127">
        <v>445.0</v>
      </c>
      <c r="K16" s="127">
        <v>328.0</v>
      </c>
      <c r="L16" s="127">
        <v>558.0</v>
      </c>
      <c r="M16" s="127">
        <v>237.0</v>
      </c>
      <c r="N16" s="127" t="str">
        <f t="shared" ref="N16:N18" si="1">SUM(B16:M16)</f>
        <v>  6,944 </v>
      </c>
    </row>
    <row r="17" ht="14.25" customHeight="1">
      <c r="A17" s="108">
        <v>2019.0</v>
      </c>
      <c r="B17" s="127">
        <v>362.0</v>
      </c>
      <c r="C17" s="127">
        <v>586.0</v>
      </c>
      <c r="D17" s="127">
        <v>328.0</v>
      </c>
      <c r="E17" s="127">
        <v>388.0</v>
      </c>
      <c r="F17" s="127">
        <v>1488.0</v>
      </c>
      <c r="G17" s="127">
        <v>278.0</v>
      </c>
      <c r="H17" s="127">
        <v>403.0</v>
      </c>
      <c r="I17" s="127">
        <v>456.0</v>
      </c>
      <c r="J17" s="127">
        <v>340.0</v>
      </c>
      <c r="K17" s="127">
        <v>329.0</v>
      </c>
      <c r="L17" s="127">
        <v>1068.0</v>
      </c>
      <c r="M17" s="127">
        <v>272.0</v>
      </c>
      <c r="N17" s="127" t="str">
        <f t="shared" si="1"/>
        <v>  6,298 </v>
      </c>
    </row>
    <row r="18" ht="14.25" customHeight="1">
      <c r="A18" s="108">
        <v>2020.0</v>
      </c>
      <c r="B18" s="127">
        <v>535.0</v>
      </c>
      <c r="C18" s="127">
        <v>287.0</v>
      </c>
      <c r="D18" s="127">
        <v>153.0</v>
      </c>
      <c r="E18" s="127">
        <v>0.0</v>
      </c>
      <c r="F18" s="127">
        <v>0.0</v>
      </c>
      <c r="G18" s="127">
        <v>0.0</v>
      </c>
      <c r="H18" s="127"/>
      <c r="I18" s="127"/>
      <c r="J18" s="127"/>
      <c r="K18" s="127"/>
      <c r="L18" s="127"/>
      <c r="M18" s="127"/>
      <c r="N18" s="127" t="str">
        <f t="shared" si="1"/>
        <v>  975 </v>
      </c>
    </row>
    <row r="19" ht="14.25" customHeight="1">
      <c r="A19" s="590" t="s">
        <v>445</v>
      </c>
      <c r="B19" s="591"/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2"/>
    </row>
    <row r="20" ht="14.25" customHeight="1">
      <c r="A20" s="108">
        <v>2008.0</v>
      </c>
      <c r="B20" s="593">
        <v>2.0</v>
      </c>
      <c r="C20" s="593">
        <v>182.0</v>
      </c>
      <c r="D20" s="593">
        <v>355.0</v>
      </c>
      <c r="E20" s="593">
        <v>252.0</v>
      </c>
      <c r="F20" s="593">
        <v>746.0</v>
      </c>
      <c r="G20" s="593">
        <v>431.0</v>
      </c>
      <c r="H20" s="593">
        <v>128.0</v>
      </c>
      <c r="I20" s="593">
        <v>580.0</v>
      </c>
      <c r="J20" s="593">
        <v>700.0</v>
      </c>
      <c r="K20" s="593">
        <v>829.0</v>
      </c>
      <c r="L20" s="593">
        <v>510.0</v>
      </c>
      <c r="M20" s="593">
        <v>748.0</v>
      </c>
      <c r="N20" s="127">
        <v>5463.0</v>
      </c>
    </row>
    <row r="21" ht="14.25" customHeight="1">
      <c r="A21" s="108">
        <v>2009.0</v>
      </c>
      <c r="B21" s="593">
        <v>137.0</v>
      </c>
      <c r="C21" s="593">
        <v>418.0</v>
      </c>
      <c r="D21" s="593">
        <v>429.0</v>
      </c>
      <c r="E21" s="593">
        <v>93.0</v>
      </c>
      <c r="F21" s="593">
        <v>208.0</v>
      </c>
      <c r="G21" s="593">
        <v>423.0</v>
      </c>
      <c r="H21" s="593">
        <v>487.0</v>
      </c>
      <c r="I21" s="593">
        <v>121.0</v>
      </c>
      <c r="J21" s="593">
        <v>281.0</v>
      </c>
      <c r="K21" s="593">
        <v>332.0</v>
      </c>
      <c r="L21" s="593">
        <v>443.0</v>
      </c>
      <c r="M21" s="593">
        <v>490.0</v>
      </c>
      <c r="N21" s="127">
        <v>3862.0</v>
      </c>
    </row>
    <row r="22" ht="14.25" customHeight="1">
      <c r="A22" s="108">
        <v>2010.0</v>
      </c>
      <c r="B22" s="593">
        <v>215.0</v>
      </c>
      <c r="C22" s="593">
        <v>261.0</v>
      </c>
      <c r="D22" s="593">
        <v>195.0</v>
      </c>
      <c r="E22" s="593">
        <v>236.0</v>
      </c>
      <c r="F22" s="593">
        <v>251.0</v>
      </c>
      <c r="G22" s="593">
        <v>244.0</v>
      </c>
      <c r="H22" s="593">
        <v>352.0</v>
      </c>
      <c r="I22" s="593">
        <v>216.0</v>
      </c>
      <c r="J22" s="593">
        <v>450.0</v>
      </c>
      <c r="K22" s="593">
        <v>301.0</v>
      </c>
      <c r="L22" s="593">
        <v>582.0</v>
      </c>
      <c r="M22" s="593">
        <v>688.0</v>
      </c>
      <c r="N22" s="127">
        <v>3991.0</v>
      </c>
    </row>
    <row r="23" ht="12.75" hidden="1" customHeight="1">
      <c r="A23" s="108">
        <v>2011.0</v>
      </c>
      <c r="B23" s="593">
        <v>242.0</v>
      </c>
      <c r="C23" s="593">
        <v>292.0</v>
      </c>
      <c r="D23" s="593">
        <v>623.0</v>
      </c>
      <c r="E23" s="593">
        <v>481.0</v>
      </c>
      <c r="F23" s="593">
        <v>550.0</v>
      </c>
      <c r="G23" s="593">
        <v>332.0</v>
      </c>
      <c r="H23" s="593">
        <v>491.0</v>
      </c>
      <c r="I23" s="593">
        <v>455.0</v>
      </c>
      <c r="J23" s="593">
        <v>300.0</v>
      </c>
      <c r="K23" s="593">
        <v>179.0</v>
      </c>
      <c r="L23" s="593">
        <v>135.0</v>
      </c>
      <c r="M23" s="593">
        <v>175.0</v>
      </c>
      <c r="N23" s="127">
        <v>4255.0</v>
      </c>
    </row>
    <row r="24" ht="14.25" hidden="1" customHeight="1">
      <c r="A24" s="108">
        <v>2012.0</v>
      </c>
      <c r="B24" s="593">
        <v>0.0</v>
      </c>
      <c r="C24" s="593">
        <v>0.0</v>
      </c>
      <c r="D24" s="593">
        <v>507.0</v>
      </c>
      <c r="E24" s="593">
        <v>1002.0</v>
      </c>
      <c r="F24" s="593">
        <v>517.0</v>
      </c>
      <c r="G24" s="593">
        <v>318.0</v>
      </c>
      <c r="H24" s="593">
        <v>347.0</v>
      </c>
      <c r="I24" s="593">
        <v>346.0</v>
      </c>
      <c r="J24" s="593">
        <v>196.0</v>
      </c>
      <c r="K24" s="593">
        <v>444.0</v>
      </c>
      <c r="L24" s="593">
        <v>336.0</v>
      </c>
      <c r="M24" s="593">
        <v>363.0</v>
      </c>
      <c r="N24" s="127">
        <v>4376.0</v>
      </c>
    </row>
    <row r="25" ht="14.25" customHeight="1">
      <c r="A25" s="108">
        <v>2013.0</v>
      </c>
      <c r="B25" s="593">
        <v>125.0</v>
      </c>
      <c r="C25" s="593">
        <v>331.0</v>
      </c>
      <c r="D25" s="593">
        <v>330.0</v>
      </c>
      <c r="E25" s="593">
        <v>339.0</v>
      </c>
      <c r="F25" s="593">
        <v>326.0</v>
      </c>
      <c r="G25" s="593">
        <v>223.0</v>
      </c>
      <c r="H25" s="593">
        <v>420.0</v>
      </c>
      <c r="I25" s="593">
        <v>266.0</v>
      </c>
      <c r="J25" s="593">
        <v>390.0</v>
      </c>
      <c r="K25" s="593">
        <v>304.0</v>
      </c>
      <c r="L25" s="593">
        <v>317.0</v>
      </c>
      <c r="M25" s="593">
        <v>351.0</v>
      </c>
      <c r="N25" s="127">
        <v>3722.0</v>
      </c>
    </row>
    <row r="26" ht="14.25" customHeight="1">
      <c r="A26" s="108">
        <v>2014.0</v>
      </c>
      <c r="B26" s="593">
        <v>220.0</v>
      </c>
      <c r="C26" s="593">
        <v>284.0</v>
      </c>
      <c r="D26" s="593">
        <v>253.0</v>
      </c>
      <c r="E26" s="593">
        <v>237.0</v>
      </c>
      <c r="F26" s="593">
        <v>357.0</v>
      </c>
      <c r="G26" s="593">
        <v>275.0</v>
      </c>
      <c r="H26" s="593">
        <v>278.0</v>
      </c>
      <c r="I26" s="593">
        <v>88.0</v>
      </c>
      <c r="J26" s="593">
        <v>244.0</v>
      </c>
      <c r="K26" s="593">
        <v>245.0</v>
      </c>
      <c r="L26" s="593">
        <v>145.0</v>
      </c>
      <c r="M26" s="593">
        <v>342.0</v>
      </c>
      <c r="N26" s="127">
        <v>2968.0</v>
      </c>
    </row>
    <row r="27" ht="14.25" customHeight="1">
      <c r="A27" s="108">
        <v>2015.0</v>
      </c>
      <c r="B27" s="593">
        <v>225.0</v>
      </c>
      <c r="C27" s="593">
        <v>112.0</v>
      </c>
      <c r="D27" s="593">
        <v>155.0</v>
      </c>
      <c r="E27" s="593">
        <v>388.0</v>
      </c>
      <c r="F27" s="593">
        <v>364.0</v>
      </c>
      <c r="G27" s="593">
        <v>208.0</v>
      </c>
      <c r="H27" s="593">
        <v>393.0</v>
      </c>
      <c r="I27" s="593">
        <v>166.0</v>
      </c>
      <c r="J27" s="593">
        <v>474.0</v>
      </c>
      <c r="K27" s="127">
        <v>0.0</v>
      </c>
      <c r="L27" s="127">
        <v>0.0</v>
      </c>
      <c r="M27" s="127">
        <v>0.0</v>
      </c>
      <c r="N27" s="127">
        <v>2485.0</v>
      </c>
    </row>
    <row r="28" ht="14.25" customHeight="1">
      <c r="A28" s="108">
        <v>2016.0</v>
      </c>
      <c r="B28" s="127">
        <v>0.0</v>
      </c>
      <c r="C28" s="127">
        <v>0.0</v>
      </c>
      <c r="D28" s="127">
        <v>0.0</v>
      </c>
      <c r="E28" s="127">
        <v>74.0</v>
      </c>
      <c r="F28" s="127">
        <v>0.0</v>
      </c>
      <c r="G28" s="127">
        <v>0.0</v>
      </c>
      <c r="H28" s="127">
        <v>0.0</v>
      </c>
      <c r="I28" s="127">
        <v>0.0</v>
      </c>
      <c r="J28" s="127">
        <v>0.0</v>
      </c>
      <c r="K28" s="593">
        <v>908.0</v>
      </c>
      <c r="L28" s="593">
        <v>179.0</v>
      </c>
      <c r="M28" s="593">
        <v>285.0</v>
      </c>
      <c r="N28" s="127">
        <v>1446.0</v>
      </c>
    </row>
    <row r="29" ht="14.25" customHeight="1">
      <c r="A29" s="108">
        <v>2017.0</v>
      </c>
      <c r="B29" s="127">
        <v>0.0</v>
      </c>
      <c r="C29" s="127">
        <v>61.0</v>
      </c>
      <c r="D29" s="127">
        <v>247.0</v>
      </c>
      <c r="E29" s="127">
        <v>81.0</v>
      </c>
      <c r="F29" s="127">
        <v>110.0</v>
      </c>
      <c r="G29" s="127">
        <v>213.0</v>
      </c>
      <c r="H29" s="127">
        <v>108.0</v>
      </c>
      <c r="I29" s="127">
        <v>148.0</v>
      </c>
      <c r="J29" s="127">
        <v>325.0</v>
      </c>
      <c r="K29" s="593">
        <v>217.0</v>
      </c>
      <c r="L29" s="593">
        <v>130.0</v>
      </c>
      <c r="M29" s="593">
        <v>490.0</v>
      </c>
      <c r="N29" s="127">
        <v>2130.0</v>
      </c>
    </row>
    <row r="30" ht="14.25" customHeight="1">
      <c r="A30" s="108">
        <v>2018.0</v>
      </c>
      <c r="B30" s="593">
        <v>134.0</v>
      </c>
      <c r="C30" s="593">
        <v>202.0</v>
      </c>
      <c r="D30" s="593">
        <v>178.0</v>
      </c>
      <c r="E30" s="593">
        <v>150.0</v>
      </c>
      <c r="F30" s="593">
        <v>119.0</v>
      </c>
      <c r="G30" s="593">
        <v>129.0</v>
      </c>
      <c r="H30" s="593">
        <v>22.0</v>
      </c>
      <c r="I30" s="593">
        <v>261.0</v>
      </c>
      <c r="J30" s="593">
        <v>177.0</v>
      </c>
      <c r="K30" s="593">
        <v>204.0</v>
      </c>
      <c r="L30" s="593">
        <v>519.0</v>
      </c>
      <c r="M30" s="593">
        <v>241.0</v>
      </c>
      <c r="N30" s="127" t="str">
        <f t="shared" ref="N30:N32" si="2">SUM(B30:M30)</f>
        <v>  2,336 </v>
      </c>
    </row>
    <row r="31" ht="14.25" customHeight="1">
      <c r="A31" s="108">
        <v>2019.0</v>
      </c>
      <c r="B31" s="593">
        <v>199.0</v>
      </c>
      <c r="C31" s="593">
        <v>314.0</v>
      </c>
      <c r="D31" s="593">
        <v>164.0</v>
      </c>
      <c r="E31" s="593">
        <v>319.0</v>
      </c>
      <c r="F31" s="593">
        <v>249.0</v>
      </c>
      <c r="G31" s="593">
        <v>206.0</v>
      </c>
      <c r="H31" s="593">
        <v>301.0</v>
      </c>
      <c r="I31" s="593">
        <v>316.0</v>
      </c>
      <c r="J31" s="593">
        <v>104.0</v>
      </c>
      <c r="K31" s="593">
        <v>302.0</v>
      </c>
      <c r="L31" s="593">
        <v>147.0</v>
      </c>
      <c r="M31" s="593">
        <v>433.0</v>
      </c>
      <c r="N31" s="127" t="str">
        <f t="shared" si="2"/>
        <v>  3,054 </v>
      </c>
    </row>
    <row r="32" ht="14.25" customHeight="1">
      <c r="A32" s="108">
        <v>2020.0</v>
      </c>
      <c r="B32" s="593">
        <v>241.0</v>
      </c>
      <c r="C32" s="593">
        <v>187.0</v>
      </c>
      <c r="D32" s="127">
        <v>157.0</v>
      </c>
      <c r="E32" s="127">
        <v>0.0</v>
      </c>
      <c r="F32" s="127">
        <v>0.0</v>
      </c>
      <c r="G32" s="127">
        <v>0.0</v>
      </c>
      <c r="H32" s="127"/>
      <c r="I32" s="127"/>
      <c r="J32" s="127"/>
      <c r="K32" s="127"/>
      <c r="L32" s="127"/>
      <c r="M32" s="127"/>
      <c r="N32" s="127" t="str">
        <f t="shared" si="2"/>
        <v>  585 </v>
      </c>
    </row>
    <row r="33" ht="14.25" customHeight="1">
      <c r="A33" s="590" t="s">
        <v>446</v>
      </c>
      <c r="B33" s="591"/>
      <c r="C33" s="591"/>
      <c r="D33" s="591"/>
      <c r="E33" s="591"/>
      <c r="F33" s="591"/>
      <c r="G33" s="591"/>
      <c r="H33" s="591"/>
      <c r="I33" s="591"/>
      <c r="J33" s="591"/>
      <c r="K33" s="591"/>
      <c r="L33" s="591"/>
      <c r="M33" s="591"/>
      <c r="N33" s="592"/>
    </row>
    <row r="34" ht="14.25" customHeight="1">
      <c r="A34" s="108">
        <v>2008.0</v>
      </c>
      <c r="B34" s="593">
        <v>800.0</v>
      </c>
      <c r="C34" s="127">
        <v>92518.0</v>
      </c>
      <c r="D34" s="127">
        <v>192433.0</v>
      </c>
      <c r="E34" s="127">
        <v>141524.0</v>
      </c>
      <c r="F34" s="593">
        <v>400303.0</v>
      </c>
      <c r="G34" s="127">
        <v>229588.0</v>
      </c>
      <c r="H34" s="127">
        <v>70032.0</v>
      </c>
      <c r="I34" s="127">
        <v>304691.0</v>
      </c>
      <c r="J34" s="593">
        <v>431052.0</v>
      </c>
      <c r="K34" s="127">
        <v>498837.0</v>
      </c>
      <c r="L34" s="127">
        <v>298851.0</v>
      </c>
      <c r="M34" s="127">
        <v>480402.0</v>
      </c>
      <c r="N34" s="127">
        <v>3141031.0</v>
      </c>
    </row>
    <row r="35" ht="14.25" customHeight="1">
      <c r="A35" s="108">
        <v>2009.0</v>
      </c>
      <c r="B35" s="593">
        <v>79054.0</v>
      </c>
      <c r="C35" s="127">
        <v>233271.0</v>
      </c>
      <c r="D35" s="127">
        <v>245697.0</v>
      </c>
      <c r="E35" s="127">
        <v>49862.0</v>
      </c>
      <c r="F35" s="593">
        <v>128089.0</v>
      </c>
      <c r="G35" s="127">
        <v>262520.0</v>
      </c>
      <c r="H35" s="127">
        <v>287412.0</v>
      </c>
      <c r="I35" s="127">
        <v>58346.0</v>
      </c>
      <c r="J35" s="593">
        <v>184683.0</v>
      </c>
      <c r="K35" s="127">
        <v>187909.0</v>
      </c>
      <c r="L35" s="127">
        <v>239235.0</v>
      </c>
      <c r="M35" s="127">
        <v>252290.0</v>
      </c>
      <c r="N35" s="127">
        <v>2208368.0</v>
      </c>
    </row>
    <row r="36" ht="14.25" customHeight="1">
      <c r="A36" s="108">
        <v>2010.0</v>
      </c>
      <c r="B36" s="593">
        <v>105549.0</v>
      </c>
      <c r="C36" s="127">
        <v>186481.0</v>
      </c>
      <c r="D36" s="127">
        <v>113138.0</v>
      </c>
      <c r="E36" s="127">
        <v>126981.0</v>
      </c>
      <c r="F36" s="593">
        <v>144408.0</v>
      </c>
      <c r="G36" s="127">
        <v>153551.0</v>
      </c>
      <c r="H36" s="127">
        <v>236173.0</v>
      </c>
      <c r="I36" s="127">
        <v>117965.0</v>
      </c>
      <c r="J36" s="593">
        <v>274273.0</v>
      </c>
      <c r="K36" s="127">
        <v>201597.0</v>
      </c>
      <c r="L36" s="127">
        <v>391211.0</v>
      </c>
      <c r="M36" s="127">
        <v>445154.0</v>
      </c>
      <c r="N36" s="127">
        <v>2496481.0</v>
      </c>
    </row>
    <row r="37" ht="14.25" customHeight="1">
      <c r="A37" s="108">
        <v>2011.0</v>
      </c>
      <c r="B37" s="593">
        <v>161710.0</v>
      </c>
      <c r="C37" s="127">
        <v>170715.0</v>
      </c>
      <c r="D37" s="127">
        <v>432702.0</v>
      </c>
      <c r="E37" s="127">
        <v>390251.0</v>
      </c>
      <c r="F37" s="593">
        <v>437382.0</v>
      </c>
      <c r="G37" s="127">
        <v>220084.0</v>
      </c>
      <c r="H37" s="127">
        <v>342824.0</v>
      </c>
      <c r="I37" s="127">
        <v>299026.0</v>
      </c>
      <c r="J37" s="593">
        <v>171908.0</v>
      </c>
      <c r="K37" s="127">
        <v>171167.0</v>
      </c>
      <c r="L37" s="127">
        <v>101514.0</v>
      </c>
      <c r="M37" s="127">
        <v>113158.0</v>
      </c>
      <c r="N37" s="127">
        <v>3012441.0</v>
      </c>
    </row>
    <row r="38" ht="14.25" customHeight="1">
      <c r="A38" s="108">
        <v>2012.0</v>
      </c>
      <c r="B38" s="127">
        <v>0.0</v>
      </c>
      <c r="C38" s="127">
        <v>0.0</v>
      </c>
      <c r="D38" s="127">
        <v>344770.0</v>
      </c>
      <c r="E38" s="127">
        <v>600417.0</v>
      </c>
      <c r="F38" s="593">
        <v>306692.0</v>
      </c>
      <c r="G38" s="127">
        <v>200734.0</v>
      </c>
      <c r="H38" s="127">
        <v>230042.0</v>
      </c>
      <c r="I38" s="127">
        <v>200873.0</v>
      </c>
      <c r="J38" s="593">
        <v>133315.0</v>
      </c>
      <c r="K38" s="127">
        <v>287218.0</v>
      </c>
      <c r="L38" s="127">
        <v>214813.0</v>
      </c>
      <c r="M38" s="127">
        <v>220432.0</v>
      </c>
      <c r="N38" s="127">
        <v>2739306.0</v>
      </c>
    </row>
    <row r="39" ht="14.25" customHeight="1">
      <c r="A39" s="108">
        <v>2013.0</v>
      </c>
      <c r="B39" s="593">
        <v>58586.0</v>
      </c>
      <c r="C39" s="127">
        <v>147664.0</v>
      </c>
      <c r="D39" s="127">
        <v>152719.0</v>
      </c>
      <c r="E39" s="127">
        <v>169137.0</v>
      </c>
      <c r="F39" s="593">
        <v>158259.0</v>
      </c>
      <c r="G39" s="127">
        <v>117696.0</v>
      </c>
      <c r="H39" s="127">
        <v>226659.0</v>
      </c>
      <c r="I39" s="127">
        <v>141609.0</v>
      </c>
      <c r="J39" s="593">
        <v>204049.0</v>
      </c>
      <c r="K39" s="127">
        <v>160318.0</v>
      </c>
      <c r="L39" s="127">
        <v>150143.0</v>
      </c>
      <c r="M39" s="127">
        <v>173860.0</v>
      </c>
      <c r="N39" s="127">
        <v>1860699.0</v>
      </c>
    </row>
    <row r="40" ht="14.25" customHeight="1">
      <c r="A40" s="108">
        <v>2014.0</v>
      </c>
      <c r="B40" s="593">
        <v>98436.3</v>
      </c>
      <c r="C40" s="127">
        <v>133326.0</v>
      </c>
      <c r="D40" s="127">
        <v>132626.3</v>
      </c>
      <c r="E40" s="127">
        <v>139241.0</v>
      </c>
      <c r="F40" s="593">
        <v>190666.0</v>
      </c>
      <c r="G40" s="127">
        <v>126401.0</v>
      </c>
      <c r="H40" s="127">
        <v>133390.0</v>
      </c>
      <c r="I40" s="127">
        <v>41694.0</v>
      </c>
      <c r="J40" s="593">
        <v>127290.4</v>
      </c>
      <c r="K40" s="127">
        <v>127743.0</v>
      </c>
      <c r="L40" s="127">
        <v>68142.0</v>
      </c>
      <c r="M40" s="127">
        <v>180040.0</v>
      </c>
      <c r="N40" s="127">
        <v>1498996.0</v>
      </c>
    </row>
    <row r="41" ht="14.25" customHeight="1">
      <c r="A41" s="108">
        <v>2015.0</v>
      </c>
      <c r="B41" s="593">
        <v>110934.0</v>
      </c>
      <c r="C41" s="127">
        <v>53376.0</v>
      </c>
      <c r="D41" s="127">
        <v>106585.0</v>
      </c>
      <c r="E41" s="127">
        <v>228911.0</v>
      </c>
      <c r="F41" s="593">
        <v>208849.0</v>
      </c>
      <c r="G41" s="127">
        <v>117497.0</v>
      </c>
      <c r="H41" s="127">
        <v>210342.0</v>
      </c>
      <c r="I41" s="127">
        <v>97422.0</v>
      </c>
      <c r="J41" s="593">
        <v>253813.0</v>
      </c>
      <c r="K41" s="127">
        <v>0.0</v>
      </c>
      <c r="L41" s="127">
        <v>0.0</v>
      </c>
      <c r="M41" s="127">
        <v>0.0</v>
      </c>
      <c r="N41" s="127">
        <v>1387729.0</v>
      </c>
    </row>
    <row r="42" ht="14.25" customHeight="1">
      <c r="A42" s="108">
        <v>2016.0</v>
      </c>
      <c r="B42" s="127">
        <v>0.0</v>
      </c>
      <c r="C42" s="127">
        <v>0.0</v>
      </c>
      <c r="D42" s="127">
        <v>0.0</v>
      </c>
      <c r="E42" s="127">
        <v>35313.0</v>
      </c>
      <c r="F42" s="127">
        <v>0.0</v>
      </c>
      <c r="G42" s="127">
        <v>0.0</v>
      </c>
      <c r="H42" s="127">
        <v>0.0</v>
      </c>
      <c r="I42" s="127">
        <v>0.0</v>
      </c>
      <c r="J42" s="127">
        <v>0.0</v>
      </c>
      <c r="K42" s="127">
        <v>427494.0</v>
      </c>
      <c r="L42" s="127">
        <v>84556.0</v>
      </c>
      <c r="M42" s="127">
        <v>138372.0</v>
      </c>
      <c r="N42" s="127">
        <v>685735.0</v>
      </c>
    </row>
    <row r="43" ht="14.25" customHeight="1">
      <c r="A43" s="108">
        <v>2017.0</v>
      </c>
      <c r="B43" s="127">
        <v>0.0</v>
      </c>
      <c r="C43" s="127">
        <v>32699.0</v>
      </c>
      <c r="D43" s="127">
        <v>119341.0</v>
      </c>
      <c r="E43" s="127">
        <v>39632.0</v>
      </c>
      <c r="F43" s="593">
        <v>52597.0</v>
      </c>
      <c r="G43" s="127">
        <v>103011.0</v>
      </c>
      <c r="H43" s="127">
        <v>58147.0</v>
      </c>
      <c r="I43" s="127">
        <v>71465.0</v>
      </c>
      <c r="J43" s="593">
        <v>169386.0</v>
      </c>
      <c r="K43" s="127">
        <v>116649.0</v>
      </c>
      <c r="L43" s="127">
        <v>66266.0</v>
      </c>
      <c r="M43" s="127">
        <v>248824.0</v>
      </c>
      <c r="N43" s="127">
        <v>1078017.0</v>
      </c>
    </row>
    <row r="44" ht="14.25" customHeight="1">
      <c r="A44" s="108">
        <v>2018.0</v>
      </c>
      <c r="B44" s="593">
        <v>77038.0</v>
      </c>
      <c r="C44" s="127">
        <v>101004.0</v>
      </c>
      <c r="D44" s="127">
        <v>87582.0</v>
      </c>
      <c r="E44" s="127">
        <v>65306.0</v>
      </c>
      <c r="F44" s="593">
        <v>56653.0</v>
      </c>
      <c r="G44" s="127">
        <v>60122.0</v>
      </c>
      <c r="H44" s="127">
        <v>8299.0</v>
      </c>
      <c r="I44" s="127">
        <v>140270.0</v>
      </c>
      <c r="J44" s="593">
        <v>96582.0</v>
      </c>
      <c r="K44" s="127">
        <v>92298.0</v>
      </c>
      <c r="L44" s="127">
        <v>298059.0</v>
      </c>
      <c r="M44" s="127">
        <v>134143.0</v>
      </c>
      <c r="N44" s="127" t="str">
        <f t="shared" ref="N44:N46" si="3">SUM(B44:M44)</f>
        <v>  1,217,356 </v>
      </c>
    </row>
    <row r="45" ht="14.25" customHeight="1">
      <c r="A45" s="108">
        <v>2019.0</v>
      </c>
      <c r="B45" s="593">
        <v>113674.3042</v>
      </c>
      <c r="C45" s="127">
        <v>163856.0084</v>
      </c>
      <c r="D45" s="127">
        <v>82299.2468</v>
      </c>
      <c r="E45" s="127">
        <v>168104.2021</v>
      </c>
      <c r="F45" s="127">
        <v>123100.0</v>
      </c>
      <c r="G45" s="127">
        <v>109500.0</v>
      </c>
      <c r="H45" s="127">
        <v>156221.7782</v>
      </c>
      <c r="I45" s="127">
        <v>147464.7067</v>
      </c>
      <c r="J45" s="127">
        <v>40886.7673</v>
      </c>
      <c r="K45" s="127">
        <v>140394.4111</v>
      </c>
      <c r="L45" s="127">
        <v>73818.0027</v>
      </c>
      <c r="M45" s="127">
        <v>250455.2049</v>
      </c>
      <c r="N45" s="127" t="str">
        <f t="shared" si="3"/>
        <v>  1,569,775 </v>
      </c>
    </row>
    <row r="46" ht="14.25" customHeight="1">
      <c r="A46" s="108">
        <v>2020.0</v>
      </c>
      <c r="B46" s="593">
        <v>130443.2118</v>
      </c>
      <c r="C46" s="127">
        <v>103099.0327</v>
      </c>
      <c r="D46" s="127">
        <v>73948.4349</v>
      </c>
      <c r="E46" s="127">
        <v>0.0</v>
      </c>
      <c r="F46" s="127">
        <v>0.0</v>
      </c>
      <c r="G46" s="127">
        <v>0.0</v>
      </c>
      <c r="H46" s="127"/>
      <c r="I46" s="127"/>
      <c r="J46" s="127"/>
      <c r="K46" s="127"/>
      <c r="L46" s="127"/>
      <c r="M46" s="127"/>
      <c r="N46" s="127" t="str">
        <f t="shared" si="3"/>
        <v>  307,491 </v>
      </c>
    </row>
    <row r="47" ht="14.25" customHeight="1">
      <c r="A47" s="594" t="s">
        <v>447</v>
      </c>
      <c r="B47" s="595"/>
      <c r="C47" s="595"/>
      <c r="D47" s="595"/>
      <c r="E47" s="595"/>
      <c r="F47" s="595"/>
      <c r="G47" s="595"/>
      <c r="H47" s="595"/>
      <c r="I47" s="595"/>
      <c r="J47" s="596"/>
      <c r="K47" s="596"/>
      <c r="L47" s="596"/>
      <c r="M47" s="596"/>
      <c r="N47" s="596"/>
    </row>
    <row r="48" ht="14.25" customHeight="1">
      <c r="A48" s="597" t="s">
        <v>448</v>
      </c>
      <c r="B48" s="598"/>
      <c r="C48" s="598"/>
      <c r="D48" s="598"/>
      <c r="E48" s="598"/>
      <c r="F48" s="598"/>
      <c r="G48" s="598"/>
      <c r="H48" s="598"/>
      <c r="I48" s="598"/>
      <c r="J48" s="598"/>
      <c r="K48" s="598"/>
      <c r="L48" s="598"/>
      <c r="M48" s="598"/>
      <c r="N48" s="598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A47:I47"/>
  </mergeCells>
  <printOptions horizontalCentered="1" verticalCentered="1"/>
  <pageMargins bottom="0.0" footer="0.0" header="0.0" left="0.0" right="0.0" top="0.0"/>
  <pageSetup paperSize="9" scale="67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14.71"/>
    <col customWidth="1" min="2" max="2" width="73.43"/>
    <col customWidth="1" min="3" max="3" width="20.57"/>
    <col customWidth="1" min="4" max="4" width="15.57"/>
    <col customWidth="1" min="5" max="5" width="11.57"/>
    <col customWidth="1" min="6" max="6" width="29.43"/>
    <col customWidth="1" min="7" max="7" width="13.43"/>
    <col customWidth="1" min="8" max="11" width="11.57"/>
  </cols>
  <sheetData>
    <row r="1" ht="13.5" customHeight="1">
      <c r="A1" s="51" t="s">
        <v>431</v>
      </c>
      <c r="B1" s="109"/>
      <c r="C1" s="109"/>
      <c r="D1" s="109"/>
      <c r="E1" s="287"/>
      <c r="F1" s="287"/>
      <c r="G1" s="287"/>
      <c r="H1" s="287"/>
      <c r="I1" s="287"/>
      <c r="J1" s="287"/>
      <c r="K1" s="287"/>
    </row>
    <row r="2" ht="13.5" customHeight="1">
      <c r="A2" s="54" t="s">
        <v>449</v>
      </c>
      <c r="B2" s="599"/>
      <c r="C2" s="292"/>
      <c r="D2" s="292"/>
      <c r="E2" s="287"/>
      <c r="I2" s="287"/>
      <c r="J2" s="287"/>
      <c r="K2" s="287"/>
    </row>
    <row r="3" ht="13.5" customHeight="1">
      <c r="A3" s="54"/>
      <c r="B3" s="599"/>
      <c r="C3" s="292"/>
      <c r="D3" s="292"/>
      <c r="E3" s="287"/>
      <c r="I3" s="287"/>
      <c r="J3" s="287"/>
      <c r="K3" s="287"/>
    </row>
    <row r="4" ht="13.5" customHeight="1">
      <c r="A4" s="546" t="s">
        <v>450</v>
      </c>
      <c r="B4" s="546" t="s">
        <v>451</v>
      </c>
      <c r="C4" s="600" t="s">
        <v>452</v>
      </c>
      <c r="D4" s="600" t="s">
        <v>453</v>
      </c>
      <c r="E4" s="287"/>
      <c r="I4" s="287"/>
      <c r="J4" s="287"/>
      <c r="K4" s="287"/>
    </row>
    <row r="5" ht="13.5" customHeight="1">
      <c r="A5" s="601">
        <v>487.0</v>
      </c>
      <c r="B5" s="601" t="s">
        <v>454</v>
      </c>
      <c r="C5" s="602">
        <v>1107592.0442000006</v>
      </c>
      <c r="D5" s="603" t="str">
        <f t="shared" ref="D5:D13" si="1">C5/128521500.6</f>
        <v>0.86%</v>
      </c>
      <c r="E5" s="287"/>
      <c r="F5" s="604"/>
      <c r="G5" s="92"/>
      <c r="I5" s="287"/>
      <c r="J5" s="287"/>
      <c r="K5" s="287"/>
    </row>
    <row r="6" ht="13.5" customHeight="1">
      <c r="A6" s="601">
        <v>297.0</v>
      </c>
      <c r="B6" s="601" t="s">
        <v>319</v>
      </c>
      <c r="C6" s="602">
        <v>257763.88840000005</v>
      </c>
      <c r="D6" s="603" t="str">
        <f t="shared" si="1"/>
        <v>0.20%</v>
      </c>
      <c r="E6" s="287"/>
      <c r="F6" s="604"/>
      <c r="G6" s="605"/>
      <c r="I6" s="287"/>
      <c r="J6" s="287"/>
      <c r="K6" s="287"/>
    </row>
    <row r="7" ht="13.5" customHeight="1">
      <c r="A7" s="606">
        <v>92.0</v>
      </c>
      <c r="B7" s="606" t="s">
        <v>455</v>
      </c>
      <c r="C7" s="607">
        <v>51839.7202</v>
      </c>
      <c r="D7" s="608" t="str">
        <f t="shared" si="1"/>
        <v>0.04%</v>
      </c>
      <c r="E7" s="287"/>
      <c r="F7" s="609"/>
      <c r="G7" s="605"/>
      <c r="I7" s="287"/>
      <c r="J7" s="287"/>
      <c r="K7" s="287"/>
    </row>
    <row r="8" ht="13.5" customHeight="1">
      <c r="A8" s="606">
        <v>31.0</v>
      </c>
      <c r="B8" s="606" t="s">
        <v>456</v>
      </c>
      <c r="C8" s="607">
        <v>78338.5776</v>
      </c>
      <c r="D8" s="608" t="str">
        <f t="shared" si="1"/>
        <v>0.06%</v>
      </c>
      <c r="E8" s="287"/>
      <c r="F8" s="604"/>
      <c r="G8" s="605"/>
      <c r="I8" s="287"/>
      <c r="J8" s="287"/>
      <c r="K8" s="287"/>
    </row>
    <row r="9" ht="13.5" customHeight="1">
      <c r="A9" s="606">
        <v>8.0</v>
      </c>
      <c r="B9" s="606" t="s">
        <v>457</v>
      </c>
      <c r="C9" s="607">
        <v>1669.0</v>
      </c>
      <c r="D9" s="608" t="str">
        <f t="shared" si="1"/>
        <v>0.00%</v>
      </c>
      <c r="E9" s="287"/>
      <c r="F9" s="604"/>
      <c r="G9" s="92"/>
      <c r="I9" s="287"/>
      <c r="J9" s="287"/>
      <c r="K9" s="287"/>
    </row>
    <row r="10" ht="13.5" customHeight="1">
      <c r="A10" s="606">
        <v>30.0</v>
      </c>
      <c r="B10" s="606" t="s">
        <v>458</v>
      </c>
      <c r="C10" s="607">
        <v>28854.9421</v>
      </c>
      <c r="D10" s="608" t="str">
        <f t="shared" si="1"/>
        <v>0.02%</v>
      </c>
      <c r="E10" s="287"/>
      <c r="F10" s="604"/>
      <c r="G10" s="92"/>
      <c r="I10" s="287"/>
      <c r="J10" s="287"/>
      <c r="K10" s="287"/>
    </row>
    <row r="11" ht="13.5" customHeight="1">
      <c r="A11" s="606">
        <v>2.0</v>
      </c>
      <c r="B11" s="606" t="s">
        <v>459</v>
      </c>
      <c r="C11" s="607">
        <v>92740.4484</v>
      </c>
      <c r="D11" s="608" t="str">
        <f t="shared" si="1"/>
        <v>0.07%</v>
      </c>
      <c r="E11" s="287"/>
      <c r="F11" s="604"/>
      <c r="G11" s="92"/>
      <c r="I11" s="287"/>
      <c r="J11" s="287"/>
      <c r="K11" s="287"/>
    </row>
    <row r="12" ht="13.5" customHeight="1">
      <c r="A12" s="606">
        <v>117.0</v>
      </c>
      <c r="B12" s="606" t="s">
        <v>460</v>
      </c>
      <c r="C12" s="607">
        <v>51592.228299999966</v>
      </c>
      <c r="D12" s="608" t="str">
        <f t="shared" si="1"/>
        <v>0.04%</v>
      </c>
      <c r="E12" s="287"/>
      <c r="F12" s="604"/>
      <c r="G12" s="92"/>
      <c r="I12" s="287"/>
      <c r="J12" s="287"/>
      <c r="K12" s="287"/>
    </row>
    <row r="13" ht="13.5" customHeight="1">
      <c r="A13" s="610" t="str">
        <f>SUM(A5:A12)</f>
        <v>1,064</v>
      </c>
      <c r="B13" s="611" t="s">
        <v>461</v>
      </c>
      <c r="C13" s="610" t="str">
        <f>SUM(C5:C12)</f>
        <v>1,670,391</v>
      </c>
      <c r="D13" s="612" t="str">
        <f t="shared" si="1"/>
        <v>1.30%</v>
      </c>
      <c r="E13" s="287"/>
      <c r="I13" s="287"/>
      <c r="J13" s="287"/>
      <c r="K13" s="287"/>
    </row>
    <row r="14" ht="13.5" customHeight="1">
      <c r="A14" s="54"/>
      <c r="B14" s="292"/>
      <c r="C14" s="292"/>
      <c r="D14" s="292"/>
      <c r="E14" s="287"/>
      <c r="I14" s="287"/>
      <c r="J14" s="287"/>
      <c r="K14" s="287"/>
    </row>
    <row r="15" ht="13.5" customHeight="1">
      <c r="A15" s="594" t="s">
        <v>462</v>
      </c>
      <c r="B15" s="595"/>
      <c r="C15" s="595"/>
      <c r="D15" s="595"/>
      <c r="E15" s="287"/>
      <c r="F15" s="287"/>
      <c r="G15" s="287"/>
      <c r="H15" s="287"/>
      <c r="I15" s="287"/>
      <c r="J15" s="287"/>
      <c r="K15" s="287"/>
    </row>
    <row r="16" ht="60.75" customHeight="1">
      <c r="A16" s="613" t="s">
        <v>463</v>
      </c>
      <c r="B16" s="614"/>
      <c r="C16" s="614"/>
      <c r="D16" s="614"/>
      <c r="E16" s="615"/>
      <c r="F16" s="615"/>
      <c r="G16" s="615"/>
      <c r="H16" s="615"/>
      <c r="I16" s="615"/>
      <c r="J16" s="615"/>
      <c r="K16" s="615"/>
    </row>
    <row r="17" ht="13.5" customHeight="1">
      <c r="A17" s="2"/>
      <c r="B17" s="287"/>
      <c r="C17" s="292"/>
      <c r="D17" s="292"/>
      <c r="E17" s="287"/>
      <c r="I17" s="287"/>
      <c r="J17" s="287"/>
      <c r="K17" s="287"/>
    </row>
    <row r="18" ht="13.5" customHeight="1">
      <c r="A18" s="616"/>
      <c r="B18" s="287"/>
      <c r="C18" s="292"/>
      <c r="D18" s="292"/>
      <c r="E18" s="287"/>
      <c r="I18" s="287"/>
      <c r="J18" s="287"/>
      <c r="K18" s="287"/>
    </row>
    <row r="19" ht="13.5" customHeight="1">
      <c r="A19" s="2"/>
      <c r="B19" s="287"/>
      <c r="C19" s="292"/>
      <c r="D19" s="292"/>
      <c r="E19" s="287"/>
      <c r="I19" s="287"/>
      <c r="J19" s="287"/>
      <c r="K19" s="287"/>
    </row>
    <row r="20" ht="13.5" customHeight="1">
      <c r="A20" s="2"/>
      <c r="B20" s="287"/>
      <c r="C20" s="292"/>
      <c r="D20" s="292"/>
      <c r="E20" s="287"/>
      <c r="F20" s="287"/>
      <c r="G20" s="287"/>
      <c r="H20" s="287"/>
      <c r="I20" s="287"/>
      <c r="J20" s="287"/>
      <c r="K20" s="287"/>
    </row>
    <row r="21" ht="13.5" customHeight="1">
      <c r="A21" s="2"/>
      <c r="B21" s="287"/>
      <c r="C21" s="529"/>
      <c r="D21" s="292"/>
      <c r="E21" s="287"/>
      <c r="F21" s="287"/>
      <c r="G21" s="287"/>
      <c r="H21" s="287"/>
      <c r="I21" s="287"/>
      <c r="J21" s="287"/>
      <c r="K21" s="287"/>
    </row>
    <row r="22" ht="13.5" customHeight="1">
      <c r="A22" s="2"/>
      <c r="B22" s="483"/>
      <c r="C22" s="292"/>
      <c r="D22" s="292"/>
      <c r="E22" s="287"/>
      <c r="F22" s="287"/>
      <c r="G22" s="287"/>
      <c r="H22" s="287"/>
      <c r="I22" s="287"/>
      <c r="J22" s="287"/>
      <c r="K22" s="287"/>
    </row>
    <row r="23" ht="13.5" customHeight="1">
      <c r="A23" s="2"/>
      <c r="B23" s="287"/>
      <c r="C23" s="483"/>
      <c r="D23" s="292"/>
      <c r="E23" s="287"/>
      <c r="F23" s="287"/>
      <c r="G23" s="287"/>
      <c r="H23" s="287"/>
      <c r="I23" s="287"/>
      <c r="J23" s="287"/>
      <c r="K23" s="287"/>
    </row>
    <row r="24" ht="13.5" customHeight="1">
      <c r="A24" s="3"/>
      <c r="B24" s="287"/>
      <c r="C24" s="292"/>
      <c r="D24" s="292"/>
      <c r="E24" s="287"/>
      <c r="F24" s="287"/>
      <c r="G24" s="287"/>
      <c r="H24" s="287"/>
      <c r="I24" s="287"/>
      <c r="J24" s="287"/>
      <c r="K24" s="287"/>
    </row>
    <row r="25" ht="13.5" customHeight="1">
      <c r="A25" s="2"/>
      <c r="B25" s="287"/>
      <c r="C25" s="292"/>
      <c r="D25" s="292"/>
      <c r="E25" s="287"/>
      <c r="F25" s="287"/>
      <c r="G25" s="287"/>
      <c r="H25" s="287"/>
      <c r="I25" s="287"/>
      <c r="J25" s="287"/>
      <c r="K25" s="287"/>
    </row>
    <row r="26" ht="13.5" customHeight="1">
      <c r="A26" s="2"/>
      <c r="B26" s="287"/>
      <c r="C26" s="292"/>
      <c r="D26" s="292"/>
      <c r="E26" s="287"/>
      <c r="F26" s="287"/>
      <c r="G26" s="287"/>
      <c r="H26" s="287"/>
      <c r="I26" s="287"/>
      <c r="J26" s="287"/>
      <c r="K26" s="287"/>
    </row>
    <row r="27" ht="13.5" customHeight="1">
      <c r="A27" s="617"/>
      <c r="B27" s="1"/>
      <c r="C27" s="618"/>
      <c r="D27" s="618"/>
      <c r="E27" s="287"/>
      <c r="F27" s="287"/>
      <c r="G27" s="287"/>
      <c r="H27" s="287"/>
      <c r="I27" s="287"/>
      <c r="J27" s="287"/>
      <c r="K27" s="287"/>
    </row>
    <row r="28" ht="13.5" customHeight="1">
      <c r="A28" s="617"/>
      <c r="B28" s="1"/>
      <c r="C28" s="618"/>
      <c r="D28" s="618"/>
      <c r="E28" s="287"/>
      <c r="F28" s="287"/>
      <c r="G28" s="287"/>
      <c r="H28" s="287"/>
      <c r="I28" s="287"/>
      <c r="J28" s="287"/>
      <c r="K28" s="287"/>
    </row>
    <row r="29" ht="13.5" customHeight="1">
      <c r="A29" s="2"/>
      <c r="B29" s="287"/>
      <c r="C29" s="292"/>
      <c r="D29" s="292"/>
      <c r="E29" s="287"/>
      <c r="F29" s="287"/>
      <c r="G29" s="287"/>
      <c r="H29" s="287"/>
      <c r="I29" s="287"/>
      <c r="J29" s="287"/>
      <c r="K29" s="287"/>
    </row>
    <row r="30" ht="13.5" customHeight="1">
      <c r="A30" s="2"/>
      <c r="B30" s="287"/>
      <c r="C30" s="292"/>
      <c r="D30" s="292"/>
      <c r="E30" s="287"/>
      <c r="F30" s="287"/>
      <c r="G30" s="287"/>
      <c r="H30" s="287"/>
      <c r="I30" s="287"/>
      <c r="J30" s="287"/>
      <c r="K30" s="287"/>
    </row>
    <row r="31" ht="13.5" customHeight="1">
      <c r="A31" s="2"/>
      <c r="B31" s="287"/>
      <c r="C31" s="292"/>
      <c r="D31" s="292"/>
      <c r="E31" s="287"/>
      <c r="F31" s="287"/>
      <c r="G31" s="287"/>
      <c r="H31" s="287"/>
      <c r="I31" s="287"/>
      <c r="J31" s="287"/>
      <c r="K31" s="287"/>
    </row>
    <row r="32" ht="13.5" customHeight="1">
      <c r="A32" s="2"/>
      <c r="B32" s="287"/>
      <c r="C32" s="292"/>
      <c r="D32" s="292"/>
      <c r="E32" s="287"/>
      <c r="F32" s="287"/>
      <c r="G32" s="287"/>
      <c r="H32" s="287"/>
      <c r="I32" s="287"/>
      <c r="J32" s="287"/>
      <c r="K32" s="287"/>
    </row>
    <row r="33" ht="13.5" customHeight="1">
      <c r="A33" s="2"/>
      <c r="B33" s="287"/>
      <c r="C33" s="292"/>
      <c r="D33" s="292"/>
      <c r="E33" s="287"/>
      <c r="F33" s="287"/>
      <c r="G33" s="287"/>
      <c r="H33" s="287"/>
      <c r="I33" s="287"/>
      <c r="J33" s="287"/>
      <c r="K33" s="287"/>
    </row>
    <row r="34" ht="13.5" customHeight="1">
      <c r="A34" s="2"/>
      <c r="B34" s="287"/>
      <c r="C34" s="292"/>
      <c r="D34" s="292"/>
      <c r="E34" s="287"/>
      <c r="F34" s="287"/>
      <c r="G34" s="287"/>
      <c r="H34" s="287"/>
      <c r="I34" s="287"/>
      <c r="J34" s="287"/>
      <c r="K34" s="287"/>
    </row>
    <row r="35" ht="13.5" customHeight="1">
      <c r="A35" s="2"/>
      <c r="B35" s="287"/>
      <c r="C35" s="292"/>
      <c r="D35" s="292"/>
      <c r="E35" s="287"/>
      <c r="F35" s="287"/>
      <c r="G35" s="287"/>
      <c r="H35" s="287"/>
      <c r="I35" s="287"/>
      <c r="J35" s="287"/>
      <c r="K35" s="287"/>
    </row>
    <row r="36" ht="13.5" customHeight="1">
      <c r="A36" s="2"/>
      <c r="B36" s="287"/>
      <c r="C36" s="483"/>
      <c r="D36" s="292"/>
      <c r="E36" s="287"/>
      <c r="F36" s="287"/>
      <c r="G36" s="287"/>
      <c r="H36" s="287"/>
      <c r="I36" s="287"/>
      <c r="J36" s="287"/>
      <c r="K36" s="287"/>
    </row>
    <row r="37" ht="13.5" customHeight="1">
      <c r="A37" s="2"/>
      <c r="B37" s="287"/>
      <c r="C37" s="292"/>
      <c r="D37" s="292"/>
      <c r="E37" s="287"/>
      <c r="F37" s="287"/>
      <c r="G37" s="287"/>
      <c r="H37" s="287"/>
      <c r="I37" s="287"/>
      <c r="J37" s="287"/>
      <c r="K37" s="287"/>
    </row>
    <row r="38" ht="13.5" customHeight="1">
      <c r="A38" s="617"/>
      <c r="B38" s="1"/>
      <c r="C38" s="618"/>
      <c r="D38" s="618"/>
      <c r="E38" s="287"/>
      <c r="F38" s="287"/>
      <c r="G38" s="287"/>
      <c r="H38" s="287"/>
      <c r="I38" s="287"/>
      <c r="J38" s="287"/>
      <c r="K38" s="287"/>
    </row>
    <row r="39" ht="13.5" customHeight="1">
      <c r="A39" s="2"/>
      <c r="B39" s="287"/>
      <c r="C39" s="292"/>
      <c r="D39" s="292"/>
      <c r="E39" s="287"/>
      <c r="F39" s="287"/>
      <c r="G39" s="287"/>
      <c r="H39" s="287"/>
      <c r="I39" s="287"/>
      <c r="J39" s="287"/>
      <c r="K39" s="287"/>
    </row>
    <row r="40" ht="13.5" customHeight="1">
      <c r="A40" s="619"/>
      <c r="B40" s="287"/>
      <c r="C40" s="292"/>
      <c r="D40" s="292"/>
      <c r="E40" s="287"/>
      <c r="F40" s="287"/>
      <c r="G40" s="287"/>
      <c r="H40" s="287"/>
      <c r="I40" s="287"/>
      <c r="J40" s="287"/>
      <c r="K40" s="287"/>
    </row>
    <row r="41" ht="13.5" customHeight="1">
      <c r="A41" s="2"/>
      <c r="B41" s="287"/>
      <c r="C41" s="292"/>
      <c r="D41" s="292"/>
      <c r="E41" s="287"/>
      <c r="F41" s="287"/>
      <c r="G41" s="287"/>
      <c r="H41" s="287"/>
      <c r="I41" s="287"/>
      <c r="J41" s="287"/>
      <c r="K41" s="287"/>
    </row>
    <row r="42" ht="13.5" customHeight="1">
      <c r="A42" s="2"/>
      <c r="B42" s="287"/>
      <c r="C42" s="292"/>
      <c r="D42" s="292"/>
      <c r="E42" s="287"/>
      <c r="F42" s="287"/>
      <c r="G42" s="287"/>
      <c r="H42" s="287"/>
      <c r="I42" s="287"/>
      <c r="J42" s="287"/>
      <c r="K42" s="287"/>
    </row>
    <row r="43" ht="13.5" customHeight="1">
      <c r="A43" s="2"/>
      <c r="B43" s="287"/>
      <c r="C43" s="292"/>
      <c r="D43" s="292"/>
      <c r="E43" s="287"/>
      <c r="F43" s="287"/>
      <c r="G43" s="287"/>
      <c r="H43" s="287"/>
      <c r="I43" s="287"/>
      <c r="J43" s="287"/>
      <c r="K43" s="287"/>
    </row>
    <row r="44" ht="13.5" customHeight="1">
      <c r="A44" s="2"/>
      <c r="B44" s="287"/>
      <c r="C44" s="292"/>
      <c r="D44" s="292"/>
      <c r="E44" s="287"/>
      <c r="F44" s="287"/>
      <c r="G44" s="287"/>
      <c r="H44" s="287"/>
      <c r="I44" s="287"/>
      <c r="J44" s="287"/>
      <c r="K44" s="287"/>
    </row>
    <row r="45" ht="13.5" customHeight="1">
      <c r="A45" s="2"/>
      <c r="B45" s="287"/>
      <c r="C45" s="292"/>
      <c r="D45" s="292"/>
      <c r="E45" s="287"/>
      <c r="F45" s="287"/>
      <c r="G45" s="287"/>
      <c r="H45" s="287"/>
      <c r="I45" s="287"/>
      <c r="J45" s="287"/>
      <c r="K45" s="287"/>
    </row>
    <row r="46" ht="13.5" customHeight="1">
      <c r="A46" s="2"/>
      <c r="B46" s="287"/>
      <c r="C46" s="292"/>
      <c r="D46" s="292"/>
      <c r="E46" s="287"/>
      <c r="F46" s="287"/>
      <c r="G46" s="287"/>
      <c r="H46" s="287"/>
      <c r="I46" s="287"/>
      <c r="J46" s="287"/>
      <c r="K46" s="287"/>
    </row>
    <row r="47" ht="13.5" customHeight="1">
      <c r="A47" s="2"/>
      <c r="B47" s="287"/>
      <c r="C47" s="292"/>
      <c r="D47" s="292"/>
      <c r="E47" s="287"/>
      <c r="F47" s="287"/>
      <c r="G47" s="287"/>
      <c r="H47" s="287"/>
      <c r="I47" s="287"/>
      <c r="J47" s="287"/>
      <c r="K47" s="287"/>
    </row>
    <row r="48" ht="13.5" customHeight="1">
      <c r="A48" s="2"/>
      <c r="B48" s="287"/>
      <c r="C48" s="292"/>
      <c r="D48" s="292"/>
      <c r="E48" s="287"/>
      <c r="F48" s="287"/>
      <c r="G48" s="287"/>
      <c r="H48" s="287"/>
      <c r="I48" s="287"/>
      <c r="J48" s="287"/>
      <c r="K48" s="287"/>
    </row>
    <row r="49" ht="13.5" customHeight="1">
      <c r="A49" s="2"/>
      <c r="B49" s="287"/>
      <c r="C49" s="292"/>
      <c r="D49" s="292"/>
      <c r="E49" s="287"/>
      <c r="F49" s="287"/>
      <c r="G49" s="287"/>
      <c r="H49" s="287"/>
      <c r="I49" s="287"/>
      <c r="J49" s="287"/>
      <c r="K49" s="287"/>
    </row>
    <row r="50" ht="13.5" customHeight="1">
      <c r="A50" s="2"/>
      <c r="B50" s="287"/>
      <c r="C50" s="292"/>
      <c r="D50" s="292"/>
      <c r="E50" s="287"/>
      <c r="F50" s="287"/>
      <c r="G50" s="287"/>
      <c r="H50" s="287"/>
      <c r="I50" s="287"/>
      <c r="J50" s="287"/>
      <c r="K50" s="287"/>
    </row>
    <row r="51" ht="13.5" customHeight="1">
      <c r="A51" s="2"/>
      <c r="B51" s="287"/>
      <c r="C51" s="292"/>
      <c r="D51" s="292"/>
      <c r="E51" s="287"/>
      <c r="F51" s="287"/>
      <c r="G51" s="287"/>
      <c r="H51" s="287"/>
      <c r="I51" s="287"/>
      <c r="J51" s="287"/>
      <c r="K51" s="287"/>
    </row>
    <row r="52" ht="13.5" customHeight="1">
      <c r="A52" s="2"/>
      <c r="B52" s="287"/>
      <c r="C52" s="292"/>
      <c r="D52" s="292"/>
      <c r="E52" s="287"/>
      <c r="F52" s="287"/>
      <c r="G52" s="287"/>
      <c r="H52" s="287"/>
      <c r="I52" s="287"/>
      <c r="J52" s="287"/>
      <c r="K52" s="287"/>
    </row>
    <row r="53" ht="13.5" customHeight="1">
      <c r="A53" s="2"/>
      <c r="B53" s="287"/>
      <c r="C53" s="292"/>
      <c r="D53" s="292"/>
      <c r="E53" s="287"/>
      <c r="F53" s="287"/>
      <c r="G53" s="287"/>
      <c r="H53" s="287"/>
      <c r="I53" s="287"/>
      <c r="J53" s="287"/>
      <c r="K53" s="287"/>
    </row>
    <row r="54" ht="13.5" customHeight="1">
      <c r="A54" s="2"/>
      <c r="B54" s="287"/>
      <c r="C54" s="292"/>
      <c r="D54" s="292"/>
      <c r="E54" s="287"/>
      <c r="F54" s="287"/>
      <c r="G54" s="287"/>
      <c r="H54" s="287"/>
      <c r="I54" s="287"/>
      <c r="J54" s="287"/>
      <c r="K54" s="287"/>
    </row>
    <row r="55" ht="13.5" customHeight="1">
      <c r="A55" s="2"/>
      <c r="B55" s="287"/>
      <c r="C55" s="292"/>
      <c r="D55" s="292"/>
      <c r="E55" s="287"/>
      <c r="F55" s="287"/>
      <c r="G55" s="287"/>
      <c r="H55" s="287"/>
      <c r="I55" s="287"/>
      <c r="J55" s="287"/>
      <c r="K55" s="287"/>
    </row>
    <row r="56" ht="13.5" customHeight="1">
      <c r="A56" s="2"/>
      <c r="B56" s="287"/>
      <c r="C56" s="292"/>
      <c r="D56" s="292"/>
      <c r="E56" s="287"/>
      <c r="F56" s="287"/>
      <c r="G56" s="287"/>
      <c r="H56" s="287"/>
      <c r="I56" s="287"/>
      <c r="J56" s="287"/>
      <c r="K56" s="287"/>
    </row>
    <row r="57" ht="13.5" customHeight="1">
      <c r="A57" s="2"/>
      <c r="B57" s="287"/>
      <c r="C57" s="292"/>
      <c r="D57" s="292"/>
      <c r="E57" s="287"/>
      <c r="F57" s="287"/>
      <c r="G57" s="287"/>
      <c r="H57" s="287"/>
      <c r="I57" s="287"/>
      <c r="J57" s="287"/>
      <c r="K57" s="287"/>
    </row>
    <row r="58" ht="13.5" customHeight="1">
      <c r="A58" s="2"/>
      <c r="B58" s="287"/>
      <c r="C58" s="292"/>
      <c r="D58" s="292"/>
      <c r="E58" s="287"/>
      <c r="F58" s="287"/>
      <c r="G58" s="287"/>
      <c r="H58" s="287"/>
      <c r="I58" s="287"/>
      <c r="J58" s="287"/>
      <c r="K58" s="287"/>
    </row>
    <row r="59" ht="13.5" customHeight="1">
      <c r="A59" s="2"/>
      <c r="B59" s="287"/>
      <c r="C59" s="292"/>
      <c r="D59" s="292"/>
      <c r="E59" s="287"/>
      <c r="F59" s="287"/>
      <c r="G59" s="287"/>
      <c r="H59" s="287"/>
      <c r="I59" s="287"/>
      <c r="J59" s="287"/>
      <c r="K59" s="287"/>
    </row>
    <row r="60" ht="13.5" customHeight="1">
      <c r="A60" s="2"/>
      <c r="B60" s="287"/>
      <c r="C60" s="292"/>
      <c r="D60" s="292"/>
      <c r="E60" s="287"/>
      <c r="F60" s="287"/>
      <c r="G60" s="287"/>
      <c r="H60" s="287"/>
      <c r="I60" s="287"/>
      <c r="J60" s="287"/>
      <c r="K60" s="287"/>
    </row>
    <row r="61" ht="13.5" customHeight="1">
      <c r="A61" s="2"/>
      <c r="B61" s="287"/>
      <c r="C61" s="292"/>
      <c r="D61" s="292"/>
      <c r="E61" s="287"/>
      <c r="F61" s="287"/>
      <c r="G61" s="287"/>
      <c r="H61" s="287"/>
      <c r="I61" s="287"/>
      <c r="J61" s="287"/>
      <c r="K61" s="287"/>
    </row>
    <row r="62" ht="13.5" customHeight="1">
      <c r="A62" s="2"/>
      <c r="B62" s="287"/>
      <c r="C62" s="292"/>
      <c r="D62" s="292"/>
      <c r="E62" s="287"/>
      <c r="F62" s="287"/>
      <c r="G62" s="287"/>
      <c r="H62" s="287"/>
      <c r="I62" s="287"/>
      <c r="J62" s="287"/>
      <c r="K62" s="287"/>
    </row>
    <row r="63" ht="13.5" customHeight="1">
      <c r="A63" s="2"/>
      <c r="B63" s="287"/>
      <c r="C63" s="292"/>
      <c r="D63" s="292"/>
      <c r="E63" s="287"/>
      <c r="F63" s="287"/>
      <c r="G63" s="287"/>
      <c r="H63" s="287"/>
      <c r="I63" s="287"/>
      <c r="J63" s="287"/>
      <c r="K63" s="287"/>
    </row>
    <row r="64" ht="13.5" customHeight="1">
      <c r="A64" s="2"/>
      <c r="B64" s="287"/>
      <c r="C64" s="292"/>
      <c r="D64" s="292"/>
      <c r="E64" s="287"/>
      <c r="F64" s="287"/>
      <c r="G64" s="287"/>
      <c r="H64" s="287"/>
      <c r="I64" s="287"/>
      <c r="J64" s="287"/>
      <c r="K64" s="287"/>
    </row>
    <row r="65" ht="13.5" customHeight="1">
      <c r="A65" s="2"/>
      <c r="B65" s="287"/>
      <c r="C65" s="292"/>
      <c r="D65" s="292"/>
      <c r="E65" s="287"/>
      <c r="F65" s="287"/>
      <c r="G65" s="287"/>
      <c r="H65" s="287"/>
      <c r="I65" s="287"/>
      <c r="J65" s="287"/>
      <c r="K65" s="287"/>
    </row>
    <row r="66" ht="13.5" customHeight="1">
      <c r="A66" s="2"/>
      <c r="B66" s="287"/>
      <c r="C66" s="292"/>
      <c r="D66" s="292"/>
      <c r="E66" s="287"/>
      <c r="F66" s="287"/>
      <c r="G66" s="287"/>
      <c r="H66" s="287"/>
      <c r="I66" s="287"/>
      <c r="J66" s="287"/>
      <c r="K66" s="287"/>
    </row>
    <row r="67" ht="13.5" customHeight="1">
      <c r="A67" s="2"/>
      <c r="B67" s="287"/>
      <c r="C67" s="292"/>
      <c r="D67" s="292"/>
      <c r="E67" s="287"/>
      <c r="F67" s="287"/>
      <c r="G67" s="287"/>
      <c r="H67" s="287"/>
      <c r="I67" s="287"/>
      <c r="J67" s="287"/>
      <c r="K67" s="287"/>
    </row>
    <row r="68" ht="13.5" customHeight="1">
      <c r="A68" s="2"/>
      <c r="B68" s="287"/>
      <c r="C68" s="292"/>
      <c r="D68" s="292"/>
      <c r="E68" s="287"/>
      <c r="F68" s="287"/>
      <c r="G68" s="287"/>
      <c r="H68" s="287"/>
      <c r="I68" s="287"/>
      <c r="J68" s="287"/>
      <c r="K68" s="287"/>
    </row>
    <row r="69" ht="13.5" customHeight="1">
      <c r="A69" s="2"/>
      <c r="B69" s="287"/>
      <c r="C69" s="292"/>
      <c r="D69" s="292"/>
      <c r="E69" s="287"/>
      <c r="F69" s="287"/>
      <c r="G69" s="287"/>
      <c r="H69" s="287"/>
      <c r="I69" s="287"/>
      <c r="J69" s="287"/>
      <c r="K69" s="287"/>
    </row>
    <row r="70" ht="13.5" customHeight="1">
      <c r="A70" s="2"/>
      <c r="B70" s="287"/>
      <c r="C70" s="292"/>
      <c r="D70" s="292"/>
      <c r="E70" s="287"/>
      <c r="F70" s="287"/>
      <c r="G70" s="287"/>
      <c r="H70" s="287"/>
      <c r="I70" s="287"/>
      <c r="J70" s="287"/>
      <c r="K70" s="287"/>
    </row>
    <row r="71" ht="13.5" customHeight="1">
      <c r="A71" s="2"/>
      <c r="B71" s="287"/>
      <c r="C71" s="292"/>
      <c r="D71" s="292"/>
      <c r="E71" s="287"/>
      <c r="F71" s="287"/>
      <c r="G71" s="287"/>
      <c r="H71" s="287"/>
      <c r="I71" s="287"/>
      <c r="J71" s="287"/>
      <c r="K71" s="287"/>
    </row>
    <row r="72" ht="13.5" customHeight="1">
      <c r="A72" s="2"/>
      <c r="B72" s="287"/>
      <c r="C72" s="292"/>
      <c r="D72" s="292"/>
      <c r="E72" s="287"/>
      <c r="F72" s="287"/>
      <c r="G72" s="287"/>
      <c r="H72" s="287"/>
      <c r="I72" s="287"/>
      <c r="J72" s="287"/>
      <c r="K72" s="287"/>
    </row>
    <row r="73" ht="13.5" customHeight="1">
      <c r="A73" s="2"/>
      <c r="B73" s="287"/>
      <c r="C73" s="292"/>
      <c r="D73" s="292"/>
      <c r="E73" s="287"/>
      <c r="F73" s="287"/>
      <c r="G73" s="287"/>
      <c r="H73" s="287"/>
      <c r="I73" s="287"/>
      <c r="J73" s="287"/>
      <c r="K73" s="287"/>
    </row>
    <row r="74" ht="13.5" customHeight="1">
      <c r="A74" s="2"/>
      <c r="B74" s="287"/>
      <c r="C74" s="292"/>
      <c r="D74" s="292"/>
      <c r="E74" s="287"/>
      <c r="F74" s="287"/>
      <c r="G74" s="287"/>
      <c r="H74" s="287"/>
      <c r="I74" s="287"/>
      <c r="J74" s="287"/>
      <c r="K74" s="287"/>
    </row>
    <row r="75" ht="13.5" customHeight="1">
      <c r="A75" s="2"/>
      <c r="B75" s="287"/>
      <c r="C75" s="292"/>
      <c r="D75" s="292"/>
      <c r="E75" s="287"/>
      <c r="F75" s="287"/>
      <c r="G75" s="287"/>
      <c r="H75" s="287"/>
      <c r="I75" s="287"/>
      <c r="J75" s="287"/>
      <c r="K75" s="287"/>
    </row>
    <row r="76" ht="13.5" customHeight="1">
      <c r="A76" s="2"/>
      <c r="B76" s="287"/>
      <c r="C76" s="292"/>
      <c r="D76" s="292"/>
      <c r="E76" s="287"/>
      <c r="F76" s="287"/>
      <c r="G76" s="287"/>
      <c r="H76" s="287"/>
      <c r="I76" s="287"/>
      <c r="J76" s="287"/>
      <c r="K76" s="287"/>
    </row>
    <row r="77" ht="13.5" customHeight="1">
      <c r="A77" s="2"/>
      <c r="B77" s="287"/>
      <c r="C77" s="292"/>
      <c r="D77" s="292"/>
      <c r="E77" s="287"/>
      <c r="F77" s="287"/>
      <c r="G77" s="287"/>
      <c r="H77" s="287"/>
      <c r="I77" s="287"/>
      <c r="J77" s="287"/>
      <c r="K77" s="287"/>
    </row>
    <row r="78" ht="13.5" customHeight="1">
      <c r="A78" s="2"/>
      <c r="B78" s="287"/>
      <c r="C78" s="292"/>
      <c r="D78" s="292"/>
      <c r="E78" s="287"/>
      <c r="F78" s="287"/>
      <c r="G78" s="287"/>
      <c r="H78" s="287"/>
      <c r="I78" s="287"/>
      <c r="J78" s="287"/>
      <c r="K78" s="287"/>
    </row>
    <row r="79" ht="13.5" customHeight="1">
      <c r="A79" s="2"/>
      <c r="B79" s="287"/>
      <c r="C79" s="292"/>
      <c r="D79" s="292"/>
      <c r="E79" s="287"/>
      <c r="F79" s="287"/>
      <c r="G79" s="287"/>
      <c r="H79" s="287"/>
      <c r="I79" s="287"/>
      <c r="J79" s="287"/>
      <c r="K79" s="287"/>
    </row>
    <row r="80" ht="13.5" customHeight="1">
      <c r="A80" s="2"/>
      <c r="B80" s="287"/>
      <c r="C80" s="292"/>
      <c r="D80" s="292"/>
      <c r="E80" s="287"/>
      <c r="F80" s="287"/>
      <c r="G80" s="287"/>
      <c r="H80" s="287"/>
      <c r="I80" s="287"/>
      <c r="J80" s="287"/>
      <c r="K80" s="287"/>
    </row>
    <row r="81" ht="13.5" customHeight="1">
      <c r="A81" s="2"/>
      <c r="B81" s="287"/>
      <c r="C81" s="292"/>
      <c r="D81" s="292"/>
      <c r="E81" s="287"/>
      <c r="F81" s="287"/>
      <c r="G81" s="287"/>
      <c r="H81" s="287"/>
      <c r="I81" s="287"/>
      <c r="J81" s="287"/>
      <c r="K81" s="287"/>
    </row>
    <row r="82" ht="13.5" customHeight="1">
      <c r="A82" s="2"/>
      <c r="B82" s="287"/>
      <c r="C82" s="292"/>
      <c r="D82" s="292"/>
      <c r="E82" s="287"/>
      <c r="F82" s="287"/>
      <c r="G82" s="287"/>
      <c r="H82" s="287"/>
      <c r="I82" s="287"/>
      <c r="J82" s="287"/>
      <c r="K82" s="287"/>
    </row>
    <row r="83" ht="13.5" customHeight="1">
      <c r="A83" s="2"/>
      <c r="B83" s="287"/>
      <c r="C83" s="292"/>
      <c r="D83" s="292"/>
      <c r="E83" s="287"/>
      <c r="F83" s="287"/>
      <c r="G83" s="287"/>
      <c r="H83" s="287"/>
      <c r="I83" s="287"/>
      <c r="J83" s="287"/>
      <c r="K83" s="287"/>
    </row>
    <row r="84" ht="13.5" customHeight="1">
      <c r="A84" s="2"/>
      <c r="B84" s="287"/>
      <c r="C84" s="292"/>
      <c r="D84" s="292"/>
      <c r="E84" s="287"/>
      <c r="F84" s="287"/>
      <c r="G84" s="287"/>
      <c r="H84" s="287"/>
      <c r="I84" s="287"/>
      <c r="J84" s="287"/>
      <c r="K84" s="287"/>
    </row>
    <row r="85" ht="13.5" customHeight="1">
      <c r="A85" s="2"/>
      <c r="B85" s="287"/>
      <c r="C85" s="292"/>
      <c r="D85" s="292"/>
      <c r="E85" s="287"/>
      <c r="F85" s="287"/>
      <c r="G85" s="287"/>
      <c r="H85" s="287"/>
      <c r="I85" s="287"/>
      <c r="J85" s="287"/>
      <c r="K85" s="287"/>
    </row>
    <row r="86" ht="13.5" customHeight="1">
      <c r="A86" s="2"/>
      <c r="B86" s="287"/>
      <c r="C86" s="292"/>
      <c r="D86" s="292"/>
      <c r="E86" s="287"/>
      <c r="F86" s="287"/>
      <c r="G86" s="287"/>
      <c r="H86" s="287"/>
      <c r="I86" s="287"/>
      <c r="J86" s="287"/>
      <c r="K86" s="287"/>
    </row>
    <row r="87" ht="13.5" customHeight="1">
      <c r="A87" s="2"/>
      <c r="B87" s="287"/>
      <c r="C87" s="292"/>
      <c r="D87" s="292"/>
      <c r="E87" s="287"/>
      <c r="F87" s="287"/>
      <c r="G87" s="287"/>
      <c r="H87" s="287"/>
      <c r="I87" s="287"/>
      <c r="J87" s="287"/>
      <c r="K87" s="287"/>
    </row>
    <row r="88" ht="13.5" customHeight="1">
      <c r="A88" s="2"/>
      <c r="B88" s="287"/>
      <c r="C88" s="292"/>
      <c r="D88" s="292"/>
      <c r="E88" s="287"/>
      <c r="F88" s="287"/>
      <c r="G88" s="287"/>
      <c r="H88" s="287"/>
      <c r="I88" s="287"/>
      <c r="J88" s="287"/>
      <c r="K88" s="287"/>
    </row>
    <row r="89" ht="13.5" customHeight="1">
      <c r="A89" s="2"/>
      <c r="B89" s="287"/>
      <c r="C89" s="292"/>
      <c r="D89" s="292"/>
      <c r="E89" s="287"/>
      <c r="F89" s="287"/>
      <c r="G89" s="287"/>
      <c r="H89" s="287"/>
      <c r="I89" s="287"/>
      <c r="J89" s="287"/>
      <c r="K89" s="287"/>
    </row>
    <row r="90" ht="13.5" customHeight="1">
      <c r="A90" s="2"/>
      <c r="B90" s="287"/>
      <c r="C90" s="292"/>
      <c r="D90" s="292"/>
      <c r="E90" s="287"/>
      <c r="F90" s="287"/>
      <c r="G90" s="287"/>
      <c r="H90" s="287"/>
      <c r="I90" s="287"/>
      <c r="J90" s="287"/>
      <c r="K90" s="287"/>
    </row>
    <row r="91" ht="13.5" customHeight="1">
      <c r="A91" s="2"/>
      <c r="B91" s="287"/>
      <c r="C91" s="292"/>
      <c r="D91" s="292"/>
      <c r="E91" s="287"/>
      <c r="F91" s="287"/>
      <c r="G91" s="287"/>
      <c r="H91" s="287"/>
      <c r="I91" s="287"/>
      <c r="J91" s="287"/>
      <c r="K91" s="287"/>
    </row>
    <row r="92" ht="13.5" customHeight="1">
      <c r="A92" s="2"/>
      <c r="B92" s="287"/>
      <c r="C92" s="292"/>
      <c r="D92" s="292"/>
      <c r="E92" s="287"/>
      <c r="F92" s="287"/>
      <c r="G92" s="287"/>
      <c r="H92" s="287"/>
      <c r="I92" s="287"/>
      <c r="J92" s="287"/>
      <c r="K92" s="287"/>
    </row>
    <row r="93" ht="13.5" customHeight="1">
      <c r="A93" s="2"/>
      <c r="B93" s="287"/>
      <c r="C93" s="292"/>
      <c r="D93" s="292"/>
      <c r="E93" s="287"/>
      <c r="F93" s="287"/>
      <c r="G93" s="287"/>
      <c r="H93" s="287"/>
      <c r="I93" s="287"/>
      <c r="J93" s="287"/>
      <c r="K93" s="287"/>
    </row>
    <row r="94" ht="13.5" customHeight="1">
      <c r="A94" s="2"/>
      <c r="B94" s="287"/>
      <c r="C94" s="292"/>
      <c r="D94" s="292"/>
      <c r="E94" s="287"/>
      <c r="F94" s="287"/>
      <c r="G94" s="287"/>
      <c r="H94" s="287"/>
      <c r="I94" s="287"/>
      <c r="J94" s="287"/>
      <c r="K94" s="287"/>
    </row>
    <row r="95" ht="13.5" customHeight="1">
      <c r="A95" s="2"/>
      <c r="B95" s="287"/>
      <c r="C95" s="292"/>
      <c r="D95" s="292"/>
      <c r="E95" s="287"/>
      <c r="F95" s="287"/>
      <c r="G95" s="287"/>
      <c r="H95" s="287"/>
      <c r="I95" s="287"/>
      <c r="J95" s="287"/>
      <c r="K95" s="287"/>
    </row>
    <row r="96" ht="13.5" customHeight="1">
      <c r="A96" s="2"/>
      <c r="B96" s="287"/>
      <c r="C96" s="292"/>
      <c r="D96" s="292"/>
      <c r="E96" s="287"/>
      <c r="F96" s="287"/>
      <c r="G96" s="287"/>
      <c r="H96" s="287"/>
      <c r="I96" s="287"/>
      <c r="J96" s="287"/>
      <c r="K96" s="287"/>
    </row>
    <row r="97" ht="13.5" customHeight="1">
      <c r="A97" s="2"/>
      <c r="B97" s="287"/>
      <c r="C97" s="292"/>
      <c r="D97" s="292"/>
      <c r="E97" s="287"/>
      <c r="F97" s="287"/>
      <c r="G97" s="287"/>
      <c r="H97" s="287"/>
      <c r="I97" s="287"/>
      <c r="J97" s="287"/>
      <c r="K97" s="287"/>
    </row>
    <row r="98" ht="13.5" customHeight="1">
      <c r="A98" s="2"/>
      <c r="B98" s="287"/>
      <c r="C98" s="292"/>
      <c r="D98" s="292"/>
      <c r="E98" s="287"/>
      <c r="F98" s="287"/>
      <c r="G98" s="287"/>
      <c r="H98" s="287"/>
      <c r="I98" s="287"/>
      <c r="J98" s="287"/>
      <c r="K98" s="287"/>
    </row>
    <row r="99" ht="13.5" customHeight="1">
      <c r="A99" s="2"/>
      <c r="B99" s="287"/>
      <c r="C99" s="292"/>
      <c r="D99" s="292"/>
      <c r="E99" s="287"/>
      <c r="F99" s="287"/>
      <c r="G99" s="287"/>
      <c r="H99" s="287"/>
      <c r="I99" s="287"/>
      <c r="J99" s="287"/>
      <c r="K99" s="287"/>
    </row>
    <row r="100" ht="13.5" customHeight="1">
      <c r="A100" s="2"/>
      <c r="B100" s="287"/>
      <c r="C100" s="292"/>
      <c r="D100" s="292"/>
      <c r="E100" s="287"/>
      <c r="F100" s="287"/>
      <c r="G100" s="287"/>
      <c r="H100" s="287"/>
      <c r="I100" s="287"/>
      <c r="J100" s="287"/>
      <c r="K100" s="287"/>
    </row>
  </sheetData>
  <mergeCells count="2">
    <mergeCell ref="A15:D15"/>
    <mergeCell ref="A16:D16"/>
  </mergeCells>
  <printOptions horizontalCentered="1" verticalCentered="1"/>
  <pageMargins bottom="0.0" footer="0.0" header="0.0" left="0.0" right="0.0" top="0.0"/>
  <pageSetup scale="74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6" width="19.43"/>
    <col customWidth="1" min="7" max="17" width="11.43"/>
  </cols>
  <sheetData>
    <row r="1" ht="14.25" customHeight="1">
      <c r="A1" s="3" t="s">
        <v>464</v>
      </c>
      <c r="B1" s="2"/>
      <c r="C1" s="2"/>
      <c r="D1" s="2"/>
      <c r="E1" s="2"/>
      <c r="F1" s="2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</row>
    <row r="2" ht="14.25" customHeight="1">
      <c r="A2" s="54" t="s">
        <v>465</v>
      </c>
      <c r="B2" s="2"/>
      <c r="C2" s="2"/>
      <c r="D2" s="2"/>
      <c r="E2" s="2"/>
      <c r="F2" s="2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</row>
    <row r="3" ht="14.25" customHeight="1">
      <c r="A3" s="3"/>
      <c r="B3" s="2"/>
      <c r="C3" s="2"/>
      <c r="D3" s="2"/>
      <c r="E3" s="2"/>
      <c r="F3" s="2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</row>
    <row r="4" ht="14.25" customHeight="1">
      <c r="A4" s="620" t="s">
        <v>2</v>
      </c>
      <c r="B4" s="621" t="s">
        <v>466</v>
      </c>
      <c r="C4" s="621" t="s">
        <v>467</v>
      </c>
      <c r="D4" s="621" t="s">
        <v>468</v>
      </c>
      <c r="E4" s="621" t="s">
        <v>469</v>
      </c>
      <c r="F4" s="621" t="s">
        <v>470</v>
      </c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</row>
    <row r="5" ht="14.25" customHeight="1">
      <c r="A5" s="620"/>
      <c r="B5" s="621" t="s">
        <v>471</v>
      </c>
      <c r="C5" s="621"/>
      <c r="D5" s="621" t="s">
        <v>472</v>
      </c>
      <c r="E5" s="621" t="s">
        <v>471</v>
      </c>
      <c r="F5" s="621" t="s">
        <v>473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ht="14.25" customHeight="1">
      <c r="A6" s="3">
        <v>2011.0</v>
      </c>
      <c r="B6" s="622">
        <v>58.66</v>
      </c>
      <c r="C6" s="622">
        <v>146.12</v>
      </c>
      <c r="D6" s="622">
        <v>70.68</v>
      </c>
      <c r="E6" s="622">
        <v>135.63</v>
      </c>
      <c r="F6" s="622">
        <v>411.09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</row>
    <row r="7" ht="14.25" customHeight="1">
      <c r="A7" s="3">
        <v>2012.0</v>
      </c>
      <c r="B7" s="622">
        <v>441.66</v>
      </c>
      <c r="C7" s="622">
        <v>12.71</v>
      </c>
      <c r="D7" s="622">
        <v>571.67</v>
      </c>
      <c r="E7" s="622">
        <v>941.67</v>
      </c>
      <c r="F7" s="622">
        <v>1967.71</v>
      </c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</row>
    <row r="8" ht="14.25" customHeight="1">
      <c r="A8" s="3">
        <v>2013.0</v>
      </c>
      <c r="B8" s="622">
        <v>336.98</v>
      </c>
      <c r="C8" s="622">
        <v>11.91</v>
      </c>
      <c r="D8" s="622">
        <v>505.37</v>
      </c>
      <c r="E8" s="622">
        <v>809.47</v>
      </c>
      <c r="F8" s="622">
        <v>1663.73</v>
      </c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</row>
    <row r="9" ht="14.25" customHeight="1">
      <c r="A9" s="3">
        <v>2014.0</v>
      </c>
      <c r="B9" s="622">
        <v>372.45</v>
      </c>
      <c r="C9" s="622">
        <v>120.64</v>
      </c>
      <c r="D9" s="622">
        <v>528.97</v>
      </c>
      <c r="E9" s="622">
        <v>535.11</v>
      </c>
      <c r="F9" s="622">
        <v>1557.17</v>
      </c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</row>
    <row r="10" ht="14.25" customHeight="1">
      <c r="A10" s="3">
        <v>2015.0</v>
      </c>
      <c r="B10" s="622">
        <v>208.18</v>
      </c>
      <c r="C10" s="622">
        <v>198.71</v>
      </c>
      <c r="D10" s="622">
        <v>352.16</v>
      </c>
      <c r="E10" s="622">
        <v>344.16</v>
      </c>
      <c r="F10" s="622">
        <v>1103.2</v>
      </c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</row>
    <row r="11" ht="14.25" customHeight="1">
      <c r="A11" s="3">
        <v>2016.0</v>
      </c>
      <c r="B11" s="622">
        <v>236.43</v>
      </c>
      <c r="C11" s="622">
        <v>205.76</v>
      </c>
      <c r="D11" s="622">
        <v>519.58</v>
      </c>
      <c r="E11" s="622">
        <v>101.5</v>
      </c>
      <c r="F11" s="622">
        <v>1063.27</v>
      </c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</row>
    <row r="12" ht="14.25" customHeight="1">
      <c r="A12" s="3">
        <v>2017.0</v>
      </c>
      <c r="B12" s="623">
        <v>638.01203592</v>
      </c>
      <c r="C12" s="623">
        <v>260.90940907000004</v>
      </c>
      <c r="D12" s="623">
        <v>808.8256850299999</v>
      </c>
      <c r="E12" s="623">
        <v>66.167433</v>
      </c>
      <c r="F12" s="623">
        <v>1773.91456302</v>
      </c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</row>
    <row r="13" ht="14.25" customHeight="1">
      <c r="A13" s="3">
        <v>2018.0</v>
      </c>
      <c r="B13" s="623">
        <v>770.44</v>
      </c>
      <c r="C13" s="623">
        <v>267.09</v>
      </c>
      <c r="D13" s="623">
        <v>980.07</v>
      </c>
      <c r="E13" s="623">
        <v>88.32</v>
      </c>
      <c r="F13" s="623" t="str">
        <f t="shared" ref="F13:F14" si="1">SUM(B13:E13)</f>
        <v>  2,105.92 </v>
      </c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</row>
    <row r="14" ht="14.25" customHeight="1">
      <c r="A14" s="3">
        <v>2019.0</v>
      </c>
      <c r="B14" s="623">
        <v>545.05397388</v>
      </c>
      <c r="C14" s="623">
        <v>586.45435013</v>
      </c>
      <c r="D14" s="623">
        <v>883.3740221499999</v>
      </c>
      <c r="E14" s="623">
        <v>40.147508939999994</v>
      </c>
      <c r="F14" s="623" t="str">
        <f t="shared" si="1"/>
        <v>  2,055.03 </v>
      </c>
      <c r="G14" s="624"/>
      <c r="H14" s="624"/>
      <c r="I14" s="624"/>
      <c r="J14" s="624"/>
      <c r="K14" s="624"/>
      <c r="L14" s="317"/>
      <c r="M14" s="317"/>
      <c r="N14" s="317"/>
      <c r="O14" s="317"/>
      <c r="P14" s="317"/>
      <c r="Q14" s="317"/>
    </row>
    <row r="15" ht="14.25" customHeight="1">
      <c r="A15" s="430">
        <v>2020.0</v>
      </c>
      <c r="B15" s="625" t="str">
        <f t="shared" ref="B15:F15" si="2">SUM(B16:B21)</f>
        <v>  201.9 </v>
      </c>
      <c r="C15" s="625" t="str">
        <f t="shared" si="2"/>
        <v>  126.5 </v>
      </c>
      <c r="D15" s="625" t="str">
        <f t="shared" si="2"/>
        <v>  472.6 </v>
      </c>
      <c r="E15" s="625" t="str">
        <f t="shared" si="2"/>
        <v>  7.3 </v>
      </c>
      <c r="F15" s="625" t="str">
        <f t="shared" si="2"/>
        <v>  808.3 </v>
      </c>
      <c r="G15" s="624"/>
      <c r="H15" s="624"/>
      <c r="I15" s="624"/>
      <c r="J15" s="624"/>
      <c r="K15" s="623"/>
      <c r="L15" s="626"/>
      <c r="M15" s="626"/>
      <c r="N15" s="626"/>
      <c r="O15" s="626"/>
      <c r="P15" s="626"/>
      <c r="Q15" s="626"/>
    </row>
    <row r="16" ht="14.25" customHeight="1">
      <c r="A16" s="3" t="s">
        <v>232</v>
      </c>
      <c r="B16" s="627">
        <v>0.079619</v>
      </c>
      <c r="C16" s="628">
        <v>27.083633990000003</v>
      </c>
      <c r="D16" s="628">
        <v>40.88579598</v>
      </c>
      <c r="E16" s="629">
        <v>0.001198</v>
      </c>
      <c r="F16" s="623" t="str">
        <f t="shared" ref="F16:F21" si="3">+SUM(B16:E16)</f>
        <v>  68.05 </v>
      </c>
      <c r="G16" s="317"/>
      <c r="H16" s="317"/>
      <c r="I16" s="317"/>
      <c r="J16" s="317"/>
      <c r="K16" s="624"/>
      <c r="L16" s="626"/>
      <c r="M16" s="626"/>
      <c r="N16" s="626"/>
      <c r="O16" s="626"/>
      <c r="P16" s="626"/>
      <c r="Q16" s="626"/>
    </row>
    <row r="17" ht="14.25" customHeight="1">
      <c r="A17" s="3" t="s">
        <v>233</v>
      </c>
      <c r="B17" s="627">
        <v>61.30230801</v>
      </c>
      <c r="C17" s="628">
        <v>20.403461</v>
      </c>
      <c r="D17" s="628">
        <v>115.99921099</v>
      </c>
      <c r="E17" s="629">
        <v>0.0</v>
      </c>
      <c r="F17" s="623" t="str">
        <f t="shared" si="3"/>
        <v>  197.70 </v>
      </c>
      <c r="G17" s="624"/>
      <c r="H17" s="624"/>
      <c r="I17" s="624"/>
      <c r="J17" s="624"/>
      <c r="K17" s="624"/>
      <c r="L17" s="626"/>
      <c r="M17" s="626"/>
      <c r="N17" s="626"/>
      <c r="O17" s="626"/>
      <c r="P17" s="626"/>
      <c r="Q17" s="626"/>
    </row>
    <row r="18" ht="14.25" customHeight="1">
      <c r="A18" s="317" t="s">
        <v>234</v>
      </c>
      <c r="B18" s="627">
        <v>83.498118</v>
      </c>
      <c r="C18" s="628">
        <v>23.11116999</v>
      </c>
      <c r="D18" s="628">
        <v>121.02743998999999</v>
      </c>
      <c r="E18" s="624">
        <v>6.083995</v>
      </c>
      <c r="F18" s="623" t="str">
        <f t="shared" si="3"/>
        <v>  233.72 </v>
      </c>
      <c r="G18" s="624"/>
      <c r="H18" s="624"/>
      <c r="I18" s="624"/>
      <c r="J18" s="624"/>
      <c r="K18" s="624"/>
      <c r="L18" s="626"/>
      <c r="M18" s="626"/>
      <c r="N18" s="626"/>
      <c r="O18" s="626"/>
      <c r="P18" s="626"/>
      <c r="Q18" s="626"/>
    </row>
    <row r="19" ht="14.25" customHeight="1">
      <c r="A19" s="317" t="s">
        <v>235</v>
      </c>
      <c r="B19" s="627">
        <v>0.0</v>
      </c>
      <c r="C19" s="628">
        <v>20.58382199</v>
      </c>
      <c r="D19" s="628">
        <v>7.36993</v>
      </c>
      <c r="E19" s="624">
        <v>0.0</v>
      </c>
      <c r="F19" s="623" t="str">
        <f t="shared" si="3"/>
        <v>  27.95 </v>
      </c>
      <c r="G19" s="624"/>
      <c r="H19" s="624"/>
      <c r="I19" s="624"/>
      <c r="J19" s="624"/>
      <c r="K19" s="624"/>
      <c r="L19" s="626"/>
      <c r="M19" s="626"/>
      <c r="N19" s="626"/>
      <c r="O19" s="626"/>
      <c r="P19" s="626"/>
      <c r="Q19" s="626"/>
    </row>
    <row r="20" ht="14.25" customHeight="1">
      <c r="A20" s="317" t="s">
        <v>236</v>
      </c>
      <c r="B20" s="627">
        <v>46.93246001</v>
      </c>
      <c r="C20" s="628">
        <v>16.398508</v>
      </c>
      <c r="D20" s="628">
        <v>100.41495599</v>
      </c>
      <c r="E20" s="624">
        <v>0.0</v>
      </c>
      <c r="F20" s="623" t="str">
        <f t="shared" si="3"/>
        <v>  163.75 </v>
      </c>
      <c r="G20" s="624"/>
      <c r="H20" s="624"/>
      <c r="I20" s="624"/>
      <c r="J20" s="624"/>
      <c r="K20" s="624"/>
      <c r="L20" s="626"/>
      <c r="M20" s="626"/>
      <c r="N20" s="626"/>
      <c r="O20" s="626"/>
      <c r="P20" s="626"/>
      <c r="Q20" s="626"/>
    </row>
    <row r="21" ht="14.25" customHeight="1">
      <c r="A21" s="317" t="s">
        <v>237</v>
      </c>
      <c r="B21" s="627">
        <v>10.04398098</v>
      </c>
      <c r="C21" s="628">
        <v>18.905241</v>
      </c>
      <c r="D21" s="628">
        <v>86.90097797</v>
      </c>
      <c r="E21" s="624">
        <v>1.25421</v>
      </c>
      <c r="F21" s="623" t="str">
        <f t="shared" si="3"/>
        <v>  117.10 </v>
      </c>
      <c r="G21" s="624"/>
      <c r="H21" s="624"/>
      <c r="I21" s="624"/>
      <c r="J21" s="624"/>
      <c r="K21" s="624"/>
      <c r="L21" s="626"/>
      <c r="M21" s="626"/>
      <c r="N21" s="626"/>
      <c r="O21" s="626"/>
      <c r="P21" s="626"/>
      <c r="Q21" s="626"/>
    </row>
    <row r="22" ht="18.75" customHeight="1">
      <c r="A22" s="432" t="s">
        <v>470</v>
      </c>
      <c r="B22" s="630" t="str">
        <f t="shared" ref="B22:F22" si="4">SUM(B6:B15)</f>
        <v>  3,809.72 </v>
      </c>
      <c r="C22" s="630" t="str">
        <f t="shared" si="4"/>
        <v>  1,936.79 </v>
      </c>
      <c r="D22" s="630" t="str">
        <f t="shared" si="4"/>
        <v>  5,693.30 </v>
      </c>
      <c r="E22" s="630" t="str">
        <f t="shared" si="4"/>
        <v>  3,069.51 </v>
      </c>
      <c r="F22" s="630" t="str">
        <f t="shared" si="4"/>
        <v>  14,509.31 </v>
      </c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</row>
    <row r="23" ht="14.25" customHeight="1">
      <c r="A23" s="322"/>
      <c r="B23" s="631"/>
      <c r="C23" s="631"/>
      <c r="D23" s="631"/>
      <c r="E23" s="631"/>
      <c r="F23" s="631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</row>
    <row r="24" ht="35.25" customHeight="1">
      <c r="A24" s="415" t="s">
        <v>474</v>
      </c>
      <c r="B24" s="50"/>
      <c r="C24" s="50"/>
      <c r="D24" s="50"/>
      <c r="E24" s="50"/>
      <c r="F24" s="50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</row>
    <row r="25" ht="14.25" customHeight="1">
      <c r="A25" s="322"/>
      <c r="B25" s="316"/>
      <c r="C25" s="316"/>
      <c r="D25" s="316"/>
      <c r="E25" s="316"/>
      <c r="F25" s="316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</row>
    <row r="26" ht="14.25" customHeight="1">
      <c r="A26" s="322"/>
      <c r="B26" s="316"/>
      <c r="C26" s="316"/>
      <c r="D26" s="316"/>
      <c r="E26" s="316"/>
      <c r="F26" s="316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</row>
    <row r="27" ht="14.25" customHeight="1">
      <c r="A27" s="322"/>
      <c r="B27" s="316"/>
      <c r="C27" s="316"/>
      <c r="D27" s="316"/>
      <c r="E27" s="316"/>
      <c r="F27" s="316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</row>
    <row r="28" ht="14.25" customHeight="1">
      <c r="A28" s="322"/>
      <c r="B28" s="316"/>
      <c r="C28" s="316"/>
      <c r="D28" s="316"/>
      <c r="E28" s="316"/>
      <c r="F28" s="316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</row>
    <row r="29" ht="14.25" customHeight="1">
      <c r="A29" s="322"/>
      <c r="B29" s="316"/>
      <c r="C29" s="316"/>
      <c r="D29" s="316"/>
      <c r="E29" s="316"/>
      <c r="F29" s="316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</row>
    <row r="30" ht="14.25" customHeight="1">
      <c r="A30" s="322"/>
      <c r="B30" s="316"/>
      <c r="C30" s="316"/>
      <c r="D30" s="316"/>
      <c r="E30" s="316"/>
      <c r="F30" s="316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</row>
    <row r="31" ht="14.25" customHeight="1">
      <c r="A31" s="322"/>
      <c r="B31" s="316"/>
      <c r="C31" s="316"/>
      <c r="D31" s="316"/>
      <c r="E31" s="316"/>
      <c r="F31" s="316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</row>
    <row r="32" ht="14.25" customHeight="1">
      <c r="A32" s="322"/>
      <c r="B32" s="316"/>
      <c r="C32" s="316"/>
      <c r="D32" s="316"/>
      <c r="E32" s="316"/>
      <c r="F32" s="316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</row>
    <row r="33" ht="14.25" customHeight="1">
      <c r="A33" s="322"/>
      <c r="B33" s="316"/>
      <c r="C33" s="316"/>
      <c r="D33" s="316"/>
      <c r="E33" s="316"/>
      <c r="F33" s="316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</row>
    <row r="34" ht="14.25" customHeight="1">
      <c r="A34" s="322"/>
      <c r="B34" s="316"/>
      <c r="C34" s="316"/>
      <c r="D34" s="316"/>
      <c r="E34" s="316"/>
      <c r="F34" s="316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</row>
    <row r="35" ht="14.25" customHeight="1">
      <c r="A35" s="322"/>
      <c r="B35" s="316"/>
      <c r="C35" s="316"/>
      <c r="D35" s="316"/>
      <c r="E35" s="316"/>
      <c r="F35" s="316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</row>
    <row r="36" ht="14.25" customHeight="1">
      <c r="A36" s="322"/>
      <c r="B36" s="316"/>
      <c r="C36" s="316"/>
      <c r="D36" s="316"/>
      <c r="E36" s="316"/>
      <c r="F36" s="316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</row>
    <row r="37" ht="14.25" customHeight="1">
      <c r="A37" s="322"/>
      <c r="B37" s="316"/>
      <c r="C37" s="316"/>
      <c r="D37" s="316"/>
      <c r="E37" s="316"/>
      <c r="F37" s="316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</row>
    <row r="38" ht="14.25" customHeight="1">
      <c r="A38" s="322"/>
      <c r="B38" s="316"/>
      <c r="C38" s="316"/>
      <c r="D38" s="316"/>
      <c r="E38" s="316"/>
      <c r="F38" s="316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</row>
    <row r="39" ht="14.25" customHeight="1">
      <c r="A39" s="322"/>
      <c r="B39" s="316"/>
      <c r="C39" s="316"/>
      <c r="D39" s="316"/>
      <c r="E39" s="316"/>
      <c r="F39" s="316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</row>
    <row r="40" ht="14.25" customHeight="1">
      <c r="A40" s="322"/>
      <c r="B40" s="316"/>
      <c r="C40" s="316"/>
      <c r="D40" s="316"/>
      <c r="E40" s="316"/>
      <c r="F40" s="316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</row>
    <row r="41" ht="14.25" customHeight="1">
      <c r="A41" s="322"/>
      <c r="B41" s="316"/>
      <c r="C41" s="316"/>
      <c r="D41" s="316"/>
      <c r="E41" s="316"/>
      <c r="F41" s="316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</row>
    <row r="42" ht="14.25" customHeight="1">
      <c r="A42" s="322"/>
      <c r="B42" s="316"/>
      <c r="C42" s="316"/>
      <c r="D42" s="316"/>
      <c r="E42" s="316"/>
      <c r="F42" s="316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</row>
    <row r="43" ht="14.25" customHeight="1">
      <c r="A43" s="322"/>
      <c r="B43" s="316"/>
      <c r="C43" s="316"/>
      <c r="D43" s="316"/>
      <c r="E43" s="316"/>
      <c r="F43" s="316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</row>
    <row r="44" ht="14.25" customHeight="1">
      <c r="A44" s="322"/>
      <c r="B44" s="316"/>
      <c r="C44" s="316"/>
      <c r="D44" s="316"/>
      <c r="E44" s="316"/>
      <c r="F44" s="316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</row>
    <row r="45" ht="14.25" customHeight="1">
      <c r="A45" s="322"/>
      <c r="B45" s="316"/>
      <c r="C45" s="316"/>
      <c r="D45" s="316"/>
      <c r="E45" s="316"/>
      <c r="F45" s="316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</row>
    <row r="46" ht="14.25" customHeight="1">
      <c r="A46" s="322"/>
      <c r="B46" s="316"/>
      <c r="C46" s="316"/>
      <c r="D46" s="316"/>
      <c r="E46" s="316"/>
      <c r="F46" s="316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</row>
    <row r="47" ht="14.25" customHeight="1">
      <c r="A47" s="322"/>
      <c r="B47" s="316"/>
      <c r="C47" s="316"/>
      <c r="D47" s="316"/>
      <c r="E47" s="316"/>
      <c r="F47" s="316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</row>
    <row r="48" ht="14.25" customHeight="1">
      <c r="A48" s="322"/>
      <c r="B48" s="316"/>
      <c r="C48" s="316"/>
      <c r="D48" s="316"/>
      <c r="E48" s="316"/>
      <c r="F48" s="316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</row>
    <row r="49" ht="14.25" customHeight="1">
      <c r="A49" s="322"/>
      <c r="B49" s="316"/>
      <c r="C49" s="316"/>
      <c r="D49" s="316"/>
      <c r="E49" s="316"/>
      <c r="F49" s="316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</row>
    <row r="50" ht="14.25" customHeight="1">
      <c r="A50" s="322"/>
      <c r="B50" s="316"/>
      <c r="C50" s="316"/>
      <c r="D50" s="316"/>
      <c r="E50" s="316"/>
      <c r="F50" s="316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</row>
    <row r="51" ht="14.25" customHeight="1">
      <c r="A51" s="322"/>
      <c r="B51" s="316"/>
      <c r="C51" s="316"/>
      <c r="D51" s="316"/>
      <c r="E51" s="316"/>
      <c r="F51" s="316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</row>
    <row r="52" ht="14.25" customHeight="1">
      <c r="A52" s="322"/>
      <c r="B52" s="316"/>
      <c r="C52" s="316"/>
      <c r="D52" s="316"/>
      <c r="E52" s="316"/>
      <c r="F52" s="316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</row>
    <row r="53" ht="14.25" customHeight="1">
      <c r="A53" s="322"/>
      <c r="B53" s="316"/>
      <c r="C53" s="316"/>
      <c r="D53" s="316"/>
      <c r="E53" s="316"/>
      <c r="F53" s="316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</row>
    <row r="54" ht="14.25" customHeight="1">
      <c r="A54" s="322"/>
      <c r="B54" s="316"/>
      <c r="C54" s="316"/>
      <c r="D54" s="316"/>
      <c r="E54" s="316"/>
      <c r="F54" s="316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</row>
    <row r="55" ht="14.25" customHeight="1">
      <c r="A55" s="322"/>
      <c r="B55" s="316"/>
      <c r="C55" s="316"/>
      <c r="D55" s="316"/>
      <c r="E55" s="316"/>
      <c r="F55" s="316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</row>
    <row r="56" ht="14.25" customHeight="1">
      <c r="A56" s="322"/>
      <c r="B56" s="316"/>
      <c r="C56" s="316"/>
      <c r="D56" s="316"/>
      <c r="E56" s="316"/>
      <c r="F56" s="316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</row>
    <row r="57" ht="14.25" customHeight="1">
      <c r="A57" s="322"/>
      <c r="B57" s="316"/>
      <c r="C57" s="316"/>
      <c r="D57" s="316"/>
      <c r="E57" s="316"/>
      <c r="F57" s="316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</row>
    <row r="58" ht="14.25" customHeight="1">
      <c r="A58" s="322"/>
      <c r="B58" s="316"/>
      <c r="C58" s="316"/>
      <c r="D58" s="316"/>
      <c r="E58" s="316"/>
      <c r="F58" s="316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</row>
    <row r="59" ht="14.25" customHeight="1">
      <c r="A59" s="322"/>
      <c r="B59" s="316"/>
      <c r="C59" s="316"/>
      <c r="D59" s="316"/>
      <c r="E59" s="316"/>
      <c r="F59" s="316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</row>
    <row r="60" ht="14.25" customHeight="1">
      <c r="A60" s="322"/>
      <c r="B60" s="316"/>
      <c r="C60" s="316"/>
      <c r="D60" s="316"/>
      <c r="E60" s="316"/>
      <c r="F60" s="316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</row>
    <row r="61" ht="14.25" customHeight="1">
      <c r="A61" s="322"/>
      <c r="B61" s="316"/>
      <c r="C61" s="316"/>
      <c r="D61" s="316"/>
      <c r="E61" s="316"/>
      <c r="F61" s="316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</row>
    <row r="62" ht="14.25" customHeight="1">
      <c r="A62" s="322"/>
      <c r="B62" s="316"/>
      <c r="C62" s="316"/>
      <c r="D62" s="316"/>
      <c r="E62" s="316"/>
      <c r="F62" s="316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</row>
    <row r="63" ht="14.25" customHeight="1">
      <c r="A63" s="322"/>
      <c r="B63" s="316"/>
      <c r="C63" s="316"/>
      <c r="D63" s="316"/>
      <c r="E63" s="316"/>
      <c r="F63" s="316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</row>
    <row r="64" ht="14.25" customHeight="1">
      <c r="A64" s="322"/>
      <c r="B64" s="316"/>
      <c r="C64" s="316"/>
      <c r="D64" s="316"/>
      <c r="E64" s="316"/>
      <c r="F64" s="316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</row>
    <row r="65" ht="14.25" customHeight="1">
      <c r="A65" s="322"/>
      <c r="B65" s="316"/>
      <c r="C65" s="316"/>
      <c r="D65" s="316"/>
      <c r="E65" s="316"/>
      <c r="F65" s="316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</row>
    <row r="66" ht="14.25" customHeight="1">
      <c r="A66" s="322"/>
      <c r="B66" s="316"/>
      <c r="C66" s="316"/>
      <c r="D66" s="316"/>
      <c r="E66" s="316"/>
      <c r="F66" s="316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</row>
    <row r="67" ht="14.25" customHeight="1">
      <c r="A67" s="322"/>
      <c r="B67" s="316"/>
      <c r="C67" s="316"/>
      <c r="D67" s="316"/>
      <c r="E67" s="316"/>
      <c r="F67" s="316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</row>
    <row r="68" ht="14.25" customHeight="1">
      <c r="A68" s="322"/>
      <c r="B68" s="316"/>
      <c r="C68" s="316"/>
      <c r="D68" s="316"/>
      <c r="E68" s="316"/>
      <c r="F68" s="316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</row>
    <row r="69" ht="14.25" customHeight="1">
      <c r="A69" s="322"/>
      <c r="B69" s="316"/>
      <c r="C69" s="316"/>
      <c r="D69" s="316"/>
      <c r="E69" s="316"/>
      <c r="F69" s="316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</row>
    <row r="70" ht="14.25" customHeight="1">
      <c r="A70" s="322"/>
      <c r="B70" s="316"/>
      <c r="C70" s="316"/>
      <c r="D70" s="316"/>
      <c r="E70" s="316"/>
      <c r="F70" s="316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</row>
    <row r="71" ht="14.25" customHeight="1">
      <c r="A71" s="322"/>
      <c r="B71" s="316"/>
      <c r="C71" s="316"/>
      <c r="D71" s="316"/>
      <c r="E71" s="316"/>
      <c r="F71" s="316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</row>
    <row r="72" ht="14.25" customHeight="1">
      <c r="A72" s="322"/>
      <c r="B72" s="316"/>
      <c r="C72" s="316"/>
      <c r="D72" s="316"/>
      <c r="E72" s="316"/>
      <c r="F72" s="316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</row>
    <row r="73" ht="14.25" customHeight="1">
      <c r="A73" s="322"/>
      <c r="B73" s="316"/>
      <c r="C73" s="316"/>
      <c r="D73" s="316"/>
      <c r="E73" s="316"/>
      <c r="F73" s="316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</row>
    <row r="74" ht="14.25" customHeight="1">
      <c r="A74" s="322"/>
      <c r="B74" s="316"/>
      <c r="C74" s="316"/>
      <c r="D74" s="316"/>
      <c r="E74" s="316"/>
      <c r="F74" s="316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</row>
    <row r="75" ht="14.25" customHeight="1">
      <c r="A75" s="322"/>
      <c r="B75" s="316"/>
      <c r="C75" s="316"/>
      <c r="D75" s="316"/>
      <c r="E75" s="316"/>
      <c r="F75" s="316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</row>
    <row r="76" ht="14.25" customHeight="1">
      <c r="A76" s="322"/>
      <c r="B76" s="316"/>
      <c r="C76" s="316"/>
      <c r="D76" s="316"/>
      <c r="E76" s="316"/>
      <c r="F76" s="316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</row>
    <row r="77" ht="14.25" customHeight="1">
      <c r="A77" s="322"/>
      <c r="B77" s="316"/>
      <c r="C77" s="316"/>
      <c r="D77" s="316"/>
      <c r="E77" s="316"/>
      <c r="F77" s="316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</row>
    <row r="78" ht="14.25" customHeight="1">
      <c r="A78" s="322"/>
      <c r="B78" s="316"/>
      <c r="C78" s="316"/>
      <c r="D78" s="316"/>
      <c r="E78" s="316"/>
      <c r="F78" s="316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</row>
    <row r="79" ht="14.25" customHeight="1">
      <c r="A79" s="322"/>
      <c r="B79" s="316"/>
      <c r="C79" s="316"/>
      <c r="D79" s="316"/>
      <c r="E79" s="316"/>
      <c r="F79" s="316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</row>
    <row r="80" ht="14.25" customHeight="1">
      <c r="A80" s="322"/>
      <c r="B80" s="316"/>
      <c r="C80" s="316"/>
      <c r="D80" s="316"/>
      <c r="E80" s="316"/>
      <c r="F80" s="316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</row>
    <row r="81" ht="14.25" customHeight="1">
      <c r="A81" s="322"/>
      <c r="B81" s="316"/>
      <c r="C81" s="316"/>
      <c r="D81" s="316"/>
      <c r="E81" s="316"/>
      <c r="F81" s="316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</row>
    <row r="82" ht="14.25" customHeight="1">
      <c r="A82" s="322"/>
      <c r="B82" s="316"/>
      <c r="C82" s="316"/>
      <c r="D82" s="316"/>
      <c r="E82" s="316"/>
      <c r="F82" s="316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</row>
    <row r="83" ht="14.25" customHeight="1">
      <c r="A83" s="322"/>
      <c r="B83" s="316"/>
      <c r="C83" s="316"/>
      <c r="D83" s="316"/>
      <c r="E83" s="316"/>
      <c r="F83" s="316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</row>
    <row r="84" ht="14.25" customHeight="1">
      <c r="A84" s="322"/>
      <c r="B84" s="316"/>
      <c r="C84" s="316"/>
      <c r="D84" s="316"/>
      <c r="E84" s="316"/>
      <c r="F84" s="316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</row>
    <row r="85" ht="14.25" customHeight="1">
      <c r="A85" s="322"/>
      <c r="B85" s="316"/>
      <c r="C85" s="316"/>
      <c r="D85" s="316"/>
      <c r="E85" s="316"/>
      <c r="F85" s="316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</row>
    <row r="86" ht="14.25" customHeight="1">
      <c r="A86" s="322"/>
      <c r="B86" s="316"/>
      <c r="C86" s="316"/>
      <c r="D86" s="316"/>
      <c r="E86" s="316"/>
      <c r="F86" s="316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</row>
    <row r="87" ht="14.25" customHeight="1">
      <c r="A87" s="322"/>
      <c r="B87" s="316"/>
      <c r="C87" s="316"/>
      <c r="D87" s="316"/>
      <c r="E87" s="316"/>
      <c r="F87" s="316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</row>
    <row r="88" ht="14.25" customHeight="1">
      <c r="A88" s="322"/>
      <c r="B88" s="316"/>
      <c r="C88" s="316"/>
      <c r="D88" s="316"/>
      <c r="E88" s="316"/>
      <c r="F88" s="316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</row>
    <row r="89" ht="14.25" customHeight="1">
      <c r="A89" s="322"/>
      <c r="B89" s="316"/>
      <c r="C89" s="316"/>
      <c r="D89" s="316"/>
      <c r="E89" s="316"/>
      <c r="F89" s="316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</row>
    <row r="90" ht="14.25" customHeight="1">
      <c r="A90" s="322"/>
      <c r="B90" s="316"/>
      <c r="C90" s="316"/>
      <c r="D90" s="316"/>
      <c r="E90" s="316"/>
      <c r="F90" s="316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</row>
    <row r="91" ht="14.25" customHeight="1">
      <c r="A91" s="322"/>
      <c r="B91" s="316"/>
      <c r="C91" s="316"/>
      <c r="D91" s="316"/>
      <c r="E91" s="316"/>
      <c r="F91" s="316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</row>
    <row r="92" ht="14.25" customHeight="1">
      <c r="A92" s="322"/>
      <c r="B92" s="316"/>
      <c r="C92" s="316"/>
      <c r="D92" s="316"/>
      <c r="E92" s="316"/>
      <c r="F92" s="316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</row>
    <row r="93" ht="14.25" customHeight="1">
      <c r="A93" s="322"/>
      <c r="B93" s="316"/>
      <c r="C93" s="316"/>
      <c r="D93" s="316"/>
      <c r="E93" s="316"/>
      <c r="F93" s="316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</row>
    <row r="94" ht="14.25" customHeight="1">
      <c r="A94" s="322"/>
      <c r="B94" s="316"/>
      <c r="C94" s="316"/>
      <c r="D94" s="316"/>
      <c r="E94" s="316"/>
      <c r="F94" s="316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</row>
    <row r="95" ht="14.25" customHeight="1">
      <c r="A95" s="322"/>
      <c r="B95" s="316"/>
      <c r="C95" s="316"/>
      <c r="D95" s="316"/>
      <c r="E95" s="316"/>
      <c r="F95" s="316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</row>
    <row r="96" ht="14.25" customHeight="1">
      <c r="A96" s="322"/>
      <c r="B96" s="316"/>
      <c r="C96" s="316"/>
      <c r="D96" s="316"/>
      <c r="E96" s="316"/>
      <c r="F96" s="316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</row>
    <row r="97" ht="14.25" customHeight="1">
      <c r="A97" s="322"/>
      <c r="B97" s="316"/>
      <c r="C97" s="316"/>
      <c r="D97" s="316"/>
      <c r="E97" s="316"/>
      <c r="F97" s="316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</row>
    <row r="98" ht="14.25" customHeight="1">
      <c r="A98" s="322"/>
      <c r="B98" s="316"/>
      <c r="C98" s="316"/>
      <c r="D98" s="316"/>
      <c r="E98" s="316"/>
      <c r="F98" s="316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</row>
    <row r="99" ht="14.25" customHeight="1">
      <c r="A99" s="322"/>
      <c r="B99" s="316"/>
      <c r="C99" s="316"/>
      <c r="D99" s="316"/>
      <c r="E99" s="316"/>
      <c r="F99" s="316"/>
      <c r="G99" s="317"/>
      <c r="H99" s="317"/>
      <c r="I99" s="317"/>
      <c r="J99" s="317"/>
      <c r="K99" s="317"/>
      <c r="L99" s="317"/>
      <c r="M99" s="317"/>
      <c r="N99" s="317"/>
      <c r="O99" s="317"/>
      <c r="P99" s="317"/>
      <c r="Q99" s="317"/>
    </row>
    <row r="100" ht="14.25" customHeight="1">
      <c r="A100" s="322"/>
      <c r="B100" s="316"/>
      <c r="C100" s="316"/>
      <c r="D100" s="316"/>
      <c r="E100" s="316"/>
      <c r="F100" s="316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</row>
  </sheetData>
  <mergeCells count="1">
    <mergeCell ref="A24:F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57.71"/>
    <col customWidth="1" min="2" max="2" width="10.71"/>
    <col customWidth="1" min="3" max="3" width="9.71"/>
    <col customWidth="1" min="4" max="4" width="6.71"/>
    <col customWidth="1" min="5" max="6" width="10.71"/>
    <col customWidth="1" min="7" max="7" width="6.71"/>
    <col customWidth="1" min="8" max="8" width="6.43"/>
    <col customWidth="1" min="9" max="9" width="11.57"/>
    <col customWidth="1" hidden="1" min="10" max="14" width="11.57"/>
    <col customWidth="1" min="15" max="17" width="11.57"/>
  </cols>
  <sheetData>
    <row r="1" ht="12.0" customHeight="1">
      <c r="A1" s="51" t="s">
        <v>33</v>
      </c>
      <c r="B1" s="52"/>
      <c r="C1" s="52"/>
      <c r="D1" s="53"/>
      <c r="E1" s="52"/>
      <c r="F1" s="52"/>
      <c r="G1" s="53"/>
      <c r="H1" s="53"/>
    </row>
    <row r="2" ht="12.0" customHeight="1">
      <c r="A2" s="54" t="s">
        <v>34</v>
      </c>
      <c r="B2" s="52"/>
      <c r="C2" s="52"/>
      <c r="D2" s="53"/>
      <c r="E2" s="52"/>
      <c r="F2" s="52"/>
      <c r="G2" s="53"/>
      <c r="H2" s="53"/>
    </row>
    <row r="3" ht="12.0" customHeight="1">
      <c r="A3" s="55"/>
      <c r="B3" s="56"/>
      <c r="C3" s="56"/>
      <c r="D3" s="57"/>
      <c r="E3" s="56"/>
      <c r="F3" s="56"/>
      <c r="G3" s="57"/>
      <c r="H3" s="57"/>
    </row>
    <row r="4" ht="12.0" customHeight="1">
      <c r="A4" s="35"/>
      <c r="B4" s="58" t="s">
        <v>35</v>
      </c>
      <c r="C4" s="59"/>
      <c r="D4" s="60"/>
      <c r="E4" s="61" t="s">
        <v>36</v>
      </c>
      <c r="F4" s="59"/>
      <c r="G4" s="59"/>
      <c r="H4" s="60"/>
    </row>
    <row r="5" ht="12.0" customHeight="1">
      <c r="A5" s="62" t="s">
        <v>37</v>
      </c>
      <c r="B5" s="63">
        <v>2019.0</v>
      </c>
      <c r="C5" s="64">
        <v>2020.0</v>
      </c>
      <c r="D5" s="65" t="s">
        <v>24</v>
      </c>
      <c r="E5" s="64">
        <v>2019.0</v>
      </c>
      <c r="F5" s="64">
        <v>2020.0</v>
      </c>
      <c r="G5" s="66" t="s">
        <v>24</v>
      </c>
      <c r="H5" s="67" t="s">
        <v>38</v>
      </c>
    </row>
    <row r="6" ht="12.0" customHeight="1">
      <c r="A6" s="68" t="s">
        <v>39</v>
      </c>
      <c r="B6" s="69" t="str">
        <f t="shared" ref="B6:C6" si="1">+SUM(B7:B17)</f>
        <v>  198,688 </v>
      </c>
      <c r="C6" s="70" t="str">
        <f t="shared" si="1"/>
        <v>  180,792 </v>
      </c>
      <c r="D6" s="71" t="str">
        <f t="shared" ref="D6:D27" si="3">(C6-B6)/B6</f>
        <v>-9.0%</v>
      </c>
      <c r="E6" s="70" t="str">
        <f t="shared" ref="E6:F6" si="2">+SUM(E7:E17)</f>
        <v>  1,191,886 </v>
      </c>
      <c r="F6" s="70" t="str">
        <f t="shared" si="2"/>
        <v>  949,217 </v>
      </c>
      <c r="G6" s="72" t="str">
        <f t="shared" ref="G6:G27" si="4">(F6-E6)/E6</f>
        <v>-20.4%</v>
      </c>
      <c r="H6" s="73" t="str">
        <f>SUM(H7:H17)</f>
        <v>100%</v>
      </c>
    </row>
    <row r="7" ht="12.0" customHeight="1">
      <c r="A7" s="74" t="s">
        <v>40</v>
      </c>
      <c r="B7" s="75">
        <v>33197.9938027</v>
      </c>
      <c r="C7" s="76">
        <v>37406.674199513</v>
      </c>
      <c r="D7" s="77" t="str">
        <f t="shared" si="3"/>
        <v>12.7%</v>
      </c>
      <c r="E7" s="76">
        <v>193273.35823880002</v>
      </c>
      <c r="F7" s="76">
        <v>211717.617190724</v>
      </c>
      <c r="G7" s="78" t="str">
        <f t="shared" si="4"/>
        <v>9.5%</v>
      </c>
      <c r="H7" s="79" t="str">
        <f t="shared" ref="H7:H17" si="5">(F7/$F$6)</f>
        <v>22.3%</v>
      </c>
      <c r="I7" s="38"/>
      <c r="P7" s="76"/>
      <c r="Q7" s="76"/>
    </row>
    <row r="8" ht="12.0" customHeight="1">
      <c r="A8" s="74" t="s">
        <v>41</v>
      </c>
      <c r="B8" s="75">
        <v>38871.265155</v>
      </c>
      <c r="C8" s="76">
        <v>34003.14175492</v>
      </c>
      <c r="D8" s="77" t="str">
        <f t="shared" si="3"/>
        <v>-12.5%</v>
      </c>
      <c r="E8" s="76">
        <v>235680.225112</v>
      </c>
      <c r="F8" s="76">
        <v>180289.2999421</v>
      </c>
      <c r="G8" s="78" t="str">
        <f t="shared" si="4"/>
        <v>-23.5%</v>
      </c>
      <c r="H8" s="79" t="str">
        <f t="shared" si="5"/>
        <v>19.0%</v>
      </c>
      <c r="I8" s="38"/>
      <c r="P8" s="76"/>
      <c r="Q8" s="76"/>
    </row>
    <row r="9" ht="12.0" customHeight="1">
      <c r="A9" s="74" t="s">
        <v>42</v>
      </c>
      <c r="B9" s="75">
        <v>36512.4019657</v>
      </c>
      <c r="C9" s="76">
        <v>34690.1198599</v>
      </c>
      <c r="D9" s="77" t="str">
        <f t="shared" si="3"/>
        <v>-5.0%</v>
      </c>
      <c r="E9" s="76">
        <v>226800.499909</v>
      </c>
      <c r="F9" s="76">
        <v>161760.9424396</v>
      </c>
      <c r="G9" s="78" t="str">
        <f t="shared" si="4"/>
        <v>-28.7%</v>
      </c>
      <c r="H9" s="79" t="str">
        <f t="shared" si="5"/>
        <v>17.0%</v>
      </c>
      <c r="I9" s="38"/>
      <c r="P9" s="76"/>
      <c r="Q9" s="76"/>
    </row>
    <row r="10" ht="12.0" customHeight="1">
      <c r="A10" s="74" t="s">
        <v>43</v>
      </c>
      <c r="B10" s="75">
        <v>29910.05977</v>
      </c>
      <c r="C10" s="76">
        <v>24276.49717</v>
      </c>
      <c r="D10" s="77" t="str">
        <f t="shared" si="3"/>
        <v>-18.8%</v>
      </c>
      <c r="E10" s="76">
        <v>185827.27864</v>
      </c>
      <c r="F10" s="76">
        <v>131695.68002899998</v>
      </c>
      <c r="G10" s="78" t="str">
        <f t="shared" si="4"/>
        <v>-29.1%</v>
      </c>
      <c r="H10" s="79" t="str">
        <f t="shared" si="5"/>
        <v>13.9%</v>
      </c>
      <c r="I10" s="38"/>
      <c r="P10" s="76"/>
      <c r="Q10" s="76"/>
    </row>
    <row r="11" ht="12.0" customHeight="1">
      <c r="A11" s="74" t="s">
        <v>44</v>
      </c>
      <c r="B11" s="75">
        <v>16531.2615</v>
      </c>
      <c r="C11" s="76">
        <v>14893.9605</v>
      </c>
      <c r="D11" s="77" t="str">
        <f t="shared" si="3"/>
        <v>-9.9%</v>
      </c>
      <c r="E11" s="76">
        <v>86725.268109</v>
      </c>
      <c r="F11" s="76">
        <v>81598.0625</v>
      </c>
      <c r="G11" s="78" t="str">
        <f t="shared" si="4"/>
        <v>-5.9%</v>
      </c>
      <c r="H11" s="79" t="str">
        <f t="shared" si="5"/>
        <v>8.6%</v>
      </c>
      <c r="I11" s="38"/>
      <c r="P11" s="76"/>
      <c r="Q11" s="76"/>
    </row>
    <row r="12" ht="12.0" customHeight="1">
      <c r="A12" s="74" t="s">
        <v>45</v>
      </c>
      <c r="B12" s="75">
        <v>17774.26699</v>
      </c>
      <c r="C12" s="76">
        <v>14993.68233</v>
      </c>
      <c r="D12" s="77" t="str">
        <f t="shared" si="3"/>
        <v>-15.6%</v>
      </c>
      <c r="E12" s="76">
        <v>100564.4596003</v>
      </c>
      <c r="F12" s="76">
        <v>81074.5317821</v>
      </c>
      <c r="G12" s="78" t="str">
        <f t="shared" si="4"/>
        <v>-19.4%</v>
      </c>
      <c r="H12" s="79" t="str">
        <f t="shared" si="5"/>
        <v>8.5%</v>
      </c>
      <c r="I12" s="38"/>
      <c r="P12" s="76"/>
      <c r="Q12" s="76"/>
    </row>
    <row r="13" ht="12.0" customHeight="1">
      <c r="A13" s="74" t="s">
        <v>46</v>
      </c>
      <c r="B13" s="75">
        <v>7198.345086</v>
      </c>
      <c r="C13" s="76">
        <v>7127.53993</v>
      </c>
      <c r="D13" s="77" t="str">
        <f t="shared" si="3"/>
        <v>-1.0%</v>
      </c>
      <c r="E13" s="76">
        <v>56074.50299000001</v>
      </c>
      <c r="F13" s="76">
        <v>30793.4822889</v>
      </c>
      <c r="G13" s="78" t="str">
        <f t="shared" si="4"/>
        <v>-45.1%</v>
      </c>
      <c r="H13" s="79" t="str">
        <f t="shared" si="5"/>
        <v>3.2%</v>
      </c>
      <c r="I13" s="38"/>
      <c r="P13" s="76"/>
      <c r="Q13" s="76"/>
    </row>
    <row r="14" ht="12.0" customHeight="1">
      <c r="A14" s="74" t="s">
        <v>47</v>
      </c>
      <c r="B14" s="75">
        <v>3447.953095</v>
      </c>
      <c r="C14" s="76">
        <v>1910.2053</v>
      </c>
      <c r="D14" s="77" t="str">
        <f t="shared" si="3"/>
        <v>-44.6%</v>
      </c>
      <c r="E14" s="76">
        <v>16928.785645</v>
      </c>
      <c r="F14" s="76">
        <v>12600.601117699998</v>
      </c>
      <c r="G14" s="78" t="str">
        <f t="shared" si="4"/>
        <v>-25.6%</v>
      </c>
      <c r="H14" s="79" t="str">
        <f t="shared" si="5"/>
        <v>1.3%</v>
      </c>
      <c r="I14" s="38"/>
      <c r="P14" s="76"/>
      <c r="Q14" s="76"/>
    </row>
    <row r="15" ht="12.0" customHeight="1">
      <c r="A15" s="74" t="s">
        <v>48</v>
      </c>
      <c r="B15" s="75">
        <v>3683.683179</v>
      </c>
      <c r="C15" s="76">
        <v>3122.873922</v>
      </c>
      <c r="D15" s="77" t="str">
        <f t="shared" si="3"/>
        <v>-15.2%</v>
      </c>
      <c r="E15" s="76">
        <v>18522.411303</v>
      </c>
      <c r="F15" s="76">
        <v>12481.791475</v>
      </c>
      <c r="G15" s="78" t="str">
        <f t="shared" si="4"/>
        <v>-32.6%</v>
      </c>
      <c r="H15" s="79" t="str">
        <f t="shared" si="5"/>
        <v>1.3%</v>
      </c>
      <c r="I15" s="38"/>
      <c r="P15" s="76"/>
      <c r="Q15" s="76"/>
    </row>
    <row r="16" ht="12.0" customHeight="1">
      <c r="A16" s="74" t="s">
        <v>49</v>
      </c>
      <c r="B16" s="80">
        <v>2911.491703</v>
      </c>
      <c r="C16" s="81">
        <v>2669.011064</v>
      </c>
      <c r="D16" s="77" t="str">
        <f t="shared" si="3"/>
        <v>-8.3%</v>
      </c>
      <c r="E16" s="76">
        <v>18050.415667</v>
      </c>
      <c r="F16" s="76">
        <v>12087.616976</v>
      </c>
      <c r="G16" s="78" t="str">
        <f t="shared" si="4"/>
        <v>-33.0%</v>
      </c>
      <c r="H16" s="79" t="str">
        <f t="shared" si="5"/>
        <v>1.3%</v>
      </c>
      <c r="I16" s="38"/>
      <c r="P16" s="76"/>
      <c r="Q16" s="76"/>
    </row>
    <row r="17" ht="12.0" customHeight="1">
      <c r="A17" s="74" t="s">
        <v>50</v>
      </c>
      <c r="B17" s="75">
        <v>8649.72894961</v>
      </c>
      <c r="C17" s="81">
        <v>5698.783448820001</v>
      </c>
      <c r="D17" s="77" t="str">
        <f t="shared" si="3"/>
        <v>-34.1%</v>
      </c>
      <c r="E17" s="76">
        <v>53438.66003761001</v>
      </c>
      <c r="F17" s="76">
        <v>33117.181691853635</v>
      </c>
      <c r="G17" s="78" t="str">
        <f t="shared" si="4"/>
        <v>-38.0%</v>
      </c>
      <c r="H17" s="79" t="str">
        <f t="shared" si="5"/>
        <v>3.5%</v>
      </c>
    </row>
    <row r="18" ht="12.0" customHeight="1">
      <c r="A18" s="68" t="s">
        <v>51</v>
      </c>
      <c r="B18" s="69" t="str">
        <f t="shared" ref="B18:C18" si="6">+SUM(B19:B29)</f>
        <v>  10,888,731 </v>
      </c>
      <c r="C18" s="70" t="str">
        <f t="shared" si="6"/>
        <v>  5,877,891 </v>
      </c>
      <c r="D18" s="71" t="str">
        <f t="shared" si="3"/>
        <v>-46.0%</v>
      </c>
      <c r="E18" s="70" t="str">
        <f t="shared" ref="E18:F18" si="7">+SUM(E19:E29)</f>
        <v>  64,682,402 </v>
      </c>
      <c r="F18" s="70" t="str">
        <f t="shared" si="7"/>
        <v>  42,243,166 </v>
      </c>
      <c r="G18" s="72" t="str">
        <f t="shared" si="4"/>
        <v>-34.7%</v>
      </c>
      <c r="H18" s="73" t="str">
        <f>SUM(H19:H29)</f>
        <v>100%</v>
      </c>
      <c r="J18" s="82"/>
      <c r="K18" s="83"/>
      <c r="M18" s="84"/>
      <c r="N18" s="85"/>
    </row>
    <row r="19" ht="12.0" customHeight="1">
      <c r="A19" s="74" t="s">
        <v>52</v>
      </c>
      <c r="B19" s="75">
        <v>1621821.6709</v>
      </c>
      <c r="C19" s="86">
        <v>904407.0984</v>
      </c>
      <c r="D19" s="77" t="str">
        <f t="shared" si="3"/>
        <v>-44.2%</v>
      </c>
      <c r="E19" s="76">
        <v>8701540.592999998</v>
      </c>
      <c r="F19" s="76">
        <v>5898118.383300001</v>
      </c>
      <c r="G19" s="78" t="str">
        <f t="shared" si="4"/>
        <v>-32.2%</v>
      </c>
      <c r="H19" s="79" t="str">
        <f t="shared" ref="H19:H29" si="10">(F19/$F$18)</f>
        <v>14.0%</v>
      </c>
      <c r="J19" s="87" t="str">
        <f t="shared" ref="J19:K19" si="8">J18-SUM(B19:B28)</f>
        <v>- 5,347,887 </v>
      </c>
      <c r="K19" s="87" t="str">
        <f t="shared" si="8"/>
        <v>- 3,570,107 </v>
      </c>
      <c r="L19" s="87"/>
      <c r="M19" s="87" t="str">
        <f t="shared" ref="M19:N19" si="9">M18-SUM(E19:E28)</f>
        <v>- 31,930,168 </v>
      </c>
      <c r="N19" s="87" t="str">
        <f t="shared" si="9"/>
        <v>- 24,537,254 </v>
      </c>
    </row>
    <row r="20" ht="12.0" customHeight="1">
      <c r="A20" s="74" t="s">
        <v>53</v>
      </c>
      <c r="B20" s="75">
        <v>525017.8467</v>
      </c>
      <c r="C20" s="86">
        <v>515944.02171</v>
      </c>
      <c r="D20" s="77" t="str">
        <f t="shared" si="3"/>
        <v>-1.7%</v>
      </c>
      <c r="E20" s="76">
        <v>4131530.0169000006</v>
      </c>
      <c r="F20" s="76">
        <v>4209812.73945544</v>
      </c>
      <c r="G20" s="78" t="str">
        <f t="shared" si="4"/>
        <v>1.9%</v>
      </c>
      <c r="H20" s="79" t="str">
        <f t="shared" si="10"/>
        <v>10.0%</v>
      </c>
    </row>
    <row r="21" ht="12.0" customHeight="1">
      <c r="A21" s="74" t="s">
        <v>54</v>
      </c>
      <c r="B21" s="75">
        <v>355545.099</v>
      </c>
      <c r="C21" s="86">
        <v>294456.249</v>
      </c>
      <c r="D21" s="77" t="str">
        <f t="shared" si="3"/>
        <v>-17.2%</v>
      </c>
      <c r="E21" s="76">
        <v>2606507.883</v>
      </c>
      <c r="F21" s="76">
        <v>2510229.2579999994</v>
      </c>
      <c r="G21" s="78" t="str">
        <f t="shared" si="4"/>
        <v>-3.7%</v>
      </c>
      <c r="H21" s="79" t="str">
        <f t="shared" si="10"/>
        <v>5.9%</v>
      </c>
      <c r="K21" s="86"/>
      <c r="M21" s="76"/>
      <c r="N21" s="76"/>
    </row>
    <row r="22" ht="12.0" customHeight="1">
      <c r="A22" s="74" t="s">
        <v>55</v>
      </c>
      <c r="B22" s="75">
        <v>426519.8399</v>
      </c>
      <c r="C22" s="86">
        <v>295678.851876</v>
      </c>
      <c r="D22" s="77" t="str">
        <f t="shared" si="3"/>
        <v>-30.7%</v>
      </c>
      <c r="E22" s="76">
        <v>2561112.0784</v>
      </c>
      <c r="F22" s="76">
        <v>2402400.663998</v>
      </c>
      <c r="G22" s="78" t="str">
        <f t="shared" si="4"/>
        <v>-6.2%</v>
      </c>
      <c r="H22" s="79" t="str">
        <f t="shared" si="10"/>
        <v>5.7%</v>
      </c>
      <c r="K22" s="86"/>
      <c r="M22" s="76"/>
      <c r="N22" s="76"/>
    </row>
    <row r="23" ht="12.0" customHeight="1">
      <c r="A23" s="88" t="s">
        <v>56</v>
      </c>
      <c r="B23" s="89">
        <v>531246.62723</v>
      </c>
      <c r="C23" s="86">
        <v>432301.37024</v>
      </c>
      <c r="D23" s="77" t="str">
        <f t="shared" si="3"/>
        <v>-18.6%</v>
      </c>
      <c r="E23" s="86">
        <v>3513187.9640699998</v>
      </c>
      <c r="F23" s="86">
        <v>1989313.4867</v>
      </c>
      <c r="G23" s="90" t="str">
        <f t="shared" si="4"/>
        <v>-43.4%</v>
      </c>
      <c r="H23" s="91" t="str">
        <f t="shared" si="10"/>
        <v>4.7%</v>
      </c>
      <c r="K23" s="92"/>
      <c r="L23" s="92"/>
      <c r="M23" s="92"/>
      <c r="N23" s="92"/>
    </row>
    <row r="24" ht="12.0" customHeight="1">
      <c r="A24" s="74" t="s">
        <v>47</v>
      </c>
      <c r="B24" s="75">
        <v>497031.902</v>
      </c>
      <c r="C24" s="86">
        <v>292629.103</v>
      </c>
      <c r="D24" s="77" t="str">
        <f t="shared" si="3"/>
        <v>-41.1%</v>
      </c>
      <c r="E24" s="76">
        <v>2583928.9814999998</v>
      </c>
      <c r="F24" s="76">
        <v>1907524.2474599998</v>
      </c>
      <c r="G24" s="78" t="str">
        <f t="shared" si="4"/>
        <v>-26.2%</v>
      </c>
      <c r="H24" s="79" t="str">
        <f t="shared" si="10"/>
        <v>4.5%</v>
      </c>
    </row>
    <row r="25" ht="12.0" customHeight="1">
      <c r="A25" s="74" t="s">
        <v>57</v>
      </c>
      <c r="B25" s="75">
        <v>473483.115005</v>
      </c>
      <c r="C25" s="86">
        <v>221020.8933</v>
      </c>
      <c r="D25" s="77" t="str">
        <f t="shared" si="3"/>
        <v>-53.3%</v>
      </c>
      <c r="E25" s="76">
        <v>2578206.0076240003</v>
      </c>
      <c r="F25" s="76">
        <v>1852681.1220300002</v>
      </c>
      <c r="G25" s="78" t="str">
        <f t="shared" si="4"/>
        <v>-28.1%</v>
      </c>
      <c r="H25" s="79" t="str">
        <f t="shared" si="10"/>
        <v>4.4%</v>
      </c>
    </row>
    <row r="26" ht="12.0" customHeight="1">
      <c r="A26" s="74" t="s">
        <v>58</v>
      </c>
      <c r="B26" s="75">
        <v>309521.3675</v>
      </c>
      <c r="C26" s="86">
        <v>136452.703096</v>
      </c>
      <c r="D26" s="77" t="str">
        <f t="shared" si="3"/>
        <v>-55.9%</v>
      </c>
      <c r="E26" s="76">
        <v>1815490.0392</v>
      </c>
      <c r="F26" s="76">
        <v>1302316.7559129999</v>
      </c>
      <c r="G26" s="78" t="str">
        <f t="shared" si="4"/>
        <v>-28.3%</v>
      </c>
      <c r="H26" s="79" t="str">
        <f t="shared" si="10"/>
        <v>3.1%</v>
      </c>
    </row>
    <row r="27" ht="12.0" customHeight="1">
      <c r="A27" s="74" t="s">
        <v>59</v>
      </c>
      <c r="B27" s="86">
        <v>607699.9754</v>
      </c>
      <c r="C27" s="86">
        <v>248200.14837799998</v>
      </c>
      <c r="D27" s="77" t="str">
        <f t="shared" si="3"/>
        <v>-59.2%</v>
      </c>
      <c r="E27" s="76">
        <v>3438664.7766999993</v>
      </c>
      <c r="F27" s="76">
        <v>1263091.151501899</v>
      </c>
      <c r="G27" s="78" t="str">
        <f t="shared" si="4"/>
        <v>-63.3%</v>
      </c>
      <c r="H27" s="79" t="str">
        <f t="shared" si="10"/>
        <v>3.0%</v>
      </c>
    </row>
    <row r="28" ht="12.0" customHeight="1">
      <c r="A28" s="74" t="s">
        <v>60</v>
      </c>
      <c r="B28" s="93">
        <v>0.0</v>
      </c>
      <c r="C28" s="86">
        <v>229016.8938</v>
      </c>
      <c r="D28" s="77" t="s">
        <v>31</v>
      </c>
      <c r="E28" s="92">
        <v>0.0</v>
      </c>
      <c r="F28" s="76">
        <v>1201766.305349</v>
      </c>
      <c r="G28" s="78" t="s">
        <v>31</v>
      </c>
      <c r="H28" s="79" t="str">
        <f t="shared" si="10"/>
        <v>2.8%</v>
      </c>
    </row>
    <row r="29" ht="12.0" customHeight="1">
      <c r="A29" s="74" t="s">
        <v>50</v>
      </c>
      <c r="B29" s="75">
        <v>5540843.170802998</v>
      </c>
      <c r="C29" s="86">
        <v>2307783.8852000446</v>
      </c>
      <c r="D29" s="77" t="str">
        <f t="shared" ref="D29:D77" si="12">(C29-B29)/B29</f>
        <v>-58.3%</v>
      </c>
      <c r="E29" s="76">
        <v>3.2752234085699804E7</v>
      </c>
      <c r="F29" s="76">
        <v>1.7705912025601514E7</v>
      </c>
      <c r="G29" s="78" t="str">
        <f t="shared" ref="G29:G77" si="14">(F29-E29)/E29</f>
        <v>-45.9%</v>
      </c>
      <c r="H29" s="79" t="str">
        <f t="shared" si="10"/>
        <v>41.9%</v>
      </c>
    </row>
    <row r="30" ht="12.0" customHeight="1">
      <c r="A30" s="68" t="s">
        <v>61</v>
      </c>
      <c r="B30" s="69" t="str">
        <f t="shared" ref="B30:C30" si="11">+SUM(B31:B41)</f>
        <v>  115,990 </v>
      </c>
      <c r="C30" s="70" t="str">
        <f t="shared" si="11"/>
        <v>  119,174 </v>
      </c>
      <c r="D30" s="71" t="str">
        <f t="shared" si="12"/>
        <v>2.7%</v>
      </c>
      <c r="E30" s="70" t="str">
        <f t="shared" ref="E30:F30" si="13">+SUM(E31:E41)</f>
        <v>  678,591 </v>
      </c>
      <c r="F30" s="70" t="str">
        <f t="shared" si="13"/>
        <v>  517,432 </v>
      </c>
      <c r="G30" s="72" t="str">
        <f t="shared" si="14"/>
        <v>-23.7%</v>
      </c>
      <c r="H30" s="73" t="str">
        <f>SUM(H31:H41)</f>
        <v>100%</v>
      </c>
    </row>
    <row r="31" ht="12.0" customHeight="1">
      <c r="A31" s="74" t="s">
        <v>42</v>
      </c>
      <c r="B31" s="75">
        <v>34351.7106968</v>
      </c>
      <c r="C31" s="76">
        <v>52752.5619985</v>
      </c>
      <c r="D31" s="77" t="str">
        <f t="shared" si="12"/>
        <v>53.6%</v>
      </c>
      <c r="E31" s="76">
        <v>184638.8212253</v>
      </c>
      <c r="F31" s="76">
        <v>182395.6823178</v>
      </c>
      <c r="G31" s="78" t="str">
        <f t="shared" si="14"/>
        <v>-1.2%</v>
      </c>
      <c r="H31" s="79" t="str">
        <f t="shared" ref="H31:H41" si="15">(F31/$F$30)</f>
        <v>35.3%</v>
      </c>
    </row>
    <row r="32" ht="12.0" customHeight="1">
      <c r="A32" s="74" t="s">
        <v>62</v>
      </c>
      <c r="B32" s="75">
        <v>11437.98413327</v>
      </c>
      <c r="C32" s="76">
        <v>10745.57074111</v>
      </c>
      <c r="D32" s="77" t="str">
        <f t="shared" si="12"/>
        <v>-6.1%</v>
      </c>
      <c r="E32" s="76">
        <v>68292.36894546</v>
      </c>
      <c r="F32" s="76">
        <v>40807.52634079</v>
      </c>
      <c r="G32" s="78" t="str">
        <f t="shared" si="14"/>
        <v>-40.2%</v>
      </c>
      <c r="H32" s="79" t="str">
        <f t="shared" si="15"/>
        <v>7.9%</v>
      </c>
    </row>
    <row r="33" ht="12.0" customHeight="1">
      <c r="A33" s="74" t="s">
        <v>49</v>
      </c>
      <c r="B33" s="75">
        <v>9366.336365</v>
      </c>
      <c r="C33" s="76">
        <v>6204.299932</v>
      </c>
      <c r="D33" s="77" t="str">
        <f t="shared" si="12"/>
        <v>-33.8%</v>
      </c>
      <c r="E33" s="76">
        <v>65556.17632</v>
      </c>
      <c r="F33" s="76">
        <v>35684.281425999994</v>
      </c>
      <c r="G33" s="78" t="str">
        <f t="shared" si="14"/>
        <v>-45.6%</v>
      </c>
      <c r="H33" s="79" t="str">
        <f t="shared" si="15"/>
        <v>6.9%</v>
      </c>
    </row>
    <row r="34" ht="12.0" customHeight="1">
      <c r="A34" s="74" t="s">
        <v>63</v>
      </c>
      <c r="B34" s="75">
        <v>2039.6522</v>
      </c>
      <c r="C34" s="76">
        <v>7220.4769</v>
      </c>
      <c r="D34" s="77" t="str">
        <f t="shared" si="12"/>
        <v>254.0%</v>
      </c>
      <c r="E34" s="76">
        <v>14818.684</v>
      </c>
      <c r="F34" s="76">
        <v>26832.876782</v>
      </c>
      <c r="G34" s="78" t="str">
        <f t="shared" si="14"/>
        <v>81.1%</v>
      </c>
      <c r="H34" s="79" t="str">
        <f t="shared" si="15"/>
        <v>5.2%</v>
      </c>
    </row>
    <row r="35" ht="12.0" customHeight="1">
      <c r="A35" s="74" t="s">
        <v>64</v>
      </c>
      <c r="B35" s="75">
        <v>7448.67960028</v>
      </c>
      <c r="C35" s="76">
        <v>4793.1645217899995</v>
      </c>
      <c r="D35" s="77" t="str">
        <f t="shared" si="12"/>
        <v>-35.7%</v>
      </c>
      <c r="E35" s="76">
        <v>42137.274239399994</v>
      </c>
      <c r="F35" s="76">
        <v>22479.184749</v>
      </c>
      <c r="G35" s="78" t="str">
        <f t="shared" si="14"/>
        <v>-46.7%</v>
      </c>
      <c r="H35" s="79" t="str">
        <f t="shared" si="15"/>
        <v>4.3%</v>
      </c>
    </row>
    <row r="36" ht="12.0" customHeight="1">
      <c r="A36" s="74" t="s">
        <v>48</v>
      </c>
      <c r="B36" s="75">
        <v>3542.454514</v>
      </c>
      <c r="C36" s="76">
        <v>4695.622316</v>
      </c>
      <c r="D36" s="77" t="str">
        <f t="shared" si="12"/>
        <v>32.6%</v>
      </c>
      <c r="E36" s="76">
        <v>24864.394105</v>
      </c>
      <c r="F36" s="76">
        <v>21047.7218</v>
      </c>
      <c r="G36" s="78" t="str">
        <f t="shared" si="14"/>
        <v>-15.3%</v>
      </c>
      <c r="H36" s="79" t="str">
        <f t="shared" si="15"/>
        <v>4.1%</v>
      </c>
    </row>
    <row r="37" ht="12.0" customHeight="1">
      <c r="A37" s="74" t="s">
        <v>65</v>
      </c>
      <c r="B37" s="75">
        <v>3942.06444478</v>
      </c>
      <c r="C37" s="76">
        <v>2648.97948926</v>
      </c>
      <c r="D37" s="77" t="str">
        <f t="shared" si="12"/>
        <v>-32.8%</v>
      </c>
      <c r="E37" s="76">
        <v>23284.447359720005</v>
      </c>
      <c r="F37" s="76">
        <v>19393.9596478</v>
      </c>
      <c r="G37" s="78" t="str">
        <f t="shared" si="14"/>
        <v>-16.7%</v>
      </c>
      <c r="H37" s="79" t="str">
        <f t="shared" si="15"/>
        <v>3.7%</v>
      </c>
    </row>
    <row r="38" ht="12.0" customHeight="1">
      <c r="A38" s="74" t="s">
        <v>66</v>
      </c>
      <c r="B38" s="75">
        <v>3461.1138758</v>
      </c>
      <c r="C38" s="76">
        <v>2799.0103759</v>
      </c>
      <c r="D38" s="77" t="str">
        <f t="shared" si="12"/>
        <v>-19.1%</v>
      </c>
      <c r="E38" s="76">
        <v>16257.7267106</v>
      </c>
      <c r="F38" s="76">
        <v>17516.3821843</v>
      </c>
      <c r="G38" s="78" t="str">
        <f t="shared" si="14"/>
        <v>7.7%</v>
      </c>
      <c r="H38" s="79" t="str">
        <f t="shared" si="15"/>
        <v>3.4%</v>
      </c>
    </row>
    <row r="39" ht="12.0" customHeight="1">
      <c r="A39" s="74" t="s">
        <v>67</v>
      </c>
      <c r="B39" s="75">
        <v>3198.331125</v>
      </c>
      <c r="C39" s="76">
        <v>3024.523501</v>
      </c>
      <c r="D39" s="77" t="str">
        <f t="shared" si="12"/>
        <v>-5.4%</v>
      </c>
      <c r="E39" s="76">
        <v>18846.455125</v>
      </c>
      <c r="F39" s="76">
        <v>16738.903185</v>
      </c>
      <c r="G39" s="78" t="str">
        <f t="shared" si="14"/>
        <v>-11.2%</v>
      </c>
      <c r="H39" s="79" t="str">
        <f t="shared" si="15"/>
        <v>3.2%</v>
      </c>
    </row>
    <row r="40" ht="12.0" customHeight="1">
      <c r="A40" s="74" t="s">
        <v>44</v>
      </c>
      <c r="B40" s="75">
        <v>2704.975</v>
      </c>
      <c r="C40" s="76">
        <v>2715.7641</v>
      </c>
      <c r="D40" s="77" t="str">
        <f t="shared" si="12"/>
        <v>0.4%</v>
      </c>
      <c r="E40" s="76">
        <v>14192.460781</v>
      </c>
      <c r="F40" s="76">
        <v>16698.1445</v>
      </c>
      <c r="G40" s="78" t="str">
        <f t="shared" si="14"/>
        <v>17.7%</v>
      </c>
      <c r="H40" s="79" t="str">
        <f t="shared" si="15"/>
        <v>3.2%</v>
      </c>
    </row>
    <row r="41" ht="12.0" customHeight="1">
      <c r="A41" s="74" t="s">
        <v>50</v>
      </c>
      <c r="B41" s="75">
        <v>34496.65148626</v>
      </c>
      <c r="C41" s="76">
        <v>21573.724188323</v>
      </c>
      <c r="D41" s="77" t="str">
        <f t="shared" si="12"/>
        <v>-37.5%</v>
      </c>
      <c r="E41" s="76">
        <v>205702.542311161</v>
      </c>
      <c r="F41" s="76">
        <v>117837.28760623439</v>
      </c>
      <c r="G41" s="78" t="str">
        <f t="shared" si="14"/>
        <v>-42.7%</v>
      </c>
      <c r="H41" s="79" t="str">
        <f t="shared" si="15"/>
        <v>22.8%</v>
      </c>
    </row>
    <row r="42" ht="12.0" customHeight="1">
      <c r="A42" s="68" t="s">
        <v>68</v>
      </c>
      <c r="B42" s="69" t="str">
        <f t="shared" ref="B42:C42" si="16">+SUM(B43:B53)</f>
        <v>  24,605 </v>
      </c>
      <c r="C42" s="70" t="str">
        <f t="shared" si="16"/>
        <v>  20,664 </v>
      </c>
      <c r="D42" s="71" t="str">
        <f t="shared" si="12"/>
        <v>-16.0%</v>
      </c>
      <c r="E42" s="70" t="str">
        <f t="shared" ref="E42:F42" si="17">+SUM(E43:E53)</f>
        <v>  149,364 </v>
      </c>
      <c r="F42" s="70" t="str">
        <f t="shared" si="17"/>
        <v>  104,242 </v>
      </c>
      <c r="G42" s="72" t="str">
        <f t="shared" si="14"/>
        <v>-30.2%</v>
      </c>
      <c r="H42" s="73" t="str">
        <f>SUM(H43:H53)</f>
        <v>100%</v>
      </c>
    </row>
    <row r="43" ht="12.0" customHeight="1">
      <c r="A43" s="74" t="s">
        <v>48</v>
      </c>
      <c r="B43" s="75">
        <v>1710.424752</v>
      </c>
      <c r="C43" s="76">
        <v>2467.47532</v>
      </c>
      <c r="D43" s="77" t="str">
        <f t="shared" si="12"/>
        <v>44.3%</v>
      </c>
      <c r="E43" s="76">
        <v>14629.481211999999</v>
      </c>
      <c r="F43" s="76">
        <v>12907.62401</v>
      </c>
      <c r="G43" s="78" t="str">
        <f t="shared" si="14"/>
        <v>-11.8%</v>
      </c>
      <c r="H43" s="79" t="str">
        <f t="shared" ref="H43:H53" si="18">(F43/$F$42)</f>
        <v>12.4%</v>
      </c>
    </row>
    <row r="44" ht="12.0" customHeight="1">
      <c r="A44" s="74" t="s">
        <v>64</v>
      </c>
      <c r="B44" s="75">
        <v>1619.5090685</v>
      </c>
      <c r="C44" s="76">
        <v>1894.98521183</v>
      </c>
      <c r="D44" s="77" t="str">
        <f t="shared" si="12"/>
        <v>17.0%</v>
      </c>
      <c r="E44" s="76">
        <v>11047.39677589</v>
      </c>
      <c r="F44" s="76">
        <v>7806.65160327</v>
      </c>
      <c r="G44" s="78" t="str">
        <f t="shared" si="14"/>
        <v>-29.3%</v>
      </c>
      <c r="H44" s="79" t="str">
        <f t="shared" si="18"/>
        <v>7.5%</v>
      </c>
    </row>
    <row r="45" ht="12.0" customHeight="1">
      <c r="A45" s="74" t="s">
        <v>66</v>
      </c>
      <c r="B45" s="75">
        <v>1712.5067464</v>
      </c>
      <c r="C45" s="76">
        <v>1095.9189068</v>
      </c>
      <c r="D45" s="77" t="str">
        <f t="shared" si="12"/>
        <v>-36.0%</v>
      </c>
      <c r="E45" s="76">
        <v>6988.7288905000005</v>
      </c>
      <c r="F45" s="76">
        <v>7312.020132899999</v>
      </c>
      <c r="G45" s="78" t="str">
        <f t="shared" si="14"/>
        <v>4.6%</v>
      </c>
      <c r="H45" s="79" t="str">
        <f t="shared" si="18"/>
        <v>7.0%</v>
      </c>
    </row>
    <row r="46" ht="12.0" customHeight="1">
      <c r="A46" s="74" t="s">
        <v>62</v>
      </c>
      <c r="B46" s="75">
        <v>1436.96908358</v>
      </c>
      <c r="C46" s="76">
        <v>2011.22750915</v>
      </c>
      <c r="D46" s="77" t="str">
        <f t="shared" si="12"/>
        <v>40.0%</v>
      </c>
      <c r="E46" s="76">
        <v>11205.704172579999</v>
      </c>
      <c r="F46" s="76">
        <v>7283.196516170001</v>
      </c>
      <c r="G46" s="78" t="str">
        <f t="shared" si="14"/>
        <v>-35.0%</v>
      </c>
      <c r="H46" s="79" t="str">
        <f t="shared" si="18"/>
        <v>7.0%</v>
      </c>
    </row>
    <row r="47" ht="12.0" customHeight="1">
      <c r="A47" s="74" t="s">
        <v>69</v>
      </c>
      <c r="B47" s="75">
        <v>1035.5996098</v>
      </c>
      <c r="C47" s="76">
        <v>1094.618397</v>
      </c>
      <c r="D47" s="77" t="str">
        <f t="shared" si="12"/>
        <v>5.7%</v>
      </c>
      <c r="E47" s="76">
        <v>6550.745261</v>
      </c>
      <c r="F47" s="76">
        <v>6712.102680600001</v>
      </c>
      <c r="G47" s="78" t="str">
        <f t="shared" si="14"/>
        <v>2.5%</v>
      </c>
      <c r="H47" s="79" t="str">
        <f t="shared" si="18"/>
        <v>6.4%</v>
      </c>
    </row>
    <row r="48" ht="12.0" customHeight="1">
      <c r="A48" s="74" t="s">
        <v>70</v>
      </c>
      <c r="B48" s="75">
        <v>729.8892</v>
      </c>
      <c r="C48" s="76">
        <v>1357.98932</v>
      </c>
      <c r="D48" s="77" t="str">
        <f t="shared" si="12"/>
        <v>86.1%</v>
      </c>
      <c r="E48" s="76">
        <v>4535.28366</v>
      </c>
      <c r="F48" s="76">
        <v>6413.61083</v>
      </c>
      <c r="G48" s="78" t="str">
        <f t="shared" si="14"/>
        <v>41.4%</v>
      </c>
      <c r="H48" s="79" t="str">
        <f t="shared" si="18"/>
        <v>6.2%</v>
      </c>
    </row>
    <row r="49" ht="12.0" customHeight="1">
      <c r="A49" s="74" t="s">
        <v>71</v>
      </c>
      <c r="B49" s="75">
        <v>2540.6530843</v>
      </c>
      <c r="C49" s="76">
        <v>1184.9103312399998</v>
      </c>
      <c r="D49" s="77" t="str">
        <f t="shared" si="12"/>
        <v>-53.4%</v>
      </c>
      <c r="E49" s="76">
        <v>13536.358360190003</v>
      </c>
      <c r="F49" s="76">
        <v>6105.27907715</v>
      </c>
      <c r="G49" s="78" t="str">
        <f t="shared" si="14"/>
        <v>-54.9%</v>
      </c>
      <c r="H49" s="79" t="str">
        <f t="shared" si="18"/>
        <v>5.9%</v>
      </c>
    </row>
    <row r="50" ht="12.0" customHeight="1">
      <c r="A50" s="74" t="s">
        <v>72</v>
      </c>
      <c r="B50" s="75">
        <v>1161.819616</v>
      </c>
      <c r="C50" s="76">
        <v>998.0691334</v>
      </c>
      <c r="D50" s="77" t="str">
        <f t="shared" si="12"/>
        <v>-14.1%</v>
      </c>
      <c r="E50" s="76">
        <v>6374.3894708</v>
      </c>
      <c r="F50" s="76">
        <v>5616.666814800001</v>
      </c>
      <c r="G50" s="78" t="str">
        <f t="shared" si="14"/>
        <v>-11.9%</v>
      </c>
      <c r="H50" s="79" t="str">
        <f t="shared" si="18"/>
        <v>5.4%</v>
      </c>
    </row>
    <row r="51" ht="12.0" customHeight="1">
      <c r="A51" s="74" t="s">
        <v>73</v>
      </c>
      <c r="B51" s="75">
        <v>1361.651</v>
      </c>
      <c r="C51" s="76">
        <v>1170.792</v>
      </c>
      <c r="D51" s="77" t="str">
        <f t="shared" si="12"/>
        <v>-14.0%</v>
      </c>
      <c r="E51" s="76">
        <v>9456.501637</v>
      </c>
      <c r="F51" s="76">
        <v>4821.685799999999</v>
      </c>
      <c r="G51" s="78" t="str">
        <f t="shared" si="14"/>
        <v>-49.0%</v>
      </c>
      <c r="H51" s="79" t="str">
        <f t="shared" si="18"/>
        <v>4.6%</v>
      </c>
    </row>
    <row r="52" ht="12.0" customHeight="1">
      <c r="A52" s="74" t="s">
        <v>63</v>
      </c>
      <c r="B52" s="75">
        <v>601.4158</v>
      </c>
      <c r="C52" s="76">
        <v>1367.0988</v>
      </c>
      <c r="D52" s="77" t="str">
        <f t="shared" si="12"/>
        <v>127.3%</v>
      </c>
      <c r="E52" s="76">
        <v>3773.1216999999997</v>
      </c>
      <c r="F52" s="76">
        <v>4674.12631</v>
      </c>
      <c r="G52" s="78" t="str">
        <f t="shared" si="14"/>
        <v>23.9%</v>
      </c>
      <c r="H52" s="79" t="str">
        <f t="shared" si="18"/>
        <v>4.5%</v>
      </c>
    </row>
    <row r="53" ht="12.0" customHeight="1">
      <c r="A53" s="74" t="s">
        <v>50</v>
      </c>
      <c r="B53" s="75">
        <v>10694.892799555002</v>
      </c>
      <c r="C53" s="76">
        <v>6020.892515926</v>
      </c>
      <c r="D53" s="77" t="str">
        <f t="shared" si="12"/>
        <v>-43.7%</v>
      </c>
      <c r="E53" s="76">
        <v>61266.45509861402</v>
      </c>
      <c r="F53" s="76">
        <v>34588.83718716741</v>
      </c>
      <c r="G53" s="78" t="str">
        <f t="shared" si="14"/>
        <v>-43.5%</v>
      </c>
      <c r="H53" s="79" t="str">
        <f t="shared" si="18"/>
        <v>33.2%</v>
      </c>
    </row>
    <row r="54" ht="12.0" customHeight="1">
      <c r="A54" s="94" t="s">
        <v>74</v>
      </c>
      <c r="B54" s="69" t="str">
        <f t="shared" ref="B54:C54" si="19">+SUM(B55:B65)</f>
        <v>  321,001 </v>
      </c>
      <c r="C54" s="70" t="str">
        <f t="shared" si="19"/>
        <v>  264,965 </v>
      </c>
      <c r="D54" s="71" t="str">
        <f t="shared" si="12"/>
        <v>-17.5%</v>
      </c>
      <c r="E54" s="70" t="str">
        <f t="shared" ref="E54:F54" si="20">+SUM(E55:E65)</f>
        <v>  1,853,913 </v>
      </c>
      <c r="F54" s="70" t="str">
        <f t="shared" si="20"/>
        <v>  1,309,800 </v>
      </c>
      <c r="G54" s="72" t="str">
        <f t="shared" si="14"/>
        <v>-29.3%</v>
      </c>
      <c r="H54" s="73" t="str">
        <f>SUM(H55:H65)</f>
        <v>100%</v>
      </c>
    </row>
    <row r="55" ht="12.0" customHeight="1">
      <c r="A55" s="74" t="s">
        <v>42</v>
      </c>
      <c r="B55" s="75">
        <v>47131.81672762</v>
      </c>
      <c r="C55" s="76">
        <v>32833.9042639929</v>
      </c>
      <c r="D55" s="77" t="str">
        <f t="shared" si="12"/>
        <v>-30.3%</v>
      </c>
      <c r="E55" s="76">
        <v>245352.445018188</v>
      </c>
      <c r="F55" s="76">
        <v>199888.4957264782</v>
      </c>
      <c r="G55" s="78" t="str">
        <f t="shared" si="14"/>
        <v>-18.5%</v>
      </c>
      <c r="H55" s="79" t="str">
        <f t="shared" ref="H55:H65" si="21">(F55/$F$54)</f>
        <v>15.3%</v>
      </c>
    </row>
    <row r="56" ht="12.0" customHeight="1">
      <c r="A56" s="74" t="s">
        <v>71</v>
      </c>
      <c r="B56" s="75">
        <v>44809.05935169</v>
      </c>
      <c r="C56" s="76">
        <v>27110.0432448016</v>
      </c>
      <c r="D56" s="77" t="str">
        <f t="shared" si="12"/>
        <v>-39.5%</v>
      </c>
      <c r="E56" s="76">
        <v>216519.885920757</v>
      </c>
      <c r="F56" s="76">
        <v>146803.3855699774</v>
      </c>
      <c r="G56" s="78" t="str">
        <f t="shared" si="14"/>
        <v>-32.2%</v>
      </c>
      <c r="H56" s="79" t="str">
        <f t="shared" si="21"/>
        <v>11.2%</v>
      </c>
    </row>
    <row r="57" ht="12.0" customHeight="1">
      <c r="A57" s="74" t="s">
        <v>56</v>
      </c>
      <c r="B57" s="75">
        <v>35140.3362372</v>
      </c>
      <c r="C57" s="76">
        <v>24533.6860195191</v>
      </c>
      <c r="D57" s="77" t="str">
        <f t="shared" si="12"/>
        <v>-30.2%</v>
      </c>
      <c r="E57" s="76">
        <v>219501.04319439997</v>
      </c>
      <c r="F57" s="76">
        <v>105631.3049151716</v>
      </c>
      <c r="G57" s="78" t="str">
        <f t="shared" si="14"/>
        <v>-51.9%</v>
      </c>
      <c r="H57" s="79" t="str">
        <f t="shared" si="21"/>
        <v>8.1%</v>
      </c>
    </row>
    <row r="58" ht="12.0" customHeight="1">
      <c r="A58" s="74" t="s">
        <v>44</v>
      </c>
      <c r="B58" s="75">
        <v>17461.77457</v>
      </c>
      <c r="C58" s="76">
        <v>17928.8997504442</v>
      </c>
      <c r="D58" s="77" t="str">
        <f t="shared" si="12"/>
        <v>2.7%</v>
      </c>
      <c r="E58" s="76">
        <v>80503.24953500001</v>
      </c>
      <c r="F58" s="76">
        <v>95003.81081538211</v>
      </c>
      <c r="G58" s="78" t="str">
        <f t="shared" si="14"/>
        <v>18.0%</v>
      </c>
      <c r="H58" s="79" t="str">
        <f t="shared" si="21"/>
        <v>7.3%</v>
      </c>
    </row>
    <row r="59" ht="12.0" customHeight="1">
      <c r="A59" s="74" t="s">
        <v>40</v>
      </c>
      <c r="B59" s="75">
        <v>14700.305202</v>
      </c>
      <c r="C59" s="76">
        <v>17508.4364088797</v>
      </c>
      <c r="D59" s="77" t="str">
        <f t="shared" si="12"/>
        <v>19.1%</v>
      </c>
      <c r="E59" s="76">
        <v>83127.195965</v>
      </c>
      <c r="F59" s="76">
        <v>92704.1523593723</v>
      </c>
      <c r="G59" s="78" t="str">
        <f t="shared" si="14"/>
        <v>11.5%</v>
      </c>
      <c r="H59" s="79" t="str">
        <f t="shared" si="21"/>
        <v>7.1%</v>
      </c>
    </row>
    <row r="60" ht="12.0" customHeight="1">
      <c r="A60" s="74" t="s">
        <v>62</v>
      </c>
      <c r="B60" s="75">
        <v>16378.82702432</v>
      </c>
      <c r="C60" s="76">
        <v>22614.872251117</v>
      </c>
      <c r="D60" s="77" t="str">
        <f t="shared" si="12"/>
        <v>38.1%</v>
      </c>
      <c r="E60" s="76">
        <v>106450.88858469</v>
      </c>
      <c r="F60" s="76">
        <v>81482.5645541809</v>
      </c>
      <c r="G60" s="78" t="str">
        <f t="shared" si="14"/>
        <v>-23.5%</v>
      </c>
      <c r="H60" s="79" t="str">
        <f t="shared" si="21"/>
        <v>6.2%</v>
      </c>
    </row>
    <row r="61" ht="12.0" customHeight="1">
      <c r="A61" s="74" t="s">
        <v>64</v>
      </c>
      <c r="B61" s="75">
        <v>10010.9914002</v>
      </c>
      <c r="C61" s="76">
        <v>9139.7761307014</v>
      </c>
      <c r="D61" s="77" t="str">
        <f t="shared" si="12"/>
        <v>-8.7%</v>
      </c>
      <c r="E61" s="76">
        <v>66048.9280317</v>
      </c>
      <c r="F61" s="76">
        <v>45062.369378303905</v>
      </c>
      <c r="G61" s="78" t="str">
        <f t="shared" si="14"/>
        <v>-31.8%</v>
      </c>
      <c r="H61" s="79" t="str">
        <f t="shared" si="21"/>
        <v>3.4%</v>
      </c>
    </row>
    <row r="62" ht="12.0" customHeight="1">
      <c r="A62" s="74" t="s">
        <v>63</v>
      </c>
      <c r="B62" s="75">
        <v>7704.6939337</v>
      </c>
      <c r="C62" s="76">
        <v>11283.9246706824</v>
      </c>
      <c r="D62" s="77" t="str">
        <f t="shared" si="12"/>
        <v>46.5%</v>
      </c>
      <c r="E62" s="76">
        <v>45506.498486430006</v>
      </c>
      <c r="F62" s="76">
        <v>40086.7899284726</v>
      </c>
      <c r="G62" s="78" t="str">
        <f t="shared" si="14"/>
        <v>-11.9%</v>
      </c>
      <c r="H62" s="79" t="str">
        <f t="shared" si="21"/>
        <v>3.1%</v>
      </c>
    </row>
    <row r="63" ht="12.0" customHeight="1">
      <c r="A63" s="74" t="s">
        <v>70</v>
      </c>
      <c r="B63" s="75">
        <v>5058.9917374</v>
      </c>
      <c r="C63" s="76">
        <v>8888.7197813953</v>
      </c>
      <c r="D63" s="77" t="str">
        <f t="shared" si="12"/>
        <v>75.7%</v>
      </c>
      <c r="E63" s="76">
        <v>29933.075114</v>
      </c>
      <c r="F63" s="76">
        <v>39445.4960421833</v>
      </c>
      <c r="G63" s="78" t="str">
        <f t="shared" si="14"/>
        <v>31.8%</v>
      </c>
      <c r="H63" s="79" t="str">
        <f t="shared" si="21"/>
        <v>3.0%</v>
      </c>
    </row>
    <row r="64" ht="12.0" customHeight="1">
      <c r="A64" s="74" t="s">
        <v>48</v>
      </c>
      <c r="B64" s="75">
        <v>9196.071459</v>
      </c>
      <c r="C64" s="76">
        <v>8525.4080882142</v>
      </c>
      <c r="D64" s="77" t="str">
        <f t="shared" si="12"/>
        <v>-7.3%</v>
      </c>
      <c r="E64" s="76">
        <v>68850.743788</v>
      </c>
      <c r="F64" s="76">
        <v>39088.3670999791</v>
      </c>
      <c r="G64" s="78" t="str">
        <f t="shared" si="14"/>
        <v>-43.2%</v>
      </c>
      <c r="H64" s="79" t="str">
        <f t="shared" si="21"/>
        <v>3.0%</v>
      </c>
    </row>
    <row r="65" ht="12.0" customHeight="1">
      <c r="A65" s="74" t="s">
        <v>50</v>
      </c>
      <c r="B65" s="75">
        <v>113408.60637270898</v>
      </c>
      <c r="C65" s="76">
        <v>84596.85268197079</v>
      </c>
      <c r="D65" s="77" t="str">
        <f t="shared" si="12"/>
        <v>-25.4%</v>
      </c>
      <c r="E65" s="76">
        <v>692118.7026441197</v>
      </c>
      <c r="F65" s="76">
        <v>424603.0536383793</v>
      </c>
      <c r="G65" s="78" t="str">
        <f t="shared" si="14"/>
        <v>-38.7%</v>
      </c>
      <c r="H65" s="79" t="str">
        <f t="shared" si="21"/>
        <v>32.4%</v>
      </c>
    </row>
    <row r="66" ht="12.0" customHeight="1">
      <c r="A66" s="95" t="s">
        <v>75</v>
      </c>
      <c r="B66" s="69" t="str">
        <f t="shared" ref="B66:C66" si="22">+SUM(B67:B68)</f>
        <v>  927,601 </v>
      </c>
      <c r="C66" s="70" t="str">
        <f t="shared" si="22"/>
        <v>  393,741 </v>
      </c>
      <c r="D66" s="71" t="str">
        <f t="shared" si="12"/>
        <v>-57.6%</v>
      </c>
      <c r="E66" s="70" t="str">
        <f t="shared" ref="E66:F66" si="23">+SUM(E67:E68)</f>
        <v>  4,467,305 </v>
      </c>
      <c r="F66" s="70" t="str">
        <f t="shared" si="23"/>
        <v>  2,831,799 </v>
      </c>
      <c r="G66" s="72" t="str">
        <f t="shared" si="14"/>
        <v>-36.6%</v>
      </c>
      <c r="H66" s="73" t="str">
        <f>SUM(H67:H68)</f>
        <v>100%</v>
      </c>
    </row>
    <row r="67" ht="12.0" customHeight="1">
      <c r="A67" s="74" t="s">
        <v>76</v>
      </c>
      <c r="B67" s="96">
        <v>882165.7782</v>
      </c>
      <c r="C67" s="76">
        <v>386955.0564</v>
      </c>
      <c r="D67" s="77" t="str">
        <f t="shared" si="12"/>
        <v>-56.1%</v>
      </c>
      <c r="E67" s="76">
        <v>4235593.284899999</v>
      </c>
      <c r="F67" s="76">
        <v>2755201.7362</v>
      </c>
      <c r="G67" s="78" t="str">
        <f t="shared" si="14"/>
        <v>-35.0%</v>
      </c>
      <c r="H67" s="79" t="str">
        <f t="shared" ref="H67:H68" si="24">(F67/$F$66)</f>
        <v>97.3%</v>
      </c>
    </row>
    <row r="68" ht="12.0" customHeight="1">
      <c r="A68" s="88" t="s">
        <v>77</v>
      </c>
      <c r="B68" s="97">
        <v>45435.11072</v>
      </c>
      <c r="C68" s="86">
        <v>6785.71326</v>
      </c>
      <c r="D68" s="77" t="str">
        <f t="shared" si="12"/>
        <v>-85.1%</v>
      </c>
      <c r="E68" s="86">
        <v>231711.75921</v>
      </c>
      <c r="F68" s="86">
        <v>76596.90921</v>
      </c>
      <c r="G68" s="78" t="str">
        <f t="shared" si="14"/>
        <v>-66.9%</v>
      </c>
      <c r="H68" s="79" t="str">
        <f t="shared" si="24"/>
        <v>2.7%</v>
      </c>
    </row>
    <row r="69" ht="12.0" customHeight="1">
      <c r="A69" s="98" t="s">
        <v>78</v>
      </c>
      <c r="B69" s="69" t="str">
        <f t="shared" ref="B69:C69" si="25">+B70</f>
        <v>  1,704 </v>
      </c>
      <c r="C69" s="70" t="str">
        <f t="shared" si="25"/>
        <v>  1,461 </v>
      </c>
      <c r="D69" s="71" t="str">
        <f t="shared" si="12"/>
        <v>-14.3%</v>
      </c>
      <c r="E69" s="70" t="str">
        <f t="shared" ref="E69:F69" si="26">E70</f>
        <v>  10,118 </v>
      </c>
      <c r="F69" s="70" t="str">
        <f t="shared" si="26"/>
        <v>  7,657 </v>
      </c>
      <c r="G69" s="72" t="str">
        <f t="shared" si="14"/>
        <v>-24.3%</v>
      </c>
      <c r="H69" s="73" t="str">
        <f>SUM(H70)</f>
        <v>100%</v>
      </c>
    </row>
    <row r="70" ht="12.0" customHeight="1">
      <c r="A70" s="74" t="s">
        <v>79</v>
      </c>
      <c r="B70" s="75">
        <v>1703.6477</v>
      </c>
      <c r="C70" s="76">
        <v>1460.8656025</v>
      </c>
      <c r="D70" s="77" t="str">
        <f t="shared" si="12"/>
        <v>-14.3%</v>
      </c>
      <c r="E70" s="99">
        <v>10117.7614</v>
      </c>
      <c r="F70" s="76">
        <v>7656.7971175</v>
      </c>
      <c r="G70" s="78" t="str">
        <f t="shared" si="14"/>
        <v>-24.3%</v>
      </c>
      <c r="H70" s="100" t="str">
        <f>(F70/$F$69)</f>
        <v>100%</v>
      </c>
    </row>
    <row r="71" ht="12.0" customHeight="1">
      <c r="A71" s="98" t="s">
        <v>80</v>
      </c>
      <c r="B71" s="69" t="str">
        <f t="shared" ref="B71:C71" si="27">+SUM(B72:B77)</f>
        <v>  2,680 </v>
      </c>
      <c r="C71" s="70" t="str">
        <f t="shared" si="27"/>
        <v>  2,773 </v>
      </c>
      <c r="D71" s="71" t="str">
        <f t="shared" si="12"/>
        <v>3.5%</v>
      </c>
      <c r="E71" s="70" t="str">
        <f t="shared" ref="E71:F71" si="28">+SUM(E72:E77)</f>
        <v>  13,197 </v>
      </c>
      <c r="F71" s="70" t="str">
        <f t="shared" si="28"/>
        <v>  14,397 </v>
      </c>
      <c r="G71" s="72" t="str">
        <f t="shared" si="14"/>
        <v>9.1%</v>
      </c>
      <c r="H71" s="73" t="str">
        <f>SUM(H72:H77)</f>
        <v>100%</v>
      </c>
    </row>
    <row r="72" ht="12.0" customHeight="1">
      <c r="A72" s="74" t="s">
        <v>40</v>
      </c>
      <c r="B72" s="75">
        <v>953.543529</v>
      </c>
      <c r="C72" s="76">
        <v>1194.6478554</v>
      </c>
      <c r="D72" s="77" t="str">
        <f t="shared" si="12"/>
        <v>25.3%</v>
      </c>
      <c r="E72" s="76">
        <v>3895.5267499999995</v>
      </c>
      <c r="F72" s="76">
        <v>6822.850716500001</v>
      </c>
      <c r="G72" s="78" t="str">
        <f t="shared" si="14"/>
        <v>75.1%</v>
      </c>
      <c r="H72" s="79" t="str">
        <f t="shared" ref="H72:H77" si="29">(F72/$F$71)</f>
        <v>47.4%</v>
      </c>
    </row>
    <row r="73" ht="12.0" customHeight="1">
      <c r="A73" s="74" t="s">
        <v>41</v>
      </c>
      <c r="B73" s="75">
        <v>1134.464298</v>
      </c>
      <c r="C73" s="76">
        <v>820.43256575</v>
      </c>
      <c r="D73" s="77" t="str">
        <f t="shared" si="12"/>
        <v>-27.7%</v>
      </c>
      <c r="E73" s="76">
        <v>6724.309689</v>
      </c>
      <c r="F73" s="76">
        <v>3880.0959348700003</v>
      </c>
      <c r="G73" s="78" t="str">
        <f t="shared" si="14"/>
        <v>-42.3%</v>
      </c>
      <c r="H73" s="79" t="str">
        <f t="shared" si="29"/>
        <v>26.9%</v>
      </c>
    </row>
    <row r="74" ht="12.0" customHeight="1">
      <c r="A74" s="88" t="s">
        <v>42</v>
      </c>
      <c r="B74" s="89">
        <v>255.6013138</v>
      </c>
      <c r="C74" s="86">
        <v>281.427346</v>
      </c>
      <c r="D74" s="77" t="str">
        <f t="shared" si="12"/>
        <v>10.1%</v>
      </c>
      <c r="E74" s="86">
        <v>770.7425131</v>
      </c>
      <c r="F74" s="86">
        <v>2174.6178918</v>
      </c>
      <c r="G74" s="78" t="str">
        <f t="shared" si="14"/>
        <v>182.1%</v>
      </c>
      <c r="H74" s="79" t="str">
        <f t="shared" si="29"/>
        <v>15.1%</v>
      </c>
    </row>
    <row r="75" ht="12.0" customHeight="1">
      <c r="A75" s="88" t="s">
        <v>43</v>
      </c>
      <c r="B75" s="89">
        <v>214.655749</v>
      </c>
      <c r="C75" s="86">
        <v>325.684548</v>
      </c>
      <c r="D75" s="77" t="str">
        <f t="shared" si="12"/>
        <v>51.7%</v>
      </c>
      <c r="E75" s="86">
        <v>1074.983117</v>
      </c>
      <c r="F75" s="86">
        <v>672.249712</v>
      </c>
      <c r="G75" s="78" t="str">
        <f t="shared" si="14"/>
        <v>-37.5%</v>
      </c>
      <c r="H75" s="79" t="str">
        <f t="shared" si="29"/>
        <v>4.7%</v>
      </c>
    </row>
    <row r="76" ht="12.0" customHeight="1">
      <c r="A76" s="88" t="s">
        <v>46</v>
      </c>
      <c r="B76" s="89">
        <v>95.04734228</v>
      </c>
      <c r="C76" s="86">
        <v>124.36252127</v>
      </c>
      <c r="D76" s="77" t="str">
        <f t="shared" si="12"/>
        <v>30.8%</v>
      </c>
      <c r="E76" s="86">
        <v>638.4703248799999</v>
      </c>
      <c r="F76" s="86">
        <v>478.03551933980003</v>
      </c>
      <c r="G76" s="78" t="str">
        <f t="shared" si="14"/>
        <v>-25.1%</v>
      </c>
      <c r="H76" s="79" t="str">
        <f t="shared" si="29"/>
        <v>3.3%</v>
      </c>
    </row>
    <row r="77" ht="12.0" customHeight="1">
      <c r="A77" s="88" t="s">
        <v>44</v>
      </c>
      <c r="B77" s="101">
        <v>27.04975</v>
      </c>
      <c r="C77" s="102">
        <v>26.3028</v>
      </c>
      <c r="D77" s="103" t="str">
        <f t="shared" si="12"/>
        <v>-2.8%</v>
      </c>
      <c r="E77" s="89">
        <v>93.1534933</v>
      </c>
      <c r="F77" s="86">
        <v>369.54591</v>
      </c>
      <c r="G77" s="78" t="str">
        <f t="shared" si="14"/>
        <v>296.7%</v>
      </c>
      <c r="H77" s="79" t="str">
        <f t="shared" si="29"/>
        <v>2.6%</v>
      </c>
    </row>
    <row r="78" ht="54.0" customHeight="1">
      <c r="A78" s="104" t="s">
        <v>32</v>
      </c>
      <c r="B78" s="105"/>
      <c r="C78" s="105"/>
      <c r="D78" s="105"/>
      <c r="E78" s="105"/>
      <c r="F78" s="105"/>
      <c r="G78" s="105"/>
      <c r="H78" s="106"/>
    </row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</sheetData>
  <mergeCells count="3">
    <mergeCell ref="B4:D4"/>
    <mergeCell ref="E4:H4"/>
    <mergeCell ref="A78:H7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50.57"/>
    <col customWidth="1" min="2" max="3" width="13.57"/>
    <col customWidth="1" min="4" max="4" width="8.71"/>
    <col customWidth="1" min="5" max="5" width="14.43"/>
    <col customWidth="1" min="6" max="6" width="14.71"/>
    <col customWidth="1" min="7" max="7" width="8.71"/>
    <col customWidth="1" min="8" max="8" width="9.29"/>
    <col customWidth="1" hidden="1" min="9" max="21" width="11.43"/>
  </cols>
  <sheetData>
    <row r="1" ht="12.0" customHeight="1">
      <c r="A1" s="51" t="s">
        <v>81</v>
      </c>
      <c r="B1" s="42"/>
      <c r="C1" s="42"/>
      <c r="D1" s="107"/>
      <c r="E1" s="108"/>
      <c r="F1" s="108"/>
      <c r="G1" s="109"/>
      <c r="H1" s="108"/>
    </row>
    <row r="2" ht="12.0" customHeight="1">
      <c r="A2" s="110" t="s">
        <v>82</v>
      </c>
      <c r="B2" s="42"/>
      <c r="C2" s="42"/>
      <c r="D2" s="107"/>
      <c r="E2" s="108"/>
      <c r="F2" s="108"/>
      <c r="G2" s="109"/>
      <c r="H2" s="108"/>
    </row>
    <row r="3" ht="12.0" customHeight="1">
      <c r="A3" s="108"/>
      <c r="B3" s="111"/>
      <c r="C3" s="111"/>
      <c r="D3" s="107"/>
      <c r="E3" s="111"/>
      <c r="F3" s="111"/>
      <c r="G3" s="107"/>
      <c r="H3" s="107"/>
    </row>
    <row r="4" ht="12.0" customHeight="1">
      <c r="A4" s="112"/>
      <c r="B4" s="113" t="s">
        <v>35</v>
      </c>
      <c r="C4" s="105"/>
      <c r="D4" s="105"/>
      <c r="E4" s="113" t="s">
        <v>83</v>
      </c>
      <c r="F4" s="105"/>
      <c r="G4" s="105"/>
      <c r="H4" s="106"/>
    </row>
    <row r="5" ht="12.0" customHeight="1">
      <c r="A5" s="114" t="s">
        <v>84</v>
      </c>
      <c r="B5" s="115">
        <v>2019.0</v>
      </c>
      <c r="C5" s="116">
        <v>2020.0</v>
      </c>
      <c r="D5" s="117" t="s">
        <v>24</v>
      </c>
      <c r="E5" s="115">
        <v>2019.0</v>
      </c>
      <c r="F5" s="116">
        <v>2020.0</v>
      </c>
      <c r="G5" s="117" t="s">
        <v>24</v>
      </c>
      <c r="H5" s="118" t="s">
        <v>38</v>
      </c>
    </row>
    <row r="6" ht="12.0" customHeight="1">
      <c r="A6" s="119" t="s">
        <v>85</v>
      </c>
      <c r="B6" s="120" t="str">
        <f t="shared" ref="B6:C6" si="1">SUM(B7:B21)</f>
        <v>  198,688 </v>
      </c>
      <c r="C6" s="121" t="str">
        <f t="shared" si="1"/>
        <v>  180,792 </v>
      </c>
      <c r="D6" s="122" t="str">
        <f>(C6-B6)/B6</f>
        <v>-9.0%</v>
      </c>
      <c r="E6" s="120" t="str">
        <f t="shared" ref="E6:F6" si="2">SUM(E7:E21)</f>
        <v>  1,191,886 </v>
      </c>
      <c r="F6" s="121" t="str">
        <f t="shared" si="2"/>
        <v>  949,217 </v>
      </c>
      <c r="G6" s="122" t="str">
        <f>(F6-E6)/E6</f>
        <v>-20.4%</v>
      </c>
      <c r="H6" s="123" t="str">
        <f>SUM(H7:H21)</f>
        <v>100%</v>
      </c>
      <c r="K6" s="124" t="s">
        <v>86</v>
      </c>
      <c r="L6" s="124" t="s">
        <v>87</v>
      </c>
      <c r="M6" s="124" t="s">
        <v>88</v>
      </c>
      <c r="N6" s="124" t="s">
        <v>89</v>
      </c>
      <c r="O6" s="124" t="s">
        <v>90</v>
      </c>
      <c r="P6" s="124" t="s">
        <v>91</v>
      </c>
      <c r="Q6" s="124" t="s">
        <v>92</v>
      </c>
      <c r="R6" s="124" t="s">
        <v>93</v>
      </c>
      <c r="S6" s="124" t="s">
        <v>94</v>
      </c>
      <c r="T6" s="124" t="s">
        <v>95</v>
      </c>
      <c r="U6" s="124" t="s">
        <v>96</v>
      </c>
    </row>
    <row r="7" ht="12.0" customHeight="1">
      <c r="A7" s="125" t="s">
        <v>97</v>
      </c>
      <c r="B7" s="126">
        <v>39249.3985189</v>
      </c>
      <c r="C7" s="127">
        <v>34317.92752455</v>
      </c>
      <c r="D7" s="128" t="str">
        <f t="shared" ref="D7:D19" si="3">+C7/B7-1</f>
        <v>-12.6%</v>
      </c>
      <c r="E7" s="126">
        <v>238044.74001580002</v>
      </c>
      <c r="F7" s="127">
        <v>182464.26423204</v>
      </c>
      <c r="G7" s="128" t="str">
        <f t="shared" ref="G7:G38" si="4">+F7/E7-1</f>
        <v>-23.3%</v>
      </c>
      <c r="H7" s="129" t="str">
        <f t="shared" ref="H7:H21" si="5">(F7/$F$6)</f>
        <v>19.2%</v>
      </c>
      <c r="K7" t="s">
        <v>98</v>
      </c>
      <c r="L7">
        <v>2020.0</v>
      </c>
      <c r="M7">
        <v>5.0</v>
      </c>
      <c r="N7" s="130" t="str">
        <f t="shared" ref="N7:N24" si="6">VLOOKUP(K7,$A$7:$G$21,6,FALSE)</f>
        <v>  163,047 </v>
      </c>
      <c r="O7" s="130" t="str">
        <f t="shared" ref="O7:O24" si="7">VLOOKUP(K7,$A$23:$G$39,6,FALSE)</f>
        <v>  478,525 </v>
      </c>
      <c r="P7" s="130" t="str">
        <f t="shared" ref="P7:P24" si="8">VLOOKUP(K7,$A$41:$G$51,6,FALSE)</f>
        <v>  196,571 </v>
      </c>
      <c r="Q7" s="130" t="str">
        <f t="shared" ref="Q7:Q24" si="9">VLOOKUP(K7,$A$53:$G$63,6,FALSE)</f>
        <v>  11,811 </v>
      </c>
      <c r="R7" s="130" t="str">
        <f t="shared" ref="R7:R24" si="10">VLOOKUP(K7,$A$65:$G$80,6,FALSE)</f>
        <v>  258,313 </v>
      </c>
      <c r="S7" t="str">
        <f t="shared" ref="S7:S24" si="11">VLOOKUP(K7,$A$82:$G$82,6,FALSE)</f>
        <v>#N/A</v>
      </c>
      <c r="T7" t="str">
        <f t="shared" ref="T7:T24" si="12">VLOOKUP(K7,$A$84:$G$84,6,FALSE)</f>
        <v>#N/A</v>
      </c>
      <c r="U7" s="130" t="str">
        <f t="shared" ref="U7:U24" si="13">VLOOKUP(K7,$A$86:$G$92,6,FALSE)</f>
        <v>  2,175 </v>
      </c>
    </row>
    <row r="8" ht="12.0" customHeight="1">
      <c r="A8" s="125" t="s">
        <v>98</v>
      </c>
      <c r="B8" s="126">
        <v>36904.069328100006</v>
      </c>
      <c r="C8" s="127">
        <v>34736.319859899995</v>
      </c>
      <c r="D8" s="128" t="str">
        <f t="shared" si="3"/>
        <v>-5.9%</v>
      </c>
      <c r="E8" s="126">
        <v>230529.54479895002</v>
      </c>
      <c r="F8" s="127">
        <v>163047.42477570998</v>
      </c>
      <c r="G8" s="128" t="str">
        <f t="shared" si="4"/>
        <v>-29.3%</v>
      </c>
      <c r="H8" s="129" t="str">
        <f t="shared" si="5"/>
        <v>17.2%</v>
      </c>
      <c r="K8" t="s">
        <v>99</v>
      </c>
      <c r="L8">
        <v>2020.0</v>
      </c>
      <c r="M8">
        <v>5.0</v>
      </c>
      <c r="N8" s="130" t="str">
        <f t="shared" si="6"/>
        <v>  131,696 </v>
      </c>
      <c r="O8" s="130" t="str">
        <f t="shared" si="7"/>
        <v>  790,964 </v>
      </c>
      <c r="P8" t="str">
        <f t="shared" si="8"/>
        <v>#N/A</v>
      </c>
      <c r="Q8" t="str">
        <f t="shared" si="9"/>
        <v>#N/A</v>
      </c>
      <c r="R8" s="130" t="str">
        <f t="shared" si="10"/>
        <v>  45,718 </v>
      </c>
      <c r="S8" t="str">
        <f t="shared" si="11"/>
        <v>#N/A</v>
      </c>
      <c r="T8" t="str">
        <f t="shared" si="12"/>
        <v>#N/A</v>
      </c>
      <c r="U8" s="130" t="str">
        <f t="shared" si="13"/>
        <v>  672 </v>
      </c>
    </row>
    <row r="9" ht="12.0" customHeight="1">
      <c r="A9" s="125" t="s">
        <v>99</v>
      </c>
      <c r="B9" s="126">
        <v>29914.30097</v>
      </c>
      <c r="C9" s="127">
        <v>24276.49717</v>
      </c>
      <c r="D9" s="128" t="str">
        <f t="shared" si="3"/>
        <v>-18.8%</v>
      </c>
      <c r="E9" s="126">
        <v>185831.51984000002</v>
      </c>
      <c r="F9" s="127">
        <v>131695.68002899998</v>
      </c>
      <c r="G9" s="128" t="str">
        <f t="shared" si="4"/>
        <v>-29.1%</v>
      </c>
      <c r="H9" s="129" t="str">
        <f t="shared" si="5"/>
        <v>13.9%</v>
      </c>
      <c r="I9" s="92" t="str">
        <f>F6-SUM(F7:F9)</f>
        <v>  472,009 </v>
      </c>
      <c r="K9" t="s">
        <v>97</v>
      </c>
      <c r="L9">
        <v>2020.0</v>
      </c>
      <c r="M9">
        <v>5.0</v>
      </c>
      <c r="N9" s="130" t="str">
        <f t="shared" si="6"/>
        <v>  182,464 </v>
      </c>
      <c r="O9" s="130" t="str">
        <f t="shared" si="7"/>
        <v>  5,748,920 </v>
      </c>
      <c r="P9" s="130" t="str">
        <f t="shared" si="8"/>
        <v>  13,909 </v>
      </c>
      <c r="Q9" s="130" t="str">
        <f t="shared" si="9"/>
        <v>  9,284 </v>
      </c>
      <c r="R9" s="130" t="str">
        <f t="shared" si="10"/>
        <v>  54,055 </v>
      </c>
      <c r="S9" t="str">
        <f t="shared" si="11"/>
        <v>#N/A</v>
      </c>
      <c r="T9" t="str">
        <f t="shared" si="12"/>
        <v>#N/A</v>
      </c>
      <c r="U9" s="130" t="str">
        <f t="shared" si="13"/>
        <v>  3,880 </v>
      </c>
    </row>
    <row r="10" ht="12.0" customHeight="1">
      <c r="A10" s="125" t="s">
        <v>100</v>
      </c>
      <c r="B10" s="126">
        <v>21224.859093</v>
      </c>
      <c r="C10" s="127">
        <v>23081.397727093</v>
      </c>
      <c r="D10" s="128" t="str">
        <f t="shared" si="3"/>
        <v>8.7%</v>
      </c>
      <c r="E10" s="126">
        <v>120244.70543199999</v>
      </c>
      <c r="F10" s="127">
        <v>127417.06208996302</v>
      </c>
      <c r="G10" s="128" t="str">
        <f t="shared" si="4"/>
        <v>6.0%</v>
      </c>
      <c r="H10" s="129" t="str">
        <f t="shared" si="5"/>
        <v>13.4%</v>
      </c>
      <c r="K10" t="s">
        <v>101</v>
      </c>
      <c r="L10">
        <v>2020.0</v>
      </c>
      <c r="M10">
        <v>5.0</v>
      </c>
      <c r="N10" s="130" t="str">
        <f t="shared" si="6"/>
        <v>  180 </v>
      </c>
      <c r="O10" s="130" t="str">
        <f t="shared" si="7"/>
        <v>  4,149,406 </v>
      </c>
      <c r="P10" s="130" t="str">
        <f t="shared" si="8"/>
        <v>  20,339 </v>
      </c>
      <c r="Q10" s="130" t="str">
        <f t="shared" si="9"/>
        <v>  2,543 </v>
      </c>
      <c r="R10" s="130" t="str">
        <f t="shared" si="10"/>
        <v>  90,313 </v>
      </c>
      <c r="S10" t="str">
        <f t="shared" si="11"/>
        <v>#N/A</v>
      </c>
      <c r="T10" t="str">
        <f t="shared" si="12"/>
        <v>#N/A</v>
      </c>
      <c r="U10" t="str">
        <f t="shared" si="13"/>
        <v>#N/A</v>
      </c>
    </row>
    <row r="11" ht="12.0" customHeight="1">
      <c r="A11" s="125" t="s">
        <v>102</v>
      </c>
      <c r="B11" s="126">
        <v>24972.612076</v>
      </c>
      <c r="C11" s="127">
        <v>22121.22226</v>
      </c>
      <c r="D11" s="128" t="str">
        <f t="shared" si="3"/>
        <v>-11.4%</v>
      </c>
      <c r="E11" s="126">
        <v>156638.96259029998</v>
      </c>
      <c r="F11" s="127">
        <v>111868.0140710014</v>
      </c>
      <c r="G11" s="128" t="str">
        <f t="shared" si="4"/>
        <v>-28.6%</v>
      </c>
      <c r="H11" s="129" t="str">
        <f t="shared" si="5"/>
        <v>11.8%</v>
      </c>
      <c r="K11" t="s">
        <v>103</v>
      </c>
      <c r="L11">
        <v>2020.0</v>
      </c>
      <c r="M11">
        <v>5.0</v>
      </c>
      <c r="N11" s="130" t="str">
        <f t="shared" si="6"/>
        <v>  12,601 </v>
      </c>
      <c r="O11" s="130" t="str">
        <f t="shared" si="7"/>
        <v>  11,560,012 </v>
      </c>
      <c r="P11" t="str">
        <f t="shared" si="8"/>
        <v>#N/A</v>
      </c>
      <c r="Q11" t="str">
        <f t="shared" si="9"/>
        <v>#N/A</v>
      </c>
      <c r="R11" s="130" t="str">
        <f t="shared" si="10"/>
        <v>  17,166 </v>
      </c>
      <c r="S11" t="str">
        <f t="shared" si="11"/>
        <v>#N/A</v>
      </c>
      <c r="T11" t="str">
        <f t="shared" si="12"/>
        <v>#N/A</v>
      </c>
      <c r="U11" t="str">
        <f t="shared" si="13"/>
        <v>#N/A</v>
      </c>
    </row>
    <row r="12" ht="12.0" customHeight="1">
      <c r="A12" s="125" t="s">
        <v>104</v>
      </c>
      <c r="B12" s="126">
        <v>11973.1347097</v>
      </c>
      <c r="C12" s="127">
        <v>14325.276472419999</v>
      </c>
      <c r="D12" s="128" t="str">
        <f t="shared" si="3"/>
        <v>19.6%</v>
      </c>
      <c r="E12" s="126">
        <v>73028.6528068</v>
      </c>
      <c r="F12" s="127">
        <v>84300.555100761</v>
      </c>
      <c r="G12" s="128" t="str">
        <f t="shared" si="4"/>
        <v>15.4%</v>
      </c>
      <c r="H12" s="129" t="str">
        <f t="shared" si="5"/>
        <v>8.9%</v>
      </c>
      <c r="K12" t="s">
        <v>102</v>
      </c>
      <c r="L12">
        <v>2020.0</v>
      </c>
      <c r="M12">
        <v>5.0</v>
      </c>
      <c r="N12" s="130" t="str">
        <f t="shared" si="6"/>
        <v>  111,868 </v>
      </c>
      <c r="O12" s="130" t="str">
        <f t="shared" si="7"/>
        <v>  1,284,593 </v>
      </c>
      <c r="P12" s="130" t="str">
        <f t="shared" si="8"/>
        <v>  3,219 </v>
      </c>
      <c r="Q12" s="130" t="str">
        <f t="shared" si="9"/>
        <v>  2,309 </v>
      </c>
      <c r="R12" s="130" t="str">
        <f t="shared" si="10"/>
        <v>  44,020 </v>
      </c>
      <c r="S12" t="str">
        <f t="shared" si="11"/>
        <v>#N/A</v>
      </c>
      <c r="T12" t="str">
        <f t="shared" si="12"/>
        <v>#N/A</v>
      </c>
      <c r="U12" s="130" t="str">
        <f t="shared" si="13"/>
        <v>  478 </v>
      </c>
    </row>
    <row r="13" ht="12.0" customHeight="1">
      <c r="A13" s="125" t="s">
        <v>105</v>
      </c>
      <c r="B13" s="126">
        <v>17544.851106160004</v>
      </c>
      <c r="C13" s="127">
        <v>15507.70371161</v>
      </c>
      <c r="D13" s="128" t="str">
        <f t="shared" si="3"/>
        <v>-11.6%</v>
      </c>
      <c r="E13" s="126">
        <v>93575.60137506</v>
      </c>
      <c r="F13" s="127">
        <v>83940.30068232556</v>
      </c>
      <c r="G13" s="128" t="str">
        <f t="shared" si="4"/>
        <v>-10.3%</v>
      </c>
      <c r="H13" s="129" t="str">
        <f t="shared" si="5"/>
        <v>8.8%</v>
      </c>
      <c r="K13" t="s">
        <v>106</v>
      </c>
      <c r="L13">
        <v>2020.0</v>
      </c>
      <c r="M13">
        <v>5.0</v>
      </c>
      <c r="N13" s="130" t="str">
        <f t="shared" si="6"/>
        <v>  533 </v>
      </c>
      <c r="O13" s="130" t="str">
        <f t="shared" si="7"/>
        <v>  208,454 </v>
      </c>
      <c r="P13" s="130" t="str">
        <f t="shared" si="8"/>
        <v>  5,371 </v>
      </c>
      <c r="Q13" s="130" t="str">
        <f t="shared" si="9"/>
        <v>  6,164 </v>
      </c>
      <c r="R13" s="130" t="str">
        <f t="shared" si="10"/>
        <v>  39,741 </v>
      </c>
      <c r="S13" t="str">
        <f t="shared" si="11"/>
        <v>#N/A</v>
      </c>
      <c r="T13" t="str">
        <f t="shared" si="12"/>
        <v>#N/A</v>
      </c>
      <c r="U13" t="str">
        <f t="shared" si="13"/>
        <v>#N/A</v>
      </c>
    </row>
    <row r="14" ht="12.0" customHeight="1">
      <c r="A14" s="125" t="s">
        <v>107</v>
      </c>
      <c r="B14" s="126">
        <v>3207.42676876</v>
      </c>
      <c r="C14" s="127">
        <v>3209.4866881599996</v>
      </c>
      <c r="D14" s="128" t="str">
        <f t="shared" si="3"/>
        <v>0.1%</v>
      </c>
      <c r="E14" s="126">
        <v>17005.226691139997</v>
      </c>
      <c r="F14" s="127">
        <v>17676.42901892</v>
      </c>
      <c r="G14" s="128" t="str">
        <f t="shared" si="4"/>
        <v>3.9%</v>
      </c>
      <c r="H14" s="129" t="str">
        <f t="shared" si="5"/>
        <v>1.9%</v>
      </c>
      <c r="K14" t="s">
        <v>108</v>
      </c>
      <c r="L14">
        <v>2020.0</v>
      </c>
      <c r="M14">
        <v>5.0</v>
      </c>
      <c r="N14" s="130" t="str">
        <f t="shared" si="6"/>
        <v>  363 </v>
      </c>
      <c r="O14" t="str">
        <f t="shared" si="7"/>
        <v>#N/A</v>
      </c>
      <c r="P14" s="130" t="str">
        <f t="shared" si="8"/>
        <v>  9,248 </v>
      </c>
      <c r="Q14" s="130" t="str">
        <f t="shared" si="9"/>
        <v>  3,634 </v>
      </c>
      <c r="R14" s="130" t="str">
        <f t="shared" si="10"/>
        <v>  16,087 </v>
      </c>
      <c r="S14" t="str">
        <f t="shared" si="11"/>
        <v>#N/A</v>
      </c>
      <c r="T14" t="str">
        <f t="shared" si="12"/>
        <v>#N/A</v>
      </c>
      <c r="U14" t="str">
        <f t="shared" si="13"/>
        <v>#N/A</v>
      </c>
    </row>
    <row r="15" ht="12.0" customHeight="1">
      <c r="A15" s="125" t="s">
        <v>109</v>
      </c>
      <c r="B15" s="126">
        <v>4720.41340163</v>
      </c>
      <c r="C15" s="127">
        <v>3755.95868556</v>
      </c>
      <c r="D15" s="128" t="str">
        <f t="shared" si="3"/>
        <v>-20.4%</v>
      </c>
      <c r="E15" s="126">
        <v>24479.2054541</v>
      </c>
      <c r="F15" s="127">
        <v>15911.43401831</v>
      </c>
      <c r="G15" s="128" t="str">
        <f t="shared" si="4"/>
        <v>-35.0%</v>
      </c>
      <c r="H15" s="129" t="str">
        <f t="shared" si="5"/>
        <v>1.7%</v>
      </c>
      <c r="K15" t="s">
        <v>110</v>
      </c>
      <c r="L15">
        <v>2020.0</v>
      </c>
      <c r="M15">
        <v>5.0</v>
      </c>
      <c r="N15" s="130" t="str">
        <f t="shared" si="6"/>
        <v>  15,629 </v>
      </c>
      <c r="O15" s="130" t="str">
        <f t="shared" si="7"/>
        <v>  129,150 </v>
      </c>
      <c r="P15" s="130" t="str">
        <f t="shared" si="8"/>
        <v>  44,477 </v>
      </c>
      <c r="Q15" s="130" t="str">
        <f t="shared" si="9"/>
        <v>  4,054 </v>
      </c>
      <c r="R15" s="130" t="str">
        <f t="shared" si="10"/>
        <v>  39,033 </v>
      </c>
      <c r="S15" s="130" t="str">
        <f t="shared" si="11"/>
        <v>  2,831,799 </v>
      </c>
      <c r="T15" t="str">
        <f t="shared" si="12"/>
        <v>#N/A</v>
      </c>
      <c r="U15" t="str">
        <f t="shared" si="13"/>
        <v>#N/A</v>
      </c>
    </row>
    <row r="16" ht="12.0" customHeight="1">
      <c r="A16" s="125" t="s">
        <v>110</v>
      </c>
      <c r="B16" s="126">
        <v>4082.3880970000005</v>
      </c>
      <c r="C16" s="127">
        <v>3115.5474098</v>
      </c>
      <c r="D16" s="128" t="str">
        <f t="shared" si="3"/>
        <v>-23.7%</v>
      </c>
      <c r="E16" s="126">
        <v>26039.406047499997</v>
      </c>
      <c r="F16" s="127">
        <v>15629.344511999998</v>
      </c>
      <c r="G16" s="128" t="str">
        <f t="shared" si="4"/>
        <v>-40.0%</v>
      </c>
      <c r="H16" s="129" t="str">
        <f t="shared" si="5"/>
        <v>1.6%</v>
      </c>
      <c r="K16" t="s">
        <v>105</v>
      </c>
      <c r="L16">
        <v>2020.0</v>
      </c>
      <c r="M16">
        <v>5.0</v>
      </c>
      <c r="N16" s="130" t="str">
        <f t="shared" si="6"/>
        <v>  83,940 </v>
      </c>
      <c r="O16" s="130" t="str">
        <f t="shared" si="7"/>
        <v>  -   </v>
      </c>
      <c r="P16" s="130" t="str">
        <f t="shared" si="8"/>
        <v>  68,713 </v>
      </c>
      <c r="Q16" s="130" t="str">
        <f t="shared" si="9"/>
        <v>  11,196 </v>
      </c>
      <c r="R16" s="130" t="str">
        <f t="shared" si="10"/>
        <v>  209,372 </v>
      </c>
      <c r="S16" t="str">
        <f t="shared" si="11"/>
        <v>#N/A</v>
      </c>
      <c r="T16" t="str">
        <f t="shared" si="12"/>
        <v>#N/A</v>
      </c>
      <c r="U16" s="130" t="str">
        <f t="shared" si="13"/>
        <v>  370 </v>
      </c>
    </row>
    <row r="17" ht="12.0" customHeight="1">
      <c r="A17" s="125" t="s">
        <v>103</v>
      </c>
      <c r="B17" s="126">
        <v>3447.953095</v>
      </c>
      <c r="C17" s="127">
        <v>1910.2053</v>
      </c>
      <c r="D17" s="128" t="str">
        <f t="shared" si="3"/>
        <v>-44.6%</v>
      </c>
      <c r="E17" s="126">
        <v>16928.785645</v>
      </c>
      <c r="F17" s="127">
        <v>12600.601117699998</v>
      </c>
      <c r="G17" s="128" t="str">
        <f t="shared" si="4"/>
        <v>-25.6%</v>
      </c>
      <c r="H17" s="129" t="str">
        <f t="shared" si="5"/>
        <v>1.3%</v>
      </c>
      <c r="K17" t="s">
        <v>111</v>
      </c>
      <c r="L17">
        <v>2020.0</v>
      </c>
      <c r="M17">
        <v>5.0</v>
      </c>
      <c r="N17" t="str">
        <f t="shared" si="6"/>
        <v>#N/A</v>
      </c>
      <c r="O17" s="130" t="str">
        <f t="shared" si="7"/>
        <v>  12,319,586 </v>
      </c>
      <c r="P17" t="str">
        <f t="shared" si="8"/>
        <v>#N/A</v>
      </c>
      <c r="Q17" t="str">
        <f t="shared" si="9"/>
        <v>#N/A</v>
      </c>
      <c r="R17" s="130" t="str">
        <f t="shared" si="10"/>
        <v>  9,064 </v>
      </c>
      <c r="S17" t="str">
        <f t="shared" si="11"/>
        <v>#N/A</v>
      </c>
      <c r="T17" t="str">
        <f t="shared" si="12"/>
        <v>#N/A</v>
      </c>
      <c r="U17" t="str">
        <f t="shared" si="13"/>
        <v>#N/A</v>
      </c>
    </row>
    <row r="18" ht="12.0" customHeight="1">
      <c r="A18" s="125" t="s">
        <v>112</v>
      </c>
      <c r="B18" s="126">
        <v>258.63464</v>
      </c>
      <c r="C18" s="127">
        <v>304.2432</v>
      </c>
      <c r="D18" s="128" t="str">
        <f t="shared" si="3"/>
        <v>17.6%</v>
      </c>
      <c r="E18" s="126">
        <v>1745.4282589</v>
      </c>
      <c r="F18" s="127">
        <v>1589.3809265</v>
      </c>
      <c r="G18" s="128" t="str">
        <f t="shared" si="4"/>
        <v>-8.9%</v>
      </c>
      <c r="H18" s="129" t="str">
        <f t="shared" si="5"/>
        <v>0.2%</v>
      </c>
      <c r="K18" t="s">
        <v>107</v>
      </c>
      <c r="L18">
        <v>2020.0</v>
      </c>
      <c r="M18">
        <v>5.0</v>
      </c>
      <c r="N18" s="130" t="str">
        <f t="shared" si="6"/>
        <v>  17,676 </v>
      </c>
      <c r="O18" s="130" t="str">
        <f t="shared" si="7"/>
        <v>  561,701 </v>
      </c>
      <c r="P18" s="130" t="str">
        <f t="shared" si="8"/>
        <v>  83,118 </v>
      </c>
      <c r="Q18" s="130" t="str">
        <f t="shared" si="9"/>
        <v>  20,261 </v>
      </c>
      <c r="R18" s="130" t="str">
        <f t="shared" si="10"/>
        <v>  206,923 </v>
      </c>
      <c r="S18" t="str">
        <f t="shared" si="11"/>
        <v>#N/A</v>
      </c>
      <c r="T18" t="str">
        <f t="shared" si="12"/>
        <v>#N/A</v>
      </c>
      <c r="U18" t="str">
        <f t="shared" si="13"/>
        <v>#N/A</v>
      </c>
    </row>
    <row r="19" ht="12.0" customHeight="1">
      <c r="A19" s="125" t="s">
        <v>106</v>
      </c>
      <c r="B19" s="126">
        <v>992.4722145999999</v>
      </c>
      <c r="C19" s="127">
        <v>104.8056296</v>
      </c>
      <c r="D19" s="128" t="str">
        <f t="shared" si="3"/>
        <v>-89.4%</v>
      </c>
      <c r="E19" s="126">
        <v>6422.60289149</v>
      </c>
      <c r="F19" s="127">
        <v>533.0493030199999</v>
      </c>
      <c r="G19" s="128" t="str">
        <f t="shared" si="4"/>
        <v>-91.7%</v>
      </c>
      <c r="H19" s="129" t="str">
        <f t="shared" si="5"/>
        <v>0.1%</v>
      </c>
      <c r="K19" t="s">
        <v>113</v>
      </c>
      <c r="L19">
        <v>2020.0</v>
      </c>
      <c r="M19">
        <v>5.0</v>
      </c>
      <c r="N19" t="str">
        <f t="shared" si="6"/>
        <v>#N/A</v>
      </c>
      <c r="O19" s="130" t="str">
        <f t="shared" si="7"/>
        <v>  1,433,755 </v>
      </c>
      <c r="P19" t="str">
        <f t="shared" si="8"/>
        <v>#N/A</v>
      </c>
      <c r="Q19" t="str">
        <f t="shared" si="9"/>
        <v>#N/A</v>
      </c>
      <c r="R19" t="str">
        <f t="shared" si="10"/>
        <v>#N/A</v>
      </c>
      <c r="S19" t="str">
        <f t="shared" si="11"/>
        <v>#N/A</v>
      </c>
      <c r="T19" t="str">
        <f t="shared" si="12"/>
        <v>#N/A</v>
      </c>
      <c r="U19" t="str">
        <f t="shared" si="13"/>
        <v>#N/A</v>
      </c>
    </row>
    <row r="20" ht="12.0" customHeight="1">
      <c r="A20" s="125" t="s">
        <v>108</v>
      </c>
      <c r="B20" s="126">
        <v>153.75514</v>
      </c>
      <c r="C20" s="127">
        <v>0.0</v>
      </c>
      <c r="D20" s="128" t="s">
        <v>114</v>
      </c>
      <c r="E20" s="126">
        <v>1133.06223</v>
      </c>
      <c r="F20" s="127">
        <v>363.49198</v>
      </c>
      <c r="G20" s="128" t="str">
        <f t="shared" si="4"/>
        <v>-67.9%</v>
      </c>
      <c r="H20" s="129" t="str">
        <f t="shared" si="5"/>
        <v>0.0%</v>
      </c>
      <c r="K20" t="s">
        <v>104</v>
      </c>
      <c r="L20">
        <v>2020.0</v>
      </c>
      <c r="M20">
        <v>5.0</v>
      </c>
      <c r="N20" s="130" t="str">
        <f t="shared" si="6"/>
        <v>  84,301 </v>
      </c>
      <c r="O20" s="130" t="str">
        <f t="shared" si="7"/>
        <v>  83,214 </v>
      </c>
      <c r="P20" t="str">
        <f t="shared" si="8"/>
        <v>#N/A</v>
      </c>
      <c r="Q20" t="str">
        <f t="shared" si="9"/>
        <v>#N/A</v>
      </c>
      <c r="R20" s="130" t="str">
        <f t="shared" si="10"/>
        <v>  38,103 </v>
      </c>
      <c r="S20" t="str">
        <f t="shared" si="11"/>
        <v>#N/A</v>
      </c>
      <c r="T20" t="str">
        <f t="shared" si="12"/>
        <v>#N/A</v>
      </c>
      <c r="U20" s="130" t="str">
        <f t="shared" si="13"/>
        <v>  1,936 </v>
      </c>
    </row>
    <row r="21" ht="12.0" customHeight="1">
      <c r="A21" s="125" t="s">
        <v>101</v>
      </c>
      <c r="B21" s="126">
        <v>42.18203716</v>
      </c>
      <c r="C21" s="127">
        <v>25.89784046</v>
      </c>
      <c r="D21" s="128" t="str">
        <f t="shared" ref="D21:D37" si="15">+C21/B21-1</f>
        <v>-38.6%</v>
      </c>
      <c r="E21" s="126">
        <v>238.42117467</v>
      </c>
      <c r="F21" s="127">
        <v>179.77557572666666</v>
      </c>
      <c r="G21" s="128" t="str">
        <f t="shared" si="4"/>
        <v>-24.6%</v>
      </c>
      <c r="H21" s="129" t="str">
        <f t="shared" si="5"/>
        <v>0.0%</v>
      </c>
      <c r="K21" t="s">
        <v>109</v>
      </c>
      <c r="L21">
        <v>2020.0</v>
      </c>
      <c r="M21">
        <v>5.0</v>
      </c>
      <c r="N21" s="130" t="str">
        <f t="shared" si="6"/>
        <v>  15,911 </v>
      </c>
      <c r="O21" s="130" t="str">
        <f t="shared" si="7"/>
        <v>  385,020 </v>
      </c>
      <c r="P21" s="130" t="str">
        <f t="shared" si="8"/>
        <v>  72,404 </v>
      </c>
      <c r="Q21" s="130" t="str">
        <f t="shared" si="9"/>
        <v>  32,922 </v>
      </c>
      <c r="R21" s="130" t="str">
        <f t="shared" si="10"/>
        <v>  185,505 </v>
      </c>
      <c r="S21" t="str">
        <f t="shared" si="11"/>
        <v>#N/A</v>
      </c>
      <c r="T21" t="str">
        <f t="shared" si="12"/>
        <v>#N/A</v>
      </c>
      <c r="U21" t="str">
        <f t="shared" si="13"/>
        <v>#N/A</v>
      </c>
    </row>
    <row r="22" ht="12.0" customHeight="1">
      <c r="A22" s="119" t="s">
        <v>115</v>
      </c>
      <c r="B22" s="120" t="str">
        <f t="shared" ref="B22:C22" si="14">SUM(B23:B39)</f>
        <v>  10,888,731 </v>
      </c>
      <c r="C22" s="121" t="str">
        <f t="shared" si="14"/>
        <v>  5,877,891 </v>
      </c>
      <c r="D22" s="122" t="str">
        <f t="shared" si="15"/>
        <v>-46.0%</v>
      </c>
      <c r="E22" s="120" t="str">
        <f t="shared" ref="E22:F22" si="16">SUM(E23:E39)</f>
        <v>  64,682,402 </v>
      </c>
      <c r="F22" s="121" t="str">
        <f t="shared" si="16"/>
        <v>  42,243,166 </v>
      </c>
      <c r="G22" s="122" t="str">
        <f t="shared" si="4"/>
        <v>-34.7%</v>
      </c>
      <c r="H22" s="123" t="str">
        <f>SUM(H23:H39)</f>
        <v>100%</v>
      </c>
      <c r="K22" t="s">
        <v>116</v>
      </c>
      <c r="L22">
        <v>2020.0</v>
      </c>
      <c r="M22">
        <v>5.0</v>
      </c>
      <c r="N22" t="str">
        <f t="shared" si="6"/>
        <v>#N/A</v>
      </c>
      <c r="O22" s="130" t="str">
        <f t="shared" si="7"/>
        <v>  58,730 </v>
      </c>
      <c r="P22" t="str">
        <f t="shared" si="8"/>
        <v>#N/A</v>
      </c>
      <c r="Q22" t="str">
        <f t="shared" si="9"/>
        <v>#N/A</v>
      </c>
      <c r="R22" t="str">
        <f t="shared" si="10"/>
        <v>#N/A</v>
      </c>
      <c r="S22" t="str">
        <f t="shared" si="11"/>
        <v>#N/A</v>
      </c>
      <c r="T22" t="str">
        <f t="shared" si="12"/>
        <v>#N/A</v>
      </c>
      <c r="U22" t="str">
        <f t="shared" si="13"/>
        <v>#N/A</v>
      </c>
    </row>
    <row r="23" ht="12.0" customHeight="1">
      <c r="A23" s="125" t="s">
        <v>111</v>
      </c>
      <c r="B23" s="126">
        <v>2363114.095005</v>
      </c>
      <c r="C23" s="127">
        <v>1590285.0084040002</v>
      </c>
      <c r="D23" s="128" t="str">
        <f t="shared" si="15"/>
        <v>-32.7%</v>
      </c>
      <c r="E23" s="126">
        <v>1.5141565366463998E7</v>
      </c>
      <c r="F23" s="127">
        <v>1.231958608366134E7</v>
      </c>
      <c r="G23" s="128" t="str">
        <f t="shared" si="4"/>
        <v>-18.6%</v>
      </c>
      <c r="H23" s="129" t="str">
        <f t="shared" ref="H23:H39" si="17">(F23/$F$22)</f>
        <v>29.2%</v>
      </c>
      <c r="K23" t="s">
        <v>112</v>
      </c>
      <c r="L23">
        <v>2020.0</v>
      </c>
      <c r="M23">
        <v>5.0</v>
      </c>
      <c r="N23" s="130" t="str">
        <f t="shared" si="6"/>
        <v>  1,589 </v>
      </c>
      <c r="O23" s="130" t="str">
        <f t="shared" si="7"/>
        <v>  1,767,139 </v>
      </c>
      <c r="P23" s="130" t="str">
        <f t="shared" si="8"/>
        <v>  64 </v>
      </c>
      <c r="Q23" s="130" t="str">
        <f t="shared" si="9"/>
        <v>  66 </v>
      </c>
      <c r="R23" s="130" t="str">
        <f t="shared" si="10"/>
        <v>  267 </v>
      </c>
      <c r="S23" t="str">
        <f t="shared" si="11"/>
        <v>#N/A</v>
      </c>
      <c r="T23" s="130" t="str">
        <f t="shared" si="12"/>
        <v>  7,657 </v>
      </c>
      <c r="U23" t="str">
        <f t="shared" si="13"/>
        <v>#N/A</v>
      </c>
    </row>
    <row r="24" ht="12.0" customHeight="1">
      <c r="A24" s="125" t="s">
        <v>103</v>
      </c>
      <c r="B24" s="126">
        <v>2976388.7479000003</v>
      </c>
      <c r="C24" s="127">
        <v>1698773.8744759997</v>
      </c>
      <c r="D24" s="128" t="str">
        <f t="shared" si="15"/>
        <v>-42.9%</v>
      </c>
      <c r="E24" s="126">
        <v>1.625055403222E7</v>
      </c>
      <c r="F24" s="127">
        <v>1.1560012199958E7</v>
      </c>
      <c r="G24" s="128" t="str">
        <f t="shared" si="4"/>
        <v>-28.9%</v>
      </c>
      <c r="H24" s="129" t="str">
        <f t="shared" si="17"/>
        <v>27.4%</v>
      </c>
      <c r="K24" t="s">
        <v>100</v>
      </c>
      <c r="L24">
        <v>2020.0</v>
      </c>
      <c r="M24">
        <v>5.0</v>
      </c>
      <c r="N24" s="130" t="str">
        <f t="shared" si="6"/>
        <v>  127,417 </v>
      </c>
      <c r="O24" s="130" t="str">
        <f t="shared" si="7"/>
        <v>  1,283,997 </v>
      </c>
      <c r="P24" t="str">
        <f t="shared" si="8"/>
        <v>#N/A</v>
      </c>
      <c r="Q24" t="str">
        <f t="shared" si="9"/>
        <v>#N/A</v>
      </c>
      <c r="R24" s="130" t="str">
        <f t="shared" si="10"/>
        <v>  56,118 </v>
      </c>
      <c r="S24" t="str">
        <f t="shared" si="11"/>
        <v>#N/A</v>
      </c>
      <c r="T24" t="str">
        <f t="shared" si="12"/>
        <v>#N/A</v>
      </c>
      <c r="U24" s="130" t="str">
        <f t="shared" si="13"/>
        <v>  4,887 </v>
      </c>
    </row>
    <row r="25" ht="12.0" customHeight="1">
      <c r="A25" s="125" t="s">
        <v>97</v>
      </c>
      <c r="B25" s="126">
        <v>1514462.4426369998</v>
      </c>
      <c r="C25" s="127">
        <v>703182.0698351237</v>
      </c>
      <c r="D25" s="128" t="str">
        <f t="shared" si="15"/>
        <v>-53.6%</v>
      </c>
      <c r="E25" s="126">
        <v>8989225.8049067</v>
      </c>
      <c r="F25" s="131">
        <v>5748919.966438271</v>
      </c>
      <c r="G25" s="128" t="str">
        <f t="shared" si="4"/>
        <v>-36.0%</v>
      </c>
      <c r="H25" s="132" t="str">
        <f t="shared" si="17"/>
        <v>13.6%</v>
      </c>
      <c r="I25" s="92" t="str">
        <f>F22-SUM(F23:F25)</f>
        <v>  12,614,648 </v>
      </c>
    </row>
    <row r="26" ht="12.0" customHeight="1">
      <c r="A26" s="125" t="s">
        <v>101</v>
      </c>
      <c r="B26" s="126">
        <v>932745.002568</v>
      </c>
      <c r="C26" s="127">
        <v>752778.8803332087</v>
      </c>
      <c r="D26" s="128" t="str">
        <f t="shared" si="15"/>
        <v>-19.3%</v>
      </c>
      <c r="E26" s="126">
        <v>6071523.245415</v>
      </c>
      <c r="F26" s="127">
        <v>4149405.8392167473</v>
      </c>
      <c r="G26" s="128" t="str">
        <f t="shared" si="4"/>
        <v>-31.7%</v>
      </c>
      <c r="H26" s="129" t="str">
        <f t="shared" si="17"/>
        <v>9.8%</v>
      </c>
      <c r="K26" t="s">
        <v>86</v>
      </c>
      <c r="L26" t="s">
        <v>87</v>
      </c>
      <c r="M26" t="s">
        <v>88</v>
      </c>
      <c r="N26" t="s">
        <v>89</v>
      </c>
      <c r="O26" t="s">
        <v>90</v>
      </c>
      <c r="P26" t="s">
        <v>91</v>
      </c>
      <c r="Q26" t="s">
        <v>92</v>
      </c>
      <c r="R26" t="s">
        <v>93</v>
      </c>
      <c r="S26" t="s">
        <v>94</v>
      </c>
      <c r="T26" t="s">
        <v>95</v>
      </c>
      <c r="U26" t="s">
        <v>96</v>
      </c>
    </row>
    <row r="27" ht="12.0" customHeight="1">
      <c r="A27" s="125" t="s">
        <v>112</v>
      </c>
      <c r="B27" s="126">
        <v>849951.401344</v>
      </c>
      <c r="C27" s="127">
        <v>115844.674176</v>
      </c>
      <c r="D27" s="128" t="str">
        <f t="shared" si="15"/>
        <v>-86.4%</v>
      </c>
      <c r="E27" s="126">
        <v>4802036.771489</v>
      </c>
      <c r="F27" s="131">
        <v>1767139.2755900002</v>
      </c>
      <c r="G27" s="128" t="str">
        <f t="shared" si="4"/>
        <v>-63.2%</v>
      </c>
      <c r="H27" s="132" t="str">
        <f t="shared" si="17"/>
        <v>4.2%</v>
      </c>
      <c r="K27" t="s">
        <v>98</v>
      </c>
      <c r="L27">
        <v>2020.0</v>
      </c>
      <c r="M27">
        <v>5.0</v>
      </c>
      <c r="N27">
        <v>128236.22230189876</v>
      </c>
      <c r="O27">
        <v>410086.1794156666</v>
      </c>
      <c r="P27">
        <v>142773.2292052375</v>
      </c>
      <c r="Q27">
        <v>9645.73674705</v>
      </c>
      <c r="R27">
        <v>216646.38895372712</v>
      </c>
      <c r="S27">
        <v>0.0</v>
      </c>
      <c r="T27">
        <v>0.0</v>
      </c>
      <c r="U27">
        <v>1893.1905458</v>
      </c>
    </row>
    <row r="28" ht="12.0" customHeight="1">
      <c r="A28" s="125" t="s">
        <v>113</v>
      </c>
      <c r="B28" s="126">
        <v>595609.132</v>
      </c>
      <c r="C28" s="127">
        <v>79291.79999999999</v>
      </c>
      <c r="D28" s="128" t="str">
        <f t="shared" si="15"/>
        <v>-86.7%</v>
      </c>
      <c r="E28" s="126">
        <v>3690115.7112999996</v>
      </c>
      <c r="F28" s="127">
        <v>1433754.5420294425</v>
      </c>
      <c r="G28" s="128" t="str">
        <f t="shared" si="4"/>
        <v>-61.1%</v>
      </c>
      <c r="H28" s="129" t="str">
        <f t="shared" si="17"/>
        <v>3.4%</v>
      </c>
      <c r="K28" t="s">
        <v>99</v>
      </c>
      <c r="L28">
        <v>2020.0</v>
      </c>
      <c r="M28">
        <v>5.0</v>
      </c>
      <c r="N28">
        <v>107419.182859</v>
      </c>
      <c r="O28">
        <v>692327.1953548791</v>
      </c>
      <c r="P28">
        <v>0.0</v>
      </c>
      <c r="Q28">
        <v>0.0</v>
      </c>
      <c r="R28">
        <v>34064.356802729206</v>
      </c>
      <c r="S28">
        <v>0.0</v>
      </c>
      <c r="T28">
        <v>0.0</v>
      </c>
      <c r="U28">
        <v>343.24311</v>
      </c>
    </row>
    <row r="29" ht="12.0" customHeight="1">
      <c r="A29" s="125" t="s">
        <v>102</v>
      </c>
      <c r="B29" s="126">
        <v>661166.164015</v>
      </c>
      <c r="C29" s="127">
        <v>170598.2796</v>
      </c>
      <c r="D29" s="128" t="str">
        <f t="shared" si="15"/>
        <v>-74.2%</v>
      </c>
      <c r="E29" s="126">
        <v>3524796.6422181</v>
      </c>
      <c r="F29" s="127">
        <v>1284592.57511</v>
      </c>
      <c r="G29" s="128" t="str">
        <f t="shared" si="4"/>
        <v>-63.6%</v>
      </c>
      <c r="H29" s="129" t="str">
        <f t="shared" si="17"/>
        <v>3.0%</v>
      </c>
      <c r="K29" t="s">
        <v>97</v>
      </c>
      <c r="L29">
        <v>2020.0</v>
      </c>
      <c r="M29">
        <v>5.0</v>
      </c>
      <c r="N29">
        <v>148146.33670749</v>
      </c>
      <c r="O29">
        <v>4971836.571984683</v>
      </c>
      <c r="P29">
        <v>11599.630274</v>
      </c>
      <c r="Q29">
        <v>7542.138202599999</v>
      </c>
      <c r="R29">
        <v>43631.06806044231</v>
      </c>
      <c r="S29">
        <v>0.0</v>
      </c>
      <c r="T29">
        <v>0.0</v>
      </c>
      <c r="U29">
        <v>3059.6633691200004</v>
      </c>
    </row>
    <row r="30" ht="12.0" customHeight="1">
      <c r="A30" s="125" t="s">
        <v>100</v>
      </c>
      <c r="B30" s="126">
        <v>319810.37810000003</v>
      </c>
      <c r="C30" s="127">
        <v>355631.64169</v>
      </c>
      <c r="D30" s="128" t="str">
        <f t="shared" si="15"/>
        <v>11.2%</v>
      </c>
      <c r="E30" s="126">
        <v>1700726.2517000001</v>
      </c>
      <c r="F30" s="127">
        <v>1283996.87152</v>
      </c>
      <c r="G30" s="128" t="str">
        <f t="shared" si="4"/>
        <v>-24.5%</v>
      </c>
      <c r="H30" s="129" t="str">
        <f t="shared" si="17"/>
        <v>3.0%</v>
      </c>
      <c r="K30" t="s">
        <v>101</v>
      </c>
      <c r="L30">
        <v>2020.0</v>
      </c>
      <c r="M30">
        <v>5.0</v>
      </c>
      <c r="N30">
        <v>153.87773526666666</v>
      </c>
      <c r="O30">
        <v>3396626.958883539</v>
      </c>
      <c r="P30">
        <v>17548.29265854</v>
      </c>
      <c r="Q30">
        <v>2144.01573104</v>
      </c>
      <c r="R30">
        <v>73072.47516902999</v>
      </c>
      <c r="S30">
        <v>0.0</v>
      </c>
      <c r="T30">
        <v>0.0</v>
      </c>
      <c r="U30">
        <v>0.0</v>
      </c>
    </row>
    <row r="31" ht="12.0" customHeight="1">
      <c r="A31" s="125" t="s">
        <v>99</v>
      </c>
      <c r="B31" s="126">
        <v>86453.20005</v>
      </c>
      <c r="C31" s="127">
        <v>98637.1016038142</v>
      </c>
      <c r="D31" s="128" t="str">
        <f t="shared" si="15"/>
        <v>14.1%</v>
      </c>
      <c r="E31" s="126">
        <v>557017.79386</v>
      </c>
      <c r="F31" s="127">
        <v>790964.2969586933</v>
      </c>
      <c r="G31" s="128" t="str">
        <f t="shared" si="4"/>
        <v>42.0%</v>
      </c>
      <c r="H31" s="129" t="str">
        <f t="shared" si="17"/>
        <v>1.9%</v>
      </c>
      <c r="K31" t="s">
        <v>103</v>
      </c>
      <c r="L31">
        <v>2020.0</v>
      </c>
      <c r="M31">
        <v>5.0</v>
      </c>
      <c r="N31">
        <v>10690.395817699999</v>
      </c>
      <c r="O31">
        <v>9861303.992482</v>
      </c>
      <c r="P31">
        <v>0.0</v>
      </c>
      <c r="Q31">
        <v>0.0</v>
      </c>
      <c r="R31">
        <v>14820.760661622298</v>
      </c>
      <c r="S31">
        <v>0.0</v>
      </c>
      <c r="T31">
        <v>0.0</v>
      </c>
      <c r="U31">
        <v>0.0</v>
      </c>
    </row>
    <row r="32" ht="12.0" customHeight="1">
      <c r="A32" s="125" t="s">
        <v>107</v>
      </c>
      <c r="B32" s="126">
        <v>30855.09674</v>
      </c>
      <c r="C32" s="127">
        <v>85308.7313676</v>
      </c>
      <c r="D32" s="128" t="str">
        <f t="shared" si="15"/>
        <v>176.5%</v>
      </c>
      <c r="E32" s="126">
        <v>263745.25454</v>
      </c>
      <c r="F32" s="127">
        <v>561701.2694781</v>
      </c>
      <c r="G32" s="128" t="str">
        <f t="shared" si="4"/>
        <v>113.0%</v>
      </c>
      <c r="H32" s="129" t="str">
        <f t="shared" si="17"/>
        <v>1.3%</v>
      </c>
      <c r="K32" t="s">
        <v>102</v>
      </c>
      <c r="L32">
        <v>2020.0</v>
      </c>
      <c r="M32">
        <v>5.0</v>
      </c>
      <c r="N32">
        <v>89746.791811</v>
      </c>
      <c r="O32">
        <v>1135074.3659100002</v>
      </c>
      <c r="P32">
        <v>2764.6533654</v>
      </c>
      <c r="Q32">
        <v>1929.8767887000001</v>
      </c>
      <c r="R32">
        <v>35239.13398655286</v>
      </c>
      <c r="S32">
        <v>0.0</v>
      </c>
      <c r="T32">
        <v>0.0</v>
      </c>
      <c r="U32">
        <v>353.67299806980003</v>
      </c>
    </row>
    <row r="33" ht="12.0" customHeight="1">
      <c r="A33" s="125" t="s">
        <v>98</v>
      </c>
      <c r="B33" s="126">
        <v>180990.894668</v>
      </c>
      <c r="C33" s="127">
        <v>68439.46703999999</v>
      </c>
      <c r="D33" s="128" t="str">
        <f t="shared" si="15"/>
        <v>-62.2%</v>
      </c>
      <c r="E33" s="126">
        <v>1285170.284139</v>
      </c>
      <c r="F33" s="127">
        <v>478525.36379</v>
      </c>
      <c r="G33" s="128" t="str">
        <f t="shared" si="4"/>
        <v>-62.8%</v>
      </c>
      <c r="H33" s="129" t="str">
        <f t="shared" si="17"/>
        <v>1.1%</v>
      </c>
      <c r="K33" t="s">
        <v>106</v>
      </c>
      <c r="L33">
        <v>2020.0</v>
      </c>
      <c r="M33">
        <v>5.0</v>
      </c>
      <c r="N33">
        <v>428.24367341999994</v>
      </c>
      <c r="O33">
        <v>185805.249807996</v>
      </c>
      <c r="P33">
        <v>4338.135238499999</v>
      </c>
      <c r="Q33">
        <v>5074.30492695</v>
      </c>
      <c r="R33">
        <v>32915.3221350006</v>
      </c>
      <c r="S33">
        <v>0.0</v>
      </c>
      <c r="T33">
        <v>0.0</v>
      </c>
      <c r="U33">
        <v>0.0</v>
      </c>
    </row>
    <row r="34" ht="12.0" customHeight="1">
      <c r="A34" s="125" t="s">
        <v>109</v>
      </c>
      <c r="B34" s="126">
        <v>147501.04763099996</v>
      </c>
      <c r="C34" s="127">
        <v>82678.172992</v>
      </c>
      <c r="D34" s="128" t="str">
        <f t="shared" si="15"/>
        <v>-43.9%</v>
      </c>
      <c r="E34" s="126">
        <v>896493.7641209998</v>
      </c>
      <c r="F34" s="127">
        <v>385020.269735</v>
      </c>
      <c r="G34" s="128" t="str">
        <f t="shared" si="4"/>
        <v>-57.1%</v>
      </c>
      <c r="H34" s="129" t="str">
        <f t="shared" si="17"/>
        <v>0.9%</v>
      </c>
      <c r="K34" t="s">
        <v>108</v>
      </c>
      <c r="L34">
        <v>2020.0</v>
      </c>
      <c r="M34">
        <v>5.0</v>
      </c>
      <c r="N34">
        <v>363.49198</v>
      </c>
      <c r="O34">
        <v>0.0</v>
      </c>
      <c r="P34">
        <v>9247.6492514</v>
      </c>
      <c r="Q34">
        <v>3634.4461382</v>
      </c>
      <c r="R34">
        <v>16087.395125114399</v>
      </c>
      <c r="S34">
        <v>0.0</v>
      </c>
      <c r="T34">
        <v>0.0</v>
      </c>
      <c r="U34">
        <v>0.0</v>
      </c>
    </row>
    <row r="35" ht="12.0" customHeight="1">
      <c r="A35" s="125" t="s">
        <v>106</v>
      </c>
      <c r="B35" s="126">
        <v>69260.70250999999</v>
      </c>
      <c r="C35" s="127">
        <v>22648.3164648</v>
      </c>
      <c r="D35" s="128" t="str">
        <f t="shared" si="15"/>
        <v>-67.3%</v>
      </c>
      <c r="E35" s="126">
        <v>333043.507445</v>
      </c>
      <c r="F35" s="127">
        <v>208453.56627279602</v>
      </c>
      <c r="G35" s="128" t="str">
        <f t="shared" si="4"/>
        <v>-37.4%</v>
      </c>
      <c r="H35" s="129" t="str">
        <f t="shared" si="17"/>
        <v>0.5%</v>
      </c>
      <c r="K35" t="s">
        <v>110</v>
      </c>
      <c r="L35">
        <v>2020.0</v>
      </c>
      <c r="M35">
        <v>5.0</v>
      </c>
      <c r="N35">
        <v>12513.797102199998</v>
      </c>
      <c r="O35">
        <v>90145.785183</v>
      </c>
      <c r="P35">
        <v>36296.255375</v>
      </c>
      <c r="Q35">
        <v>3306.997069</v>
      </c>
      <c r="R35">
        <v>30603.631327355502</v>
      </c>
      <c r="S35">
        <v>2438057.87575</v>
      </c>
      <c r="T35">
        <v>0.0</v>
      </c>
      <c r="U35">
        <v>0.0</v>
      </c>
    </row>
    <row r="36" ht="12.0" customHeight="1">
      <c r="A36" s="125" t="s">
        <v>110</v>
      </c>
      <c r="B36" s="126">
        <v>17791.93901</v>
      </c>
      <c r="C36" s="127">
        <v>39004.3656975</v>
      </c>
      <c r="D36" s="128" t="str">
        <f t="shared" si="15"/>
        <v>119.2%</v>
      </c>
      <c r="E36" s="126">
        <v>97584.591866</v>
      </c>
      <c r="F36" s="127">
        <v>129150.1508805</v>
      </c>
      <c r="G36" s="128" t="str">
        <f t="shared" si="4"/>
        <v>32.3%</v>
      </c>
      <c r="H36" s="129" t="str">
        <f t="shared" si="17"/>
        <v>0.3%</v>
      </c>
      <c r="K36" t="s">
        <v>105</v>
      </c>
      <c r="L36">
        <v>2020.0</v>
      </c>
      <c r="M36">
        <v>5.0</v>
      </c>
      <c r="N36">
        <v>68547.32642731557</v>
      </c>
      <c r="O36">
        <v>0.0</v>
      </c>
      <c r="P36">
        <v>54047.69418861</v>
      </c>
      <c r="Q36">
        <v>8823.41970905</v>
      </c>
      <c r="R36">
        <v>166030.76257015075</v>
      </c>
      <c r="S36">
        <v>0.0</v>
      </c>
      <c r="T36">
        <v>0.0</v>
      </c>
      <c r="U36">
        <v>346.565164</v>
      </c>
    </row>
    <row r="37" ht="12.0" customHeight="1">
      <c r="A37" s="125" t="s">
        <v>104</v>
      </c>
      <c r="B37" s="126">
        <v>29732.16255</v>
      </c>
      <c r="C37" s="127">
        <v>14788.83432</v>
      </c>
      <c r="D37" s="128" t="str">
        <f t="shared" si="15"/>
        <v>-50.3%</v>
      </c>
      <c r="E37" s="126">
        <v>280627.9249</v>
      </c>
      <c r="F37" s="127">
        <v>83213.74983</v>
      </c>
      <c r="G37" s="128" t="str">
        <f t="shared" si="4"/>
        <v>-70.3%</v>
      </c>
      <c r="H37" s="129" t="str">
        <f t="shared" si="17"/>
        <v>0.2%</v>
      </c>
      <c r="K37" t="s">
        <v>111</v>
      </c>
      <c r="L37">
        <v>2020.0</v>
      </c>
      <c r="M37">
        <v>5.0</v>
      </c>
      <c r="N37">
        <v>0.0</v>
      </c>
      <c r="O37">
        <v>1.0581857844823215E7</v>
      </c>
      <c r="P37">
        <v>0.0</v>
      </c>
      <c r="Q37">
        <v>0.0</v>
      </c>
      <c r="R37">
        <v>7673.8308555663</v>
      </c>
      <c r="S37">
        <v>0.0</v>
      </c>
      <c r="T37">
        <v>0.0</v>
      </c>
      <c r="U37">
        <v>0.0</v>
      </c>
    </row>
    <row r="38" ht="12.0" customHeight="1">
      <c r="A38" s="125" t="s">
        <v>116</v>
      </c>
      <c r="B38" s="126">
        <v>70301.90248</v>
      </c>
      <c r="C38" s="127">
        <v>0.0</v>
      </c>
      <c r="D38" s="128" t="s">
        <v>114</v>
      </c>
      <c r="E38" s="126">
        <v>466841.88875</v>
      </c>
      <c r="F38" s="127">
        <v>58730.11884</v>
      </c>
      <c r="G38" s="128" t="str">
        <f t="shared" si="4"/>
        <v>-87.4%</v>
      </c>
      <c r="H38" s="129" t="str">
        <f t="shared" si="17"/>
        <v>0.1%</v>
      </c>
      <c r="K38" t="s">
        <v>107</v>
      </c>
      <c r="L38">
        <v>2020.0</v>
      </c>
      <c r="M38">
        <v>5.0</v>
      </c>
      <c r="N38">
        <v>14465.53133876</v>
      </c>
      <c r="O38">
        <v>474685.36151049996</v>
      </c>
      <c r="P38">
        <v>63787.685922549994</v>
      </c>
      <c r="Q38">
        <v>15543.41596355</v>
      </c>
      <c r="R38">
        <v>156401.084005529</v>
      </c>
      <c r="S38">
        <v>0.0</v>
      </c>
      <c r="T38">
        <v>0.0</v>
      </c>
      <c r="U38">
        <v>0.0</v>
      </c>
    </row>
    <row r="39" ht="12.0" customHeight="1">
      <c r="A39" s="125" t="s">
        <v>105</v>
      </c>
      <c r="B39" s="126">
        <v>42596.30523</v>
      </c>
      <c r="C39" s="127">
        <v>0.0</v>
      </c>
      <c r="D39" s="128" t="s">
        <v>114</v>
      </c>
      <c r="E39" s="126">
        <v>331333.59076</v>
      </c>
      <c r="F39" s="127">
        <v>0.0</v>
      </c>
      <c r="G39" s="128" t="s">
        <v>114</v>
      </c>
      <c r="H39" s="129" t="str">
        <f t="shared" si="17"/>
        <v>0.0%</v>
      </c>
      <c r="K39" t="s">
        <v>113</v>
      </c>
      <c r="L39">
        <v>2020.0</v>
      </c>
      <c r="M39">
        <v>5.0</v>
      </c>
      <c r="N39">
        <v>0.0</v>
      </c>
      <c r="O39">
        <v>1357843.3675294423</v>
      </c>
      <c r="P39">
        <v>0.0</v>
      </c>
      <c r="Q39">
        <v>0.0</v>
      </c>
      <c r="R39">
        <v>0.0</v>
      </c>
      <c r="S39">
        <v>0.0</v>
      </c>
      <c r="T39">
        <v>0.0</v>
      </c>
      <c r="U39">
        <v>0.0</v>
      </c>
    </row>
    <row r="40" ht="12.0" customHeight="1">
      <c r="A40" s="68" t="s">
        <v>117</v>
      </c>
      <c r="B40" s="133" t="str">
        <f t="shared" ref="B40:C40" si="18">SUM(B41:B51)</f>
        <v>  115,990 </v>
      </c>
      <c r="C40" s="134" t="str">
        <f t="shared" si="18"/>
        <v>  119,174 </v>
      </c>
      <c r="D40" s="135" t="str">
        <f t="shared" ref="D40:D47" si="20">+C40/B40-1</f>
        <v>2.7%</v>
      </c>
      <c r="E40" s="133" t="str">
        <f t="shared" ref="E40:F40" si="19">SUM(E41:E51)</f>
        <v>  678,591 </v>
      </c>
      <c r="F40" s="134" t="str">
        <f t="shared" si="19"/>
        <v>  517,432 </v>
      </c>
      <c r="G40" s="135" t="str">
        <f t="shared" ref="G40:G71" si="21">+F40/E40-1</f>
        <v>-23.7%</v>
      </c>
      <c r="H40" s="136" t="str">
        <f>SUM(H41:H51)</f>
        <v>100%</v>
      </c>
      <c r="K40" t="s">
        <v>104</v>
      </c>
      <c r="L40">
        <v>2020.0</v>
      </c>
      <c r="M40">
        <v>5.0</v>
      </c>
      <c r="N40">
        <v>69975.27862834101</v>
      </c>
      <c r="O40">
        <v>68424.91551</v>
      </c>
      <c r="P40">
        <v>0.0</v>
      </c>
      <c r="Q40">
        <v>0.0</v>
      </c>
      <c r="R40">
        <v>31141.3016582736</v>
      </c>
      <c r="S40">
        <v>0.0</v>
      </c>
      <c r="T40">
        <v>0.0</v>
      </c>
      <c r="U40">
        <v>1590.633608</v>
      </c>
    </row>
    <row r="41" ht="12.0" customHeight="1">
      <c r="A41" s="125" t="s">
        <v>98</v>
      </c>
      <c r="B41" s="126">
        <v>39195.180452</v>
      </c>
      <c r="C41" s="127">
        <v>53854.725478500004</v>
      </c>
      <c r="D41" s="128" t="str">
        <f t="shared" si="20"/>
        <v>37.4%</v>
      </c>
      <c r="E41" s="126">
        <v>213854.52827244</v>
      </c>
      <c r="F41" s="127">
        <v>196570.67668498002</v>
      </c>
      <c r="G41" s="128" t="str">
        <f t="shared" si="21"/>
        <v>-8.1%</v>
      </c>
      <c r="H41" s="128" t="str">
        <f t="shared" ref="H41:H51" si="22">(F41/$F$40)</f>
        <v>38.0%</v>
      </c>
      <c r="K41" t="s">
        <v>109</v>
      </c>
      <c r="L41">
        <v>2020.0</v>
      </c>
      <c r="M41">
        <v>5.0</v>
      </c>
      <c r="N41">
        <v>12155.47533275</v>
      </c>
      <c r="O41">
        <v>300002.756223125</v>
      </c>
      <c r="P41">
        <v>56303.85153756</v>
      </c>
      <c r="Q41">
        <v>26013.12097552</v>
      </c>
      <c r="R41">
        <v>144233.943906058</v>
      </c>
      <c r="S41">
        <v>0.0</v>
      </c>
      <c r="T41">
        <v>0.0</v>
      </c>
      <c r="U41">
        <v>0.0</v>
      </c>
    </row>
    <row r="42" ht="12.0" customHeight="1">
      <c r="A42" s="125" t="s">
        <v>107</v>
      </c>
      <c r="B42" s="126">
        <v>12986.321558290001</v>
      </c>
      <c r="C42" s="127">
        <v>19325.6067969</v>
      </c>
      <c r="D42" s="128" t="str">
        <f t="shared" si="20"/>
        <v>48.8%</v>
      </c>
      <c r="E42" s="126">
        <v>70571.59641623</v>
      </c>
      <c r="F42" s="127">
        <v>83117.93630345</v>
      </c>
      <c r="G42" s="128" t="str">
        <f t="shared" si="21"/>
        <v>17.8%</v>
      </c>
      <c r="H42" s="128" t="str">
        <f t="shared" si="22"/>
        <v>16.1%</v>
      </c>
      <c r="K42" t="s">
        <v>116</v>
      </c>
      <c r="L42">
        <v>2020.0</v>
      </c>
      <c r="M42">
        <v>5.0</v>
      </c>
      <c r="N42">
        <v>0.0</v>
      </c>
      <c r="O42">
        <v>58730.11884</v>
      </c>
      <c r="P42">
        <v>0.0</v>
      </c>
      <c r="Q42">
        <v>0.0</v>
      </c>
      <c r="R42">
        <v>0.0</v>
      </c>
      <c r="S42">
        <v>0.0</v>
      </c>
      <c r="T42">
        <v>0.0</v>
      </c>
      <c r="U42">
        <v>0.0</v>
      </c>
    </row>
    <row r="43" ht="12.0" customHeight="1">
      <c r="A43" s="125" t="s">
        <v>109</v>
      </c>
      <c r="B43" s="126">
        <v>19853.97373337</v>
      </c>
      <c r="C43" s="127">
        <v>16100.19793486</v>
      </c>
      <c r="D43" s="128" t="str">
        <f t="shared" si="20"/>
        <v>-18.9%</v>
      </c>
      <c r="E43" s="126">
        <v>120266.89481423</v>
      </c>
      <c r="F43" s="127">
        <v>72404.04947242001</v>
      </c>
      <c r="G43" s="128" t="str">
        <f t="shared" si="21"/>
        <v>-39.8%</v>
      </c>
      <c r="H43" s="128" t="str">
        <f t="shared" si="22"/>
        <v>14.0%</v>
      </c>
      <c r="I43" s="92" t="str">
        <f>F40-SUM(F41:F43)</f>
        <v>  165,339 </v>
      </c>
      <c r="K43" t="s">
        <v>112</v>
      </c>
      <c r="L43">
        <v>2020.0</v>
      </c>
      <c r="M43">
        <v>5.0</v>
      </c>
      <c r="N43">
        <v>1285.1377265</v>
      </c>
      <c r="O43">
        <v>1641385.6758735753</v>
      </c>
      <c r="P43">
        <v>63.81044</v>
      </c>
      <c r="Q43">
        <v>66.024452</v>
      </c>
      <c r="R43">
        <v>267.1916021319</v>
      </c>
      <c r="S43">
        <v>0.0</v>
      </c>
      <c r="T43">
        <v>6195.931515</v>
      </c>
      <c r="U43">
        <v>0.0</v>
      </c>
    </row>
    <row r="44" ht="12.0" customHeight="1">
      <c r="A44" s="125" t="s">
        <v>105</v>
      </c>
      <c r="B44" s="126">
        <v>20527.14237562</v>
      </c>
      <c r="C44" s="127">
        <v>15115.591950562999</v>
      </c>
      <c r="D44" s="128" t="str">
        <f t="shared" si="20"/>
        <v>-26.4%</v>
      </c>
      <c r="E44" s="126">
        <v>130387.37636069</v>
      </c>
      <c r="F44" s="127">
        <v>68713.327872173</v>
      </c>
      <c r="G44" s="128" t="str">
        <f t="shared" si="21"/>
        <v>-47.3%</v>
      </c>
      <c r="H44" s="128" t="str">
        <f t="shared" si="22"/>
        <v>13.3%</v>
      </c>
      <c r="K44" t="s">
        <v>100</v>
      </c>
      <c r="L44">
        <v>2020.0</v>
      </c>
      <c r="M44">
        <v>5.0</v>
      </c>
      <c r="N44">
        <v>104335.66436287001</v>
      </c>
      <c r="O44">
        <v>928365.22983</v>
      </c>
      <c r="P44">
        <v>0.0</v>
      </c>
      <c r="Q44">
        <v>0.0</v>
      </c>
      <c r="R44">
        <v>45044.0895302482</v>
      </c>
      <c r="S44">
        <v>0.0</v>
      </c>
      <c r="T44">
        <v>0.0</v>
      </c>
      <c r="U44">
        <v>4037.5692531</v>
      </c>
    </row>
    <row r="45" ht="12.0" customHeight="1">
      <c r="A45" s="125" t="s">
        <v>110</v>
      </c>
      <c r="B45" s="126">
        <v>11174.320941999998</v>
      </c>
      <c r="C45" s="127">
        <v>8180.647772</v>
      </c>
      <c r="D45" s="128" t="str">
        <f t="shared" si="20"/>
        <v>-26.8%</v>
      </c>
      <c r="E45" s="126">
        <v>73675.250318</v>
      </c>
      <c r="F45" s="127">
        <v>44476.903147000005</v>
      </c>
      <c r="G45" s="128" t="str">
        <f t="shared" si="21"/>
        <v>-39.6%</v>
      </c>
      <c r="H45" s="128" t="str">
        <f t="shared" si="22"/>
        <v>8.6%</v>
      </c>
    </row>
    <row r="46" ht="12.0" customHeight="1">
      <c r="A46" s="125" t="s">
        <v>101</v>
      </c>
      <c r="B46" s="126">
        <v>4194.5644447800005</v>
      </c>
      <c r="C46" s="127">
        <v>2800.6594892599996</v>
      </c>
      <c r="D46" s="128" t="str">
        <f t="shared" si="20"/>
        <v>-33.2%</v>
      </c>
      <c r="E46" s="126">
        <v>24904.855418720002</v>
      </c>
      <c r="F46" s="127">
        <v>20338.9098478</v>
      </c>
      <c r="G46" s="128" t="str">
        <f t="shared" si="21"/>
        <v>-18.3%</v>
      </c>
      <c r="H46" s="128" t="str">
        <f t="shared" si="22"/>
        <v>3.9%</v>
      </c>
    </row>
    <row r="47" ht="12.0" customHeight="1">
      <c r="A47" s="125" t="s">
        <v>97</v>
      </c>
      <c r="B47" s="126">
        <v>2654.4130711000003</v>
      </c>
      <c r="C47" s="127">
        <v>2308.9106416</v>
      </c>
      <c r="D47" s="128" t="str">
        <f t="shared" si="20"/>
        <v>-13.0%</v>
      </c>
      <c r="E47" s="126">
        <v>19188.7686096</v>
      </c>
      <c r="F47" s="127">
        <v>13908.540915599999</v>
      </c>
      <c r="G47" s="128" t="str">
        <f t="shared" si="21"/>
        <v>-27.5%</v>
      </c>
      <c r="H47" s="128" t="str">
        <f t="shared" si="22"/>
        <v>2.7%</v>
      </c>
      <c r="N47" t="str">
        <f t="shared" ref="N47:U47" si="23">ROUND(N27,8)</f>
        <v>128236.2223</v>
      </c>
      <c r="O47" t="str">
        <f t="shared" si="23"/>
        <v>410086.1794</v>
      </c>
      <c r="P47" t="str">
        <f t="shared" si="23"/>
        <v>142773.2292</v>
      </c>
      <c r="Q47" t="str">
        <f t="shared" si="23"/>
        <v>9645.736747</v>
      </c>
      <c r="R47" t="str">
        <f t="shared" si="23"/>
        <v>216646.389</v>
      </c>
      <c r="S47" t="str">
        <f t="shared" si="23"/>
        <v>0</v>
      </c>
      <c r="T47" t="str">
        <f t="shared" si="23"/>
        <v>0</v>
      </c>
      <c r="U47" t="str">
        <f t="shared" si="23"/>
        <v>1893.190546</v>
      </c>
    </row>
    <row r="48" ht="12.0" customHeight="1">
      <c r="A48" s="125" t="s">
        <v>108</v>
      </c>
      <c r="B48" s="126">
        <v>4031.4741762</v>
      </c>
      <c r="C48" s="127">
        <v>0.0</v>
      </c>
      <c r="D48" s="128" t="s">
        <v>114</v>
      </c>
      <c r="E48" s="126">
        <v>20774.351693200002</v>
      </c>
      <c r="F48" s="127">
        <v>9247.6492514</v>
      </c>
      <c r="G48" s="128" t="str">
        <f t="shared" si="21"/>
        <v>-55.5%</v>
      </c>
      <c r="H48" s="128" t="str">
        <f t="shared" si="22"/>
        <v>1.8%</v>
      </c>
      <c r="N48" t="str">
        <f t="shared" ref="N48:U48" si="24">ROUND(N28,8)</f>
        <v>107419.1829</v>
      </c>
      <c r="O48" t="str">
        <f t="shared" si="24"/>
        <v>692327.1954</v>
      </c>
      <c r="P48" t="str">
        <f t="shared" si="24"/>
        <v>0</v>
      </c>
      <c r="Q48" t="str">
        <f t="shared" si="24"/>
        <v>0</v>
      </c>
      <c r="R48" t="str">
        <f t="shared" si="24"/>
        <v>34064.3568</v>
      </c>
      <c r="S48" t="str">
        <f t="shared" si="24"/>
        <v>0</v>
      </c>
      <c r="T48" t="str">
        <f t="shared" si="24"/>
        <v>0</v>
      </c>
      <c r="U48" t="str">
        <f t="shared" si="24"/>
        <v>343.24311</v>
      </c>
    </row>
    <row r="49" ht="12.0" customHeight="1">
      <c r="A49" s="125" t="s">
        <v>106</v>
      </c>
      <c r="B49" s="126">
        <v>699.9939501</v>
      </c>
      <c r="C49" s="127">
        <v>1032.6194891999999</v>
      </c>
      <c r="D49" s="128" t="str">
        <f t="shared" ref="D49:D50" si="26">+C49/B49-1</f>
        <v>47.5%</v>
      </c>
      <c r="E49" s="126">
        <v>4192.805058999999</v>
      </c>
      <c r="F49" s="127">
        <v>5370.754727699999</v>
      </c>
      <c r="G49" s="128" t="str">
        <f t="shared" si="21"/>
        <v>28.1%</v>
      </c>
      <c r="H49" s="128" t="str">
        <f t="shared" si="22"/>
        <v>1.0%</v>
      </c>
      <c r="N49" t="str">
        <f t="shared" ref="N49:U49" si="25">ROUND(N29,8)</f>
        <v>148146.3367</v>
      </c>
      <c r="O49" t="str">
        <f t="shared" si="25"/>
        <v>4971836.572</v>
      </c>
      <c r="P49" t="str">
        <f t="shared" si="25"/>
        <v>11599.63027</v>
      </c>
      <c r="Q49" t="str">
        <f t="shared" si="25"/>
        <v>7542.138203</v>
      </c>
      <c r="R49" t="str">
        <f t="shared" si="25"/>
        <v>43631.06806</v>
      </c>
      <c r="S49" t="str">
        <f t="shared" si="25"/>
        <v>0</v>
      </c>
      <c r="T49" t="str">
        <f t="shared" si="25"/>
        <v>0</v>
      </c>
      <c r="U49" t="str">
        <f t="shared" si="25"/>
        <v>3059.663369</v>
      </c>
    </row>
    <row r="50" ht="12.0" customHeight="1">
      <c r="A50" s="125" t="s">
        <v>102</v>
      </c>
      <c r="B50" s="126">
        <v>594.5358793300001</v>
      </c>
      <c r="C50" s="127">
        <v>454.738511</v>
      </c>
      <c r="D50" s="128" t="str">
        <f t="shared" si="26"/>
        <v>-23.5%</v>
      </c>
      <c r="E50" s="126">
        <v>601.7303558310001</v>
      </c>
      <c r="F50" s="127">
        <v>3219.3918764013997</v>
      </c>
      <c r="G50" s="128" t="str">
        <f t="shared" si="21"/>
        <v>435.0%</v>
      </c>
      <c r="H50" s="128" t="str">
        <f t="shared" si="22"/>
        <v>0.6%</v>
      </c>
      <c r="N50" t="str">
        <f t="shared" ref="N50:U50" si="27">ROUND(N30,8)</f>
        <v>153.8777353</v>
      </c>
      <c r="O50" t="str">
        <f t="shared" si="27"/>
        <v>3396626.959</v>
      </c>
      <c r="P50" t="str">
        <f t="shared" si="27"/>
        <v>17548.29266</v>
      </c>
      <c r="Q50" t="str">
        <f t="shared" si="27"/>
        <v>2144.015731</v>
      </c>
      <c r="R50" t="str">
        <f t="shared" si="27"/>
        <v>73072.47517</v>
      </c>
      <c r="S50" t="str">
        <f t="shared" si="27"/>
        <v>0</v>
      </c>
      <c r="T50" t="str">
        <f t="shared" si="27"/>
        <v>0</v>
      </c>
      <c r="U50" t="str">
        <f t="shared" si="27"/>
        <v>0</v>
      </c>
    </row>
    <row r="51" ht="12.0" customHeight="1">
      <c r="A51" s="125" t="s">
        <v>112</v>
      </c>
      <c r="B51" s="126">
        <v>78.0328584</v>
      </c>
      <c r="C51" s="127">
        <v>0.0</v>
      </c>
      <c r="D51" s="128" t="s">
        <v>114</v>
      </c>
      <c r="E51" s="126">
        <v>173.1938047</v>
      </c>
      <c r="F51" s="127">
        <v>63.81044</v>
      </c>
      <c r="G51" s="128" t="str">
        <f t="shared" si="21"/>
        <v>-63.2%</v>
      </c>
      <c r="H51" s="128" t="str">
        <f t="shared" si="22"/>
        <v>0.0%</v>
      </c>
      <c r="N51" t="str">
        <f t="shared" ref="N51:U51" si="28">ROUND(N31,8)</f>
        <v>10690.39582</v>
      </c>
      <c r="O51" t="str">
        <f t="shared" si="28"/>
        <v>9861303.992</v>
      </c>
      <c r="P51" t="str">
        <f t="shared" si="28"/>
        <v>0</v>
      </c>
      <c r="Q51" t="str">
        <f t="shared" si="28"/>
        <v>0</v>
      </c>
      <c r="R51" t="str">
        <f t="shared" si="28"/>
        <v>14820.76066</v>
      </c>
      <c r="S51" t="str">
        <f t="shared" si="28"/>
        <v>0</v>
      </c>
      <c r="T51" t="str">
        <f t="shared" si="28"/>
        <v>0</v>
      </c>
      <c r="U51" t="str">
        <f t="shared" si="28"/>
        <v>0</v>
      </c>
    </row>
    <row r="52" ht="12.0" customHeight="1">
      <c r="A52" s="68" t="s">
        <v>118</v>
      </c>
      <c r="B52" s="133" t="str">
        <f t="shared" ref="B52:C52" si="29">SUM(B53:B63)</f>
        <v>  24,605 </v>
      </c>
      <c r="C52" s="134" t="str">
        <f t="shared" si="29"/>
        <v>  20,664 </v>
      </c>
      <c r="D52" s="135" t="str">
        <f t="shared" ref="D52:D59" si="32">+C52/B52-1</f>
        <v>-16.0%</v>
      </c>
      <c r="E52" s="133" t="str">
        <f t="shared" ref="E52:F52" si="30">SUM(E53:E63)</f>
        <v>  149,364 </v>
      </c>
      <c r="F52" s="134" t="str">
        <f t="shared" si="30"/>
        <v>  104,242 </v>
      </c>
      <c r="G52" s="135" t="str">
        <f t="shared" si="21"/>
        <v>-30.2%</v>
      </c>
      <c r="H52" s="136" t="str">
        <f>SUM(H53:H63)</f>
        <v>100%</v>
      </c>
      <c r="N52" t="str">
        <f t="shared" ref="N52:U52" si="31">ROUND(N32,8)</f>
        <v>89746.79181</v>
      </c>
      <c r="O52" t="str">
        <f t="shared" si="31"/>
        <v>1135074.366</v>
      </c>
      <c r="P52" t="str">
        <f t="shared" si="31"/>
        <v>2764.653365</v>
      </c>
      <c r="Q52" t="str">
        <f t="shared" si="31"/>
        <v>1929.876789</v>
      </c>
      <c r="R52" t="str">
        <f t="shared" si="31"/>
        <v>35239.13399</v>
      </c>
      <c r="S52" t="str">
        <f t="shared" si="31"/>
        <v>0</v>
      </c>
      <c r="T52" t="str">
        <f t="shared" si="31"/>
        <v>0</v>
      </c>
      <c r="U52" t="str">
        <f t="shared" si="31"/>
        <v>353.6729981</v>
      </c>
    </row>
    <row r="53" ht="12.0" customHeight="1">
      <c r="A53" s="125" t="s">
        <v>109</v>
      </c>
      <c r="B53" s="126">
        <v>7427.169149560001</v>
      </c>
      <c r="C53" s="127">
        <v>6908.5436377</v>
      </c>
      <c r="D53" s="128" t="str">
        <f t="shared" si="32"/>
        <v>-7.0%</v>
      </c>
      <c r="E53" s="126">
        <v>49590.98083934</v>
      </c>
      <c r="F53" s="127">
        <v>32921.66461322</v>
      </c>
      <c r="G53" s="128" t="str">
        <f t="shared" si="21"/>
        <v>-33.6%</v>
      </c>
      <c r="H53" s="128" t="str">
        <f t="shared" ref="H53:H63" si="34">(F53/$F$52)</f>
        <v>31.6%</v>
      </c>
      <c r="N53" t="str">
        <f t="shared" ref="N53:U53" si="33">ROUND(N33,8)</f>
        <v>428.2436734</v>
      </c>
      <c r="O53" t="str">
        <f t="shared" si="33"/>
        <v>185805.2498</v>
      </c>
      <c r="P53" t="str">
        <f t="shared" si="33"/>
        <v>4338.135239</v>
      </c>
      <c r="Q53" t="str">
        <f t="shared" si="33"/>
        <v>5074.304927</v>
      </c>
      <c r="R53" t="str">
        <f t="shared" si="33"/>
        <v>32915.32214</v>
      </c>
      <c r="S53" t="str">
        <f t="shared" si="33"/>
        <v>0</v>
      </c>
      <c r="T53" t="str">
        <f t="shared" si="33"/>
        <v>0</v>
      </c>
      <c r="U53" t="str">
        <f t="shared" si="33"/>
        <v>0</v>
      </c>
    </row>
    <row r="54" ht="12.0" customHeight="1">
      <c r="A54" s="125" t="s">
        <v>107</v>
      </c>
      <c r="B54" s="126">
        <v>4630.0584222</v>
      </c>
      <c r="C54" s="127">
        <v>4695.81616126</v>
      </c>
      <c r="D54" s="128" t="str">
        <f t="shared" si="32"/>
        <v>1.4%</v>
      </c>
      <c r="E54" s="126">
        <v>23838.544587610002</v>
      </c>
      <c r="F54" s="127">
        <v>20260.73168481</v>
      </c>
      <c r="G54" s="128" t="str">
        <f t="shared" si="21"/>
        <v>-15.0%</v>
      </c>
      <c r="H54" s="128" t="str">
        <f t="shared" si="34"/>
        <v>19.4%</v>
      </c>
      <c r="N54" t="str">
        <f t="shared" ref="N54:U54" si="35">ROUND(N34,8)</f>
        <v>363.49198</v>
      </c>
      <c r="O54" t="str">
        <f t="shared" si="35"/>
        <v>0</v>
      </c>
      <c r="P54" t="str">
        <f t="shared" si="35"/>
        <v>9247.649251</v>
      </c>
      <c r="Q54" t="str">
        <f t="shared" si="35"/>
        <v>3634.446138</v>
      </c>
      <c r="R54" t="str">
        <f t="shared" si="35"/>
        <v>16087.39513</v>
      </c>
      <c r="S54" t="str">
        <f t="shared" si="35"/>
        <v>0</v>
      </c>
      <c r="T54" t="str">
        <f t="shared" si="35"/>
        <v>0</v>
      </c>
      <c r="U54" t="str">
        <f t="shared" si="35"/>
        <v>0</v>
      </c>
    </row>
    <row r="55" ht="12.0" customHeight="1">
      <c r="A55" s="125" t="s">
        <v>98</v>
      </c>
      <c r="B55" s="126">
        <v>2629.8525676</v>
      </c>
      <c r="C55" s="127">
        <v>2175.9172082</v>
      </c>
      <c r="D55" s="128" t="str">
        <f t="shared" si="32"/>
        <v>-17.3%</v>
      </c>
      <c r="E55" s="126">
        <v>14246.598089169998</v>
      </c>
      <c r="F55" s="127">
        <v>11810.730097700001</v>
      </c>
      <c r="G55" s="128" t="str">
        <f t="shared" si="21"/>
        <v>-17.1%</v>
      </c>
      <c r="H55" s="128" t="str">
        <f t="shared" si="34"/>
        <v>11.3%</v>
      </c>
      <c r="N55" t="str">
        <f t="shared" ref="N55:U55" si="36">ROUND(N35,8)</f>
        <v>12513.7971</v>
      </c>
      <c r="O55" t="str">
        <f t="shared" si="36"/>
        <v>90145.78518</v>
      </c>
      <c r="P55" t="str">
        <f t="shared" si="36"/>
        <v>36296.25538</v>
      </c>
      <c r="Q55" t="str">
        <f t="shared" si="36"/>
        <v>3306.997069</v>
      </c>
      <c r="R55" t="str">
        <f t="shared" si="36"/>
        <v>30603.63133</v>
      </c>
      <c r="S55" t="str">
        <f t="shared" si="36"/>
        <v>2438057.876</v>
      </c>
      <c r="T55" t="str">
        <f t="shared" si="36"/>
        <v>0</v>
      </c>
      <c r="U55" t="str">
        <f t="shared" si="36"/>
        <v>0</v>
      </c>
    </row>
    <row r="56" ht="12.0" customHeight="1">
      <c r="A56" s="125" t="s">
        <v>105</v>
      </c>
      <c r="B56" s="126">
        <v>2911.5961435799995</v>
      </c>
      <c r="C56" s="127">
        <v>2565.3215070459996</v>
      </c>
      <c r="D56" s="128" t="str">
        <f t="shared" si="32"/>
        <v>-11.9%</v>
      </c>
      <c r="E56" s="126">
        <v>22467.624769069997</v>
      </c>
      <c r="F56" s="127">
        <v>11195.892126696</v>
      </c>
      <c r="G56" s="128" t="str">
        <f t="shared" si="21"/>
        <v>-50.2%</v>
      </c>
      <c r="H56" s="128" t="str">
        <f t="shared" si="34"/>
        <v>10.7%</v>
      </c>
      <c r="N56" t="str">
        <f t="shared" ref="N56:U56" si="37">ROUND(N36,8)</f>
        <v>68547.32643</v>
      </c>
      <c r="O56" t="str">
        <f t="shared" si="37"/>
        <v>0</v>
      </c>
      <c r="P56" t="str">
        <f t="shared" si="37"/>
        <v>54047.69419</v>
      </c>
      <c r="Q56" t="str">
        <f t="shared" si="37"/>
        <v>8823.419709</v>
      </c>
      <c r="R56" t="str">
        <f t="shared" si="37"/>
        <v>166030.7626</v>
      </c>
      <c r="S56" t="str">
        <f t="shared" si="37"/>
        <v>0</v>
      </c>
      <c r="T56" t="str">
        <f t="shared" si="37"/>
        <v>0</v>
      </c>
      <c r="U56" t="str">
        <f t="shared" si="37"/>
        <v>346.565164</v>
      </c>
    </row>
    <row r="57" ht="12.0" customHeight="1">
      <c r="A57" s="125" t="s">
        <v>97</v>
      </c>
      <c r="B57" s="126">
        <v>1792.9276622000002</v>
      </c>
      <c r="C57" s="127">
        <v>1741.3773769999998</v>
      </c>
      <c r="D57" s="128" t="str">
        <f t="shared" si="32"/>
        <v>-2.9%</v>
      </c>
      <c r="E57" s="126">
        <v>12430.4343392</v>
      </c>
      <c r="F57" s="127">
        <v>9283.5155796</v>
      </c>
      <c r="G57" s="128" t="str">
        <f t="shared" si="21"/>
        <v>-25.3%</v>
      </c>
      <c r="H57" s="128" t="str">
        <f t="shared" si="34"/>
        <v>8.9%</v>
      </c>
      <c r="N57" t="str">
        <f t="shared" ref="N57:U57" si="38">ROUND(N37,8)</f>
        <v>0</v>
      </c>
      <c r="O57" t="str">
        <f t="shared" si="38"/>
        <v>10581857.84</v>
      </c>
      <c r="P57" t="str">
        <f t="shared" si="38"/>
        <v>0</v>
      </c>
      <c r="Q57" t="str">
        <f t="shared" si="38"/>
        <v>0</v>
      </c>
      <c r="R57" t="str">
        <f t="shared" si="38"/>
        <v>7673.830856</v>
      </c>
      <c r="S57" t="str">
        <f t="shared" si="38"/>
        <v>0</v>
      </c>
      <c r="T57" t="str">
        <f t="shared" si="38"/>
        <v>0</v>
      </c>
      <c r="U57" t="str">
        <f t="shared" si="38"/>
        <v>0</v>
      </c>
    </row>
    <row r="58" ht="12.0" customHeight="1">
      <c r="A58" s="125" t="s">
        <v>106</v>
      </c>
      <c r="B58" s="126">
        <v>1248.2801125</v>
      </c>
      <c r="C58" s="127">
        <v>1089.27524074</v>
      </c>
      <c r="D58" s="128" t="str">
        <f t="shared" si="32"/>
        <v>-12.7%</v>
      </c>
      <c r="E58" s="126">
        <v>6973.4727348199995</v>
      </c>
      <c r="F58" s="127">
        <v>6163.58016769</v>
      </c>
      <c r="G58" s="128" t="str">
        <f t="shared" si="21"/>
        <v>-11.6%</v>
      </c>
      <c r="H58" s="128" t="str">
        <f t="shared" si="34"/>
        <v>5.9%</v>
      </c>
      <c r="N58" t="str">
        <f t="shared" ref="N58:U58" si="39">ROUND(N38,8)</f>
        <v>14465.53134</v>
      </c>
      <c r="O58" t="str">
        <f t="shared" si="39"/>
        <v>474685.3615</v>
      </c>
      <c r="P58" t="str">
        <f t="shared" si="39"/>
        <v>63787.68592</v>
      </c>
      <c r="Q58" t="str">
        <f t="shared" si="39"/>
        <v>15543.41596</v>
      </c>
      <c r="R58" t="str">
        <f t="shared" si="39"/>
        <v>156401.084</v>
      </c>
      <c r="S58" t="str">
        <f t="shared" si="39"/>
        <v>0</v>
      </c>
      <c r="T58" t="str">
        <f t="shared" si="39"/>
        <v>0</v>
      </c>
      <c r="U58" t="str">
        <f t="shared" si="39"/>
        <v>0</v>
      </c>
    </row>
    <row r="59" ht="12.0" customHeight="1">
      <c r="A59" s="125" t="s">
        <v>110</v>
      </c>
      <c r="B59" s="126">
        <v>1102.589195</v>
      </c>
      <c r="C59" s="127">
        <v>746.652488</v>
      </c>
      <c r="D59" s="128" t="str">
        <f t="shared" si="32"/>
        <v>-32.3%</v>
      </c>
      <c r="E59" s="126">
        <v>6853.792647</v>
      </c>
      <c r="F59" s="127">
        <v>4053.6495569999997</v>
      </c>
      <c r="G59" s="128" t="str">
        <f t="shared" si="21"/>
        <v>-40.9%</v>
      </c>
      <c r="H59" s="128" t="str">
        <f t="shared" si="34"/>
        <v>3.9%</v>
      </c>
      <c r="N59" t="str">
        <f t="shared" ref="N59:U59" si="40">ROUND(N39,8)</f>
        <v>0</v>
      </c>
      <c r="O59" t="str">
        <f t="shared" si="40"/>
        <v>1357843.368</v>
      </c>
      <c r="P59" t="str">
        <f t="shared" si="40"/>
        <v>0</v>
      </c>
      <c r="Q59" t="str">
        <f t="shared" si="40"/>
        <v>0</v>
      </c>
      <c r="R59" t="str">
        <f t="shared" si="40"/>
        <v>0</v>
      </c>
      <c r="S59" t="str">
        <f t="shared" si="40"/>
        <v>0</v>
      </c>
      <c r="T59" t="str">
        <f t="shared" si="40"/>
        <v>0</v>
      </c>
      <c r="U59" t="str">
        <f t="shared" si="40"/>
        <v>0</v>
      </c>
    </row>
    <row r="60" ht="12.0" customHeight="1">
      <c r="A60" s="125" t="s">
        <v>108</v>
      </c>
      <c r="B60" s="126">
        <v>1730.9557333999999</v>
      </c>
      <c r="C60" s="127">
        <v>0.0</v>
      </c>
      <c r="D60" s="128" t="s">
        <v>114</v>
      </c>
      <c r="E60" s="126">
        <v>8573.178488399999</v>
      </c>
      <c r="F60" s="127">
        <v>3634.4461382</v>
      </c>
      <c r="G60" s="128" t="str">
        <f t="shared" si="21"/>
        <v>-57.6%</v>
      </c>
      <c r="H60" s="128" t="str">
        <f t="shared" si="34"/>
        <v>3.5%</v>
      </c>
      <c r="N60" t="str">
        <f t="shared" ref="N60:U60" si="41">ROUND(N40,8)</f>
        <v>69975.27863</v>
      </c>
      <c r="O60" t="str">
        <f t="shared" si="41"/>
        <v>68424.91551</v>
      </c>
      <c r="P60" t="str">
        <f t="shared" si="41"/>
        <v>0</v>
      </c>
      <c r="Q60" t="str">
        <f t="shared" si="41"/>
        <v>0</v>
      </c>
      <c r="R60" t="str">
        <f t="shared" si="41"/>
        <v>31141.30166</v>
      </c>
      <c r="S60" t="str">
        <f t="shared" si="41"/>
        <v>0</v>
      </c>
      <c r="T60" t="str">
        <f t="shared" si="41"/>
        <v>0</v>
      </c>
      <c r="U60" t="str">
        <f t="shared" si="41"/>
        <v>1590.633608</v>
      </c>
    </row>
    <row r="61" ht="12.0" customHeight="1">
      <c r="A61" s="125" t="s">
        <v>101</v>
      </c>
      <c r="B61" s="126">
        <v>723.4023288999999</v>
      </c>
      <c r="C61" s="127">
        <v>362.0904964</v>
      </c>
      <c r="D61" s="128" t="str">
        <f t="shared" ref="D61:D62" si="43">+C61/B61-1</f>
        <v>-49.9%</v>
      </c>
      <c r="E61" s="126">
        <v>3499.5656344999998</v>
      </c>
      <c r="F61" s="127">
        <v>2542.7064274400004</v>
      </c>
      <c r="G61" s="128" t="str">
        <f t="shared" si="21"/>
        <v>-27.3%</v>
      </c>
      <c r="H61" s="128" t="str">
        <f t="shared" si="34"/>
        <v>2.4%</v>
      </c>
      <c r="N61" t="str">
        <f t="shared" ref="N61:U61" si="42">ROUND(N41,8)</f>
        <v>12155.47533</v>
      </c>
      <c r="O61" t="str">
        <f t="shared" si="42"/>
        <v>300002.7562</v>
      </c>
      <c r="P61" t="str">
        <f t="shared" si="42"/>
        <v>56303.85154</v>
      </c>
      <c r="Q61" t="str">
        <f t="shared" si="42"/>
        <v>26013.12098</v>
      </c>
      <c r="R61" t="str">
        <f t="shared" si="42"/>
        <v>144233.9439</v>
      </c>
      <c r="S61" t="str">
        <f t="shared" si="42"/>
        <v>0</v>
      </c>
      <c r="T61" t="str">
        <f t="shared" si="42"/>
        <v>0</v>
      </c>
      <c r="U61" t="str">
        <f t="shared" si="42"/>
        <v>0</v>
      </c>
    </row>
    <row r="62" ht="12.0" customHeight="1">
      <c r="A62" s="125" t="s">
        <v>102</v>
      </c>
      <c r="B62" s="126">
        <v>330.311919395</v>
      </c>
      <c r="C62" s="127">
        <v>378.983329</v>
      </c>
      <c r="D62" s="128" t="str">
        <f t="shared" si="43"/>
        <v>14.7%</v>
      </c>
      <c r="E62" s="126">
        <v>360.52710266400004</v>
      </c>
      <c r="F62" s="127">
        <v>2308.8601177014</v>
      </c>
      <c r="G62" s="128" t="str">
        <f t="shared" si="21"/>
        <v>540.4%</v>
      </c>
      <c r="H62" s="128" t="str">
        <f t="shared" si="34"/>
        <v>2.2%</v>
      </c>
      <c r="N62" t="str">
        <f t="shared" ref="N62:U62" si="44">ROUND(N42,8)</f>
        <v>0</v>
      </c>
      <c r="O62" t="str">
        <f t="shared" si="44"/>
        <v>58730.11884</v>
      </c>
      <c r="P62" t="str">
        <f t="shared" si="44"/>
        <v>0</v>
      </c>
      <c r="Q62" t="str">
        <f t="shared" si="44"/>
        <v>0</v>
      </c>
      <c r="R62" t="str">
        <f t="shared" si="44"/>
        <v>0</v>
      </c>
      <c r="S62" t="str">
        <f t="shared" si="44"/>
        <v>0</v>
      </c>
      <c r="T62" t="str">
        <f t="shared" si="44"/>
        <v>0</v>
      </c>
      <c r="U62" t="str">
        <f t="shared" si="44"/>
        <v>0</v>
      </c>
    </row>
    <row r="63" ht="12.0" customHeight="1">
      <c r="A63" s="125" t="s">
        <v>112</v>
      </c>
      <c r="B63" s="126">
        <v>78.1875258</v>
      </c>
      <c r="C63" s="127">
        <v>0.0</v>
      </c>
      <c r="D63" s="128" t="s">
        <v>114</v>
      </c>
      <c r="E63" s="126">
        <v>529.4470068</v>
      </c>
      <c r="F63" s="127">
        <v>66.024452</v>
      </c>
      <c r="G63" s="128" t="str">
        <f t="shared" si="21"/>
        <v>-87.5%</v>
      </c>
      <c r="H63" s="128" t="str">
        <f t="shared" si="34"/>
        <v>0.1%</v>
      </c>
      <c r="N63" t="str">
        <f t="shared" ref="N63:U63" si="45">ROUND(N43,8)</f>
        <v>1285.137727</v>
      </c>
      <c r="O63" t="str">
        <f t="shared" si="45"/>
        <v>1641385.676</v>
      </c>
      <c r="P63" t="str">
        <f t="shared" si="45"/>
        <v>63.81044</v>
      </c>
      <c r="Q63" t="str">
        <f t="shared" si="45"/>
        <v>66.024452</v>
      </c>
      <c r="R63" t="str">
        <f t="shared" si="45"/>
        <v>267.1916021</v>
      </c>
      <c r="S63" t="str">
        <f t="shared" si="45"/>
        <v>0</v>
      </c>
      <c r="T63" t="str">
        <f t="shared" si="45"/>
        <v>6195.931515</v>
      </c>
      <c r="U63" t="str">
        <f t="shared" si="45"/>
        <v>0</v>
      </c>
    </row>
    <row r="64" ht="12.0" customHeight="1">
      <c r="A64" s="137" t="s">
        <v>119</v>
      </c>
      <c r="B64" s="133" t="str">
        <f t="shared" ref="B64:C64" si="46">SUM(B65:B80)</f>
        <v>  321,001 </v>
      </c>
      <c r="C64" s="134" t="str">
        <f t="shared" si="46"/>
        <v>  264,965 </v>
      </c>
      <c r="D64" s="135" t="str">
        <f t="shared" ref="D64:D71" si="49">+C64/B64-1</f>
        <v>-17.5%</v>
      </c>
      <c r="E64" s="133" t="str">
        <f t="shared" ref="E64:F64" si="47">SUM(E65:E80)</f>
        <v>  1,853,913 </v>
      </c>
      <c r="F64" s="134" t="str">
        <f t="shared" si="47"/>
        <v>  1,309,800 </v>
      </c>
      <c r="G64" s="135" t="str">
        <f t="shared" si="21"/>
        <v>-29.3%</v>
      </c>
      <c r="H64" s="136" t="str">
        <f>SUM(H65:H80)</f>
        <v>100%</v>
      </c>
      <c r="N64" t="str">
        <f t="shared" ref="N64:U64" si="48">ROUND(N44,8)</f>
        <v>104335.6644</v>
      </c>
      <c r="O64" t="str">
        <f t="shared" si="48"/>
        <v>928365.2298</v>
      </c>
      <c r="P64" t="str">
        <f t="shared" si="48"/>
        <v>0</v>
      </c>
      <c r="Q64" t="str">
        <f t="shared" si="48"/>
        <v>0</v>
      </c>
      <c r="R64" t="str">
        <f t="shared" si="48"/>
        <v>45044.08953</v>
      </c>
      <c r="S64" t="str">
        <f t="shared" si="48"/>
        <v>0</v>
      </c>
      <c r="T64" t="str">
        <f t="shared" si="48"/>
        <v>0</v>
      </c>
      <c r="U64" t="str">
        <f t="shared" si="48"/>
        <v>4037.569253</v>
      </c>
    </row>
    <row r="65" ht="12.0" customHeight="1">
      <c r="A65" s="125" t="s">
        <v>98</v>
      </c>
      <c r="B65" s="126">
        <v>59017.28769079999</v>
      </c>
      <c r="C65" s="127">
        <v>42011.504134183306</v>
      </c>
      <c r="D65" s="128" t="str">
        <f t="shared" si="49"/>
        <v>-28.8%</v>
      </c>
      <c r="E65" s="126">
        <v>324495.88807281194</v>
      </c>
      <c r="F65" s="127">
        <v>258313.14263942008</v>
      </c>
      <c r="G65" s="128" t="str">
        <f t="shared" si="21"/>
        <v>-20.4%</v>
      </c>
      <c r="H65" s="128" t="str">
        <f t="shared" ref="H65:H80" si="50">(F65/$F$64)</f>
        <v>19.7%</v>
      </c>
    </row>
    <row r="66" ht="12.0" customHeight="1">
      <c r="A66" s="125" t="s">
        <v>105</v>
      </c>
      <c r="B66" s="126">
        <v>48932.496233201</v>
      </c>
      <c r="C66" s="127">
        <v>45474.9268277171</v>
      </c>
      <c r="D66" s="128" t="str">
        <f t="shared" si="49"/>
        <v>-7.1%</v>
      </c>
      <c r="E66" s="126">
        <v>311151.569506231</v>
      </c>
      <c r="F66" s="127">
        <v>209371.71130442506</v>
      </c>
      <c r="G66" s="128" t="str">
        <f t="shared" si="21"/>
        <v>-32.7%</v>
      </c>
      <c r="H66" s="128" t="str">
        <f t="shared" si="50"/>
        <v>16.0%</v>
      </c>
    </row>
    <row r="67" ht="12.0" customHeight="1">
      <c r="A67" s="125" t="s">
        <v>107</v>
      </c>
      <c r="B67" s="126">
        <v>50753.7874574</v>
      </c>
      <c r="C67" s="127">
        <v>50606.6138220395</v>
      </c>
      <c r="D67" s="128" t="str">
        <f t="shared" si="49"/>
        <v>-0.3%</v>
      </c>
      <c r="E67" s="126">
        <v>243443.53254810002</v>
      </c>
      <c r="F67" s="127">
        <v>206923.44517759117</v>
      </c>
      <c r="G67" s="128" t="str">
        <f t="shared" si="21"/>
        <v>-15.0%</v>
      </c>
      <c r="H67" s="128" t="str">
        <f t="shared" si="50"/>
        <v>15.8%</v>
      </c>
    </row>
    <row r="68" ht="12.0" customHeight="1">
      <c r="A68" s="125" t="s">
        <v>109</v>
      </c>
      <c r="B68" s="126">
        <v>51236.39457124999</v>
      </c>
      <c r="C68" s="127">
        <v>41267.9428732981</v>
      </c>
      <c r="D68" s="128" t="str">
        <f t="shared" si="49"/>
        <v>-19.5%</v>
      </c>
      <c r="E68" s="126">
        <v>312359.93022518296</v>
      </c>
      <c r="F68" s="127">
        <v>185504.8268894744</v>
      </c>
      <c r="G68" s="128" t="str">
        <f t="shared" si="21"/>
        <v>-40.6%</v>
      </c>
      <c r="H68" s="128" t="str">
        <f t="shared" si="50"/>
        <v>14.2%</v>
      </c>
    </row>
    <row r="69" ht="12.0" customHeight="1">
      <c r="A69" s="125" t="s">
        <v>101</v>
      </c>
      <c r="B69" s="126">
        <v>41808.990434160005</v>
      </c>
      <c r="C69" s="127">
        <v>17171.6736934939</v>
      </c>
      <c r="D69" s="128" t="str">
        <f t="shared" si="49"/>
        <v>-58.9%</v>
      </c>
      <c r="E69" s="126">
        <v>244559.816878693</v>
      </c>
      <c r="F69" s="127">
        <v>90312.8737136919</v>
      </c>
      <c r="G69" s="128" t="str">
        <f t="shared" si="21"/>
        <v>-63.1%</v>
      </c>
      <c r="H69" s="128" t="str">
        <f t="shared" si="50"/>
        <v>6.9%</v>
      </c>
    </row>
    <row r="70" ht="12.0" customHeight="1">
      <c r="A70" s="125" t="s">
        <v>100</v>
      </c>
      <c r="B70" s="126">
        <v>9437.231374</v>
      </c>
      <c r="C70" s="127">
        <v>11073.884252437101</v>
      </c>
      <c r="D70" s="128" t="str">
        <f t="shared" si="49"/>
        <v>17.3%</v>
      </c>
      <c r="E70" s="126">
        <v>52491.7180135</v>
      </c>
      <c r="F70" s="127">
        <v>56117.9737826853</v>
      </c>
      <c r="G70" s="128" t="str">
        <f t="shared" si="21"/>
        <v>6.9%</v>
      </c>
      <c r="H70" s="128" t="str">
        <f t="shared" si="50"/>
        <v>4.3%</v>
      </c>
    </row>
    <row r="71" ht="12.0" customHeight="1">
      <c r="A71" s="125" t="s">
        <v>97</v>
      </c>
      <c r="B71" s="126">
        <v>9471.611881141998</v>
      </c>
      <c r="C71" s="127">
        <v>10450.803754738901</v>
      </c>
      <c r="D71" s="128" t="str">
        <f t="shared" si="49"/>
        <v>10.3%</v>
      </c>
      <c r="E71" s="126">
        <v>71439.916215321</v>
      </c>
      <c r="F71" s="127">
        <v>54054.62514545821</v>
      </c>
      <c r="G71" s="128" t="str">
        <f t="shared" si="21"/>
        <v>-24.3%</v>
      </c>
      <c r="H71" s="128" t="str">
        <f t="shared" si="50"/>
        <v>4.1%</v>
      </c>
    </row>
    <row r="72" ht="12.0" customHeight="1">
      <c r="A72" s="125" t="s">
        <v>99</v>
      </c>
      <c r="B72" s="126">
        <v>67.833009405</v>
      </c>
      <c r="C72" s="127">
        <v>11653.642503628102</v>
      </c>
      <c r="D72" s="128" t="s">
        <v>31</v>
      </c>
      <c r="E72" s="126">
        <v>437.068192125</v>
      </c>
      <c r="F72" s="127">
        <v>45717.999306357306</v>
      </c>
      <c r="G72" s="128" t="s">
        <v>31</v>
      </c>
      <c r="H72" s="128" t="str">
        <f t="shared" si="50"/>
        <v>3.5%</v>
      </c>
    </row>
    <row r="73" ht="12.0" customHeight="1">
      <c r="A73" s="125" t="s">
        <v>102</v>
      </c>
      <c r="B73" s="126">
        <v>10145.549162762001</v>
      </c>
      <c r="C73" s="127">
        <v>9291.0677807789</v>
      </c>
      <c r="D73" s="128" t="str">
        <f t="shared" ref="D73:D77" si="51">+C73/B73-1</f>
        <v>-8.4%</v>
      </c>
      <c r="E73" s="126">
        <v>63623.574822859</v>
      </c>
      <c r="F73" s="127">
        <v>44020.3090488561</v>
      </c>
      <c r="G73" s="128" t="str">
        <f t="shared" ref="G73:G85" si="52">+F73/E73-1</f>
        <v>-30.8%</v>
      </c>
      <c r="H73" s="128" t="str">
        <f t="shared" si="50"/>
        <v>3.4%</v>
      </c>
    </row>
    <row r="74" ht="12.0" customHeight="1">
      <c r="A74" s="125" t="s">
        <v>106</v>
      </c>
      <c r="B74" s="126">
        <v>12647.904305651</v>
      </c>
      <c r="C74" s="127">
        <v>6825.962464538299</v>
      </c>
      <c r="D74" s="128" t="str">
        <f t="shared" si="51"/>
        <v>-46.0%</v>
      </c>
      <c r="E74" s="126">
        <v>69618.339712539</v>
      </c>
      <c r="F74" s="127">
        <v>39741.2845995389</v>
      </c>
      <c r="G74" s="128" t="str">
        <f t="shared" si="52"/>
        <v>-42.9%</v>
      </c>
      <c r="H74" s="128" t="str">
        <f t="shared" si="50"/>
        <v>3.0%</v>
      </c>
    </row>
    <row r="75" ht="12.0" customHeight="1">
      <c r="A75" s="125" t="s">
        <v>110</v>
      </c>
      <c r="B75" s="126">
        <v>8991.041030878001</v>
      </c>
      <c r="C75" s="127">
        <v>8429.4146109533</v>
      </c>
      <c r="D75" s="128" t="str">
        <f t="shared" si="51"/>
        <v>-6.2%</v>
      </c>
      <c r="E75" s="126">
        <v>57012.286772046005</v>
      </c>
      <c r="F75" s="127">
        <v>39033.0459383088</v>
      </c>
      <c r="G75" s="128" t="str">
        <f t="shared" si="52"/>
        <v>-31.5%</v>
      </c>
      <c r="H75" s="128" t="str">
        <f t="shared" si="50"/>
        <v>3.0%</v>
      </c>
    </row>
    <row r="76" ht="12.0" customHeight="1">
      <c r="A76" s="125" t="s">
        <v>104</v>
      </c>
      <c r="B76" s="126">
        <v>6094.0350595</v>
      </c>
      <c r="C76" s="127">
        <v>6962.0407820916</v>
      </c>
      <c r="D76" s="128" t="str">
        <f t="shared" si="51"/>
        <v>14.2%</v>
      </c>
      <c r="E76" s="126">
        <v>37250.7271953</v>
      </c>
      <c r="F76" s="127">
        <v>38103.3424403652</v>
      </c>
      <c r="G76" s="128" t="str">
        <f t="shared" si="52"/>
        <v>2.3%</v>
      </c>
      <c r="H76" s="128" t="str">
        <f t="shared" si="50"/>
        <v>2.9%</v>
      </c>
    </row>
    <row r="77" ht="12.0" customHeight="1">
      <c r="A77" s="125" t="s">
        <v>103</v>
      </c>
      <c r="B77" s="126">
        <v>3458.8115197270004</v>
      </c>
      <c r="C77" s="127">
        <v>2348.5891193052003</v>
      </c>
      <c r="D77" s="128" t="str">
        <f t="shared" si="51"/>
        <v>-32.1%</v>
      </c>
      <c r="E77" s="126">
        <v>15525.521959765001</v>
      </c>
      <c r="F77" s="127">
        <v>17166.3410724014</v>
      </c>
      <c r="G77" s="128" t="str">
        <f t="shared" si="52"/>
        <v>10.6%</v>
      </c>
      <c r="H77" s="128" t="str">
        <f t="shared" si="50"/>
        <v>1.3%</v>
      </c>
    </row>
    <row r="78" ht="12.0" customHeight="1">
      <c r="A78" s="125" t="s">
        <v>108</v>
      </c>
      <c r="B78" s="126">
        <v>6331.2090679</v>
      </c>
      <c r="C78" s="127">
        <v>0.0</v>
      </c>
      <c r="D78" s="128" t="s">
        <v>114</v>
      </c>
      <c r="E78" s="126">
        <v>35256.6944714</v>
      </c>
      <c r="F78" s="127">
        <v>16087.395125114399</v>
      </c>
      <c r="G78" s="128" t="str">
        <f t="shared" si="52"/>
        <v>-54.4%</v>
      </c>
      <c r="H78" s="128" t="str">
        <f t="shared" si="50"/>
        <v>1.2%</v>
      </c>
    </row>
    <row r="79" ht="12.0" customHeight="1">
      <c r="A79" s="125" t="s">
        <v>111</v>
      </c>
      <c r="B79" s="126">
        <v>2315.343497861</v>
      </c>
      <c r="C79" s="127">
        <v>1396.4566725153002</v>
      </c>
      <c r="D79" s="128" t="str">
        <f>+C79/B79-1</f>
        <v>-39.7%</v>
      </c>
      <c r="E79" s="126">
        <v>14230.851575061999</v>
      </c>
      <c r="F79" s="127">
        <v>9064.2822420603</v>
      </c>
      <c r="G79" s="128" t="str">
        <f t="shared" si="52"/>
        <v>-36.3%</v>
      </c>
      <c r="H79" s="128" t="str">
        <f t="shared" si="50"/>
        <v>0.7%</v>
      </c>
    </row>
    <row r="80" ht="12.0" customHeight="1">
      <c r="A80" s="125" t="s">
        <v>112</v>
      </c>
      <c r="B80" s="126">
        <v>291.94772020199997</v>
      </c>
      <c r="C80" s="127">
        <v>0.0</v>
      </c>
      <c r="D80" s="128" t="s">
        <v>114</v>
      </c>
      <c r="E80" s="126">
        <v>1015.2201213489998</v>
      </c>
      <c r="F80" s="127">
        <v>267.1916021319</v>
      </c>
      <c r="G80" s="128" t="str">
        <f t="shared" si="52"/>
        <v>-73.7%</v>
      </c>
      <c r="H80" s="128" t="str">
        <f t="shared" si="50"/>
        <v>0.0%</v>
      </c>
    </row>
    <row r="81" ht="12.0" customHeight="1">
      <c r="A81" s="137" t="s">
        <v>120</v>
      </c>
      <c r="B81" s="133" t="str">
        <f t="shared" ref="B81:C81" si="53">SUM(B82)</f>
        <v>  927,601 </v>
      </c>
      <c r="C81" s="134" t="str">
        <f t="shared" si="53"/>
        <v>  393,741 </v>
      </c>
      <c r="D81" s="135" t="str">
        <f t="shared" ref="D81:D84" si="55">+C81/B81-1</f>
        <v>-57.6%</v>
      </c>
      <c r="E81" s="133" t="str">
        <f t="shared" ref="E81:F81" si="54">SUM(E82)</f>
        <v>  4,467,305 </v>
      </c>
      <c r="F81" s="134" t="str">
        <f t="shared" si="54"/>
        <v>  2,831,799 </v>
      </c>
      <c r="G81" s="135" t="str">
        <f t="shared" si="52"/>
        <v>-36.6%</v>
      </c>
      <c r="H81" s="136" t="str">
        <f>SUM(H82)</f>
        <v>100%</v>
      </c>
    </row>
    <row r="82" ht="12.0" customHeight="1">
      <c r="A82" s="125" t="s">
        <v>110</v>
      </c>
      <c r="B82" s="126">
        <v>927600.8889199999</v>
      </c>
      <c r="C82" s="127">
        <v>393740.76966</v>
      </c>
      <c r="D82" s="128" t="str">
        <f t="shared" si="55"/>
        <v>-57.6%</v>
      </c>
      <c r="E82" s="126">
        <v>4467305.04411</v>
      </c>
      <c r="F82" s="127">
        <v>2831798.6454100003</v>
      </c>
      <c r="G82" s="128" t="str">
        <f t="shared" si="52"/>
        <v>-36.6%</v>
      </c>
      <c r="H82" s="138" t="str">
        <f>(F82/$F$81)</f>
        <v>100%</v>
      </c>
    </row>
    <row r="83" ht="12.0" customHeight="1">
      <c r="A83" s="137" t="s">
        <v>121</v>
      </c>
      <c r="B83" s="133" t="str">
        <f t="shared" ref="B83:C83" si="56">SUM(B84)</f>
        <v>  1,704 </v>
      </c>
      <c r="C83" s="134" t="str">
        <f t="shared" si="56"/>
        <v>  1,461 </v>
      </c>
      <c r="D83" s="135" t="str">
        <f t="shared" si="55"/>
        <v>-14.3%</v>
      </c>
      <c r="E83" s="133" t="str">
        <f t="shared" ref="E83:F83" si="57">SUM(E84)</f>
        <v>  10,118 </v>
      </c>
      <c r="F83" s="134" t="str">
        <f t="shared" si="57"/>
        <v>  7,657 </v>
      </c>
      <c r="G83" s="135" t="str">
        <f t="shared" si="52"/>
        <v>-24.3%</v>
      </c>
      <c r="H83" s="136" t="str">
        <f>SUM(H84)</f>
        <v>100%</v>
      </c>
    </row>
    <row r="84" ht="12.0" customHeight="1">
      <c r="A84" s="125" t="s">
        <v>112</v>
      </c>
      <c r="B84" s="126">
        <v>1703.6477</v>
      </c>
      <c r="C84" s="127">
        <v>1460.8656025</v>
      </c>
      <c r="D84" s="128" t="str">
        <f t="shared" si="55"/>
        <v>-14.3%</v>
      </c>
      <c r="E84" s="126">
        <v>10117.7614</v>
      </c>
      <c r="F84" s="127">
        <v>7656.7971175</v>
      </c>
      <c r="G84" s="128" t="str">
        <f t="shared" si="52"/>
        <v>-24.3%</v>
      </c>
      <c r="H84" s="138" t="str">
        <f>(F84/$F$83)</f>
        <v>100%</v>
      </c>
    </row>
    <row r="85" ht="12.0" customHeight="1">
      <c r="A85" s="137" t="s">
        <v>122</v>
      </c>
      <c r="B85" s="133" t="str">
        <f t="shared" ref="B85:C85" si="58">SUM(B86:B92)</f>
        <v>  2,680 </v>
      </c>
      <c r="C85" s="134" t="str">
        <f t="shared" si="58"/>
        <v>  2,773 </v>
      </c>
      <c r="D85" s="135" t="str">
        <f t="shared" ref="D85:D92" si="60">(C85-B85)/B85</f>
        <v>3.5%</v>
      </c>
      <c r="E85" s="133" t="str">
        <f t="shared" ref="E85:F85" si="59">SUM(E86:E92)</f>
        <v>  13,197 </v>
      </c>
      <c r="F85" s="134" t="str">
        <f t="shared" si="59"/>
        <v>  14,397 </v>
      </c>
      <c r="G85" s="139" t="str">
        <f t="shared" si="52"/>
        <v>9.1%</v>
      </c>
      <c r="H85" s="140" t="str">
        <f>SUM(H86:H92)</f>
        <v>100%</v>
      </c>
    </row>
    <row r="86" ht="12.0" customHeight="1">
      <c r="A86" s="125" t="s">
        <v>100</v>
      </c>
      <c r="B86" s="141">
        <v>693.051648</v>
      </c>
      <c r="C86" s="142">
        <v>849.033417</v>
      </c>
      <c r="D86" s="128" t="str">
        <f t="shared" si="60"/>
        <v>22.5%</v>
      </c>
      <c r="E86" s="141">
        <v>2441.3618</v>
      </c>
      <c r="F86" s="142">
        <v>4886.6026701</v>
      </c>
      <c r="G86" s="143" t="str">
        <f t="shared" ref="G86:G92" si="61">(F86-E86)/E86</f>
        <v>100.2%</v>
      </c>
      <c r="H86" s="144" t="str">
        <f t="shared" ref="H86:H92" si="62">(F86/$F$85)</f>
        <v>33.9%</v>
      </c>
    </row>
    <row r="87" ht="12.0" customHeight="1">
      <c r="A87" s="125" t="s">
        <v>97</v>
      </c>
      <c r="B87" s="126">
        <v>1134.464298</v>
      </c>
      <c r="C87" s="127">
        <v>820.43256575</v>
      </c>
      <c r="D87" s="128" t="str">
        <f t="shared" si="60"/>
        <v>-27.7%</v>
      </c>
      <c r="E87" s="126">
        <v>6724.309689</v>
      </c>
      <c r="F87" s="127">
        <v>3880.0959348700003</v>
      </c>
      <c r="G87" s="143" t="str">
        <f t="shared" si="61"/>
        <v>-42.3%</v>
      </c>
      <c r="H87" s="144" t="str">
        <f t="shared" si="62"/>
        <v>26.9%</v>
      </c>
    </row>
    <row r="88" ht="12.0" customHeight="1">
      <c r="A88" s="125" t="s">
        <v>98</v>
      </c>
      <c r="B88" s="126">
        <v>255.6013138</v>
      </c>
      <c r="C88" s="127">
        <v>281.427346</v>
      </c>
      <c r="D88" s="128" t="str">
        <f t="shared" si="60"/>
        <v>10.1%</v>
      </c>
      <c r="E88" s="126">
        <v>770.7425131</v>
      </c>
      <c r="F88" s="127">
        <v>2174.6178918</v>
      </c>
      <c r="G88" s="143" t="str">
        <f t="shared" si="61"/>
        <v>182.1%</v>
      </c>
      <c r="H88" s="144" t="str">
        <f t="shared" si="62"/>
        <v>15.1%</v>
      </c>
    </row>
    <row r="89" ht="12.0" customHeight="1">
      <c r="A89" s="125" t="s">
        <v>104</v>
      </c>
      <c r="B89" s="126">
        <v>260.491881</v>
      </c>
      <c r="C89" s="127">
        <v>345.6144384</v>
      </c>
      <c r="D89" s="128" t="str">
        <f t="shared" si="60"/>
        <v>32.7%</v>
      </c>
      <c r="E89" s="126">
        <v>1454.1649499999999</v>
      </c>
      <c r="F89" s="127">
        <v>1936.2480464</v>
      </c>
      <c r="G89" s="143" t="str">
        <f t="shared" si="61"/>
        <v>33.2%</v>
      </c>
      <c r="H89" s="144" t="str">
        <f t="shared" si="62"/>
        <v>13.4%</v>
      </c>
    </row>
    <row r="90" ht="12.0" customHeight="1">
      <c r="A90" s="125" t="s">
        <v>99</v>
      </c>
      <c r="B90" s="126">
        <v>214.655749</v>
      </c>
      <c r="C90" s="127">
        <v>325.684548</v>
      </c>
      <c r="D90" s="128" t="str">
        <f t="shared" si="60"/>
        <v>51.7%</v>
      </c>
      <c r="E90" s="126">
        <v>1074.983117</v>
      </c>
      <c r="F90" s="127">
        <v>672.249712</v>
      </c>
      <c r="G90" s="143" t="str">
        <f t="shared" si="61"/>
        <v>-37.5%</v>
      </c>
      <c r="H90" s="144" t="str">
        <f t="shared" si="62"/>
        <v>4.7%</v>
      </c>
    </row>
    <row r="91" ht="12.0" customHeight="1">
      <c r="A91" s="125" t="s">
        <v>102</v>
      </c>
      <c r="B91" s="126">
        <v>95.04734228</v>
      </c>
      <c r="C91" s="127">
        <v>124.36252127</v>
      </c>
      <c r="D91" s="128" t="str">
        <f t="shared" si="60"/>
        <v>30.8%</v>
      </c>
      <c r="E91" s="126">
        <v>638.4703248799999</v>
      </c>
      <c r="F91" s="127">
        <v>478.03551934120003</v>
      </c>
      <c r="G91" s="143" t="str">
        <f t="shared" si="61"/>
        <v>-25.1%</v>
      </c>
      <c r="H91" s="144" t="str">
        <f t="shared" si="62"/>
        <v>3.3%</v>
      </c>
    </row>
    <row r="92" ht="12.0" customHeight="1">
      <c r="A92" s="125" t="s">
        <v>105</v>
      </c>
      <c r="B92" s="126">
        <v>27.04975</v>
      </c>
      <c r="C92" s="127">
        <v>26.3028</v>
      </c>
      <c r="D92" s="128" t="str">
        <f t="shared" si="60"/>
        <v>-2.8%</v>
      </c>
      <c r="E92" s="126">
        <v>93.1534933</v>
      </c>
      <c r="F92" s="127">
        <v>369.54591</v>
      </c>
      <c r="G92" s="143" t="str">
        <f t="shared" si="61"/>
        <v>296.7%</v>
      </c>
      <c r="H92" s="144" t="str">
        <f t="shared" si="62"/>
        <v>2.6%</v>
      </c>
    </row>
    <row r="93" ht="57.0" customHeight="1">
      <c r="A93" s="104" t="s">
        <v>32</v>
      </c>
      <c r="B93" s="105"/>
      <c r="C93" s="105"/>
      <c r="D93" s="105"/>
      <c r="E93" s="105"/>
      <c r="F93" s="105"/>
      <c r="G93" s="105"/>
      <c r="H93" s="106"/>
    </row>
    <row r="94" ht="12.0" customHeight="1">
      <c r="D94" s="145"/>
      <c r="G94" s="145"/>
    </row>
    <row r="95" ht="12.0" customHeight="1">
      <c r="D95" s="145"/>
      <c r="G95" s="145"/>
    </row>
    <row r="96" ht="12.0" customHeight="1">
      <c r="D96" s="145"/>
      <c r="G96" s="145"/>
    </row>
    <row r="97" ht="12.0" customHeight="1">
      <c r="D97" s="145"/>
      <c r="G97" s="145"/>
    </row>
    <row r="98" ht="12.0" customHeight="1">
      <c r="A98" t="s">
        <v>123</v>
      </c>
      <c r="D98" s="145"/>
      <c r="G98" s="145"/>
    </row>
    <row r="99" ht="12.0" customHeight="1">
      <c r="D99" s="145"/>
      <c r="G99" s="145"/>
    </row>
    <row r="100" ht="12.0" customHeight="1">
      <c r="D100" s="145"/>
      <c r="G100" s="145"/>
    </row>
  </sheetData>
  <mergeCells count="3">
    <mergeCell ref="B4:D4"/>
    <mergeCell ref="E4:H4"/>
    <mergeCell ref="A93:H9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55.43"/>
    <col customWidth="1" min="2" max="3" width="10.57"/>
    <col customWidth="1" min="4" max="4" width="9.43"/>
    <col customWidth="1" min="5" max="5" width="7.43"/>
    <col customWidth="1" min="6" max="7" width="11.57"/>
    <col customWidth="1" min="8" max="8" width="8.57"/>
    <col customWidth="1" min="9" max="9" width="9.57"/>
    <col customWidth="1" min="10" max="10" width="11.43"/>
    <col customWidth="1" min="11" max="11" width="20.57"/>
    <col customWidth="1" min="12" max="12" width="14.29"/>
    <col customWidth="1" min="13" max="13" width="16.29"/>
    <col customWidth="1" min="14" max="15" width="11.43"/>
  </cols>
  <sheetData>
    <row r="1" ht="12.75" customHeight="1">
      <c r="A1" s="51" t="s">
        <v>124</v>
      </c>
      <c r="B1" s="146"/>
      <c r="C1" s="147"/>
      <c r="D1" s="148"/>
      <c r="E1" s="146"/>
      <c r="F1" s="149"/>
      <c r="G1" s="149"/>
      <c r="H1" s="149"/>
      <c r="I1" s="42"/>
      <c r="J1" s="150"/>
      <c r="K1" s="150"/>
      <c r="L1" s="150"/>
      <c r="M1" s="150"/>
      <c r="N1" s="150"/>
      <c r="O1" s="150"/>
    </row>
    <row r="2" ht="12.75" customHeight="1">
      <c r="A2" s="110" t="s">
        <v>125</v>
      </c>
      <c r="B2" s="146"/>
      <c r="C2" s="147"/>
      <c r="D2" s="148"/>
      <c r="E2" s="146"/>
      <c r="F2" s="149"/>
      <c r="G2" s="149"/>
      <c r="H2" s="149"/>
      <c r="I2" s="42"/>
      <c r="J2" s="150"/>
      <c r="K2" s="125"/>
      <c r="L2" s="125"/>
      <c r="M2" s="125"/>
      <c r="N2" s="125"/>
      <c r="O2" s="125"/>
    </row>
    <row r="3" ht="12.75" customHeight="1">
      <c r="A3" s="108"/>
      <c r="B3" s="109"/>
      <c r="C3" s="151"/>
      <c r="D3" s="152"/>
      <c r="E3" s="109"/>
      <c r="F3" s="149"/>
      <c r="G3" s="149"/>
      <c r="H3" s="149"/>
      <c r="I3" s="42"/>
      <c r="J3" s="150"/>
      <c r="K3" s="125"/>
      <c r="L3" s="125"/>
      <c r="M3" s="125"/>
      <c r="N3" s="125"/>
      <c r="O3" s="125"/>
    </row>
    <row r="4" ht="12.75" customHeight="1">
      <c r="A4" s="112"/>
      <c r="B4" s="153" t="s">
        <v>35</v>
      </c>
      <c r="C4" s="50"/>
      <c r="D4" s="154"/>
      <c r="E4" s="155"/>
      <c r="F4" s="153" t="s">
        <v>83</v>
      </c>
      <c r="G4" s="50"/>
      <c r="H4" s="50"/>
      <c r="I4" s="154"/>
      <c r="J4" s="150"/>
      <c r="K4" s="125"/>
      <c r="L4" s="125"/>
      <c r="M4" s="125"/>
      <c r="N4" s="125"/>
      <c r="O4" s="125"/>
    </row>
    <row r="5" ht="12.75" customHeight="1">
      <c r="A5" s="156" t="s">
        <v>126</v>
      </c>
      <c r="B5" s="157">
        <v>2019.0</v>
      </c>
      <c r="C5" s="158">
        <v>2020.0</v>
      </c>
      <c r="D5" s="159" t="s">
        <v>127</v>
      </c>
      <c r="E5" s="160"/>
      <c r="F5" s="157">
        <v>2019.0</v>
      </c>
      <c r="G5" s="161">
        <v>2020.0</v>
      </c>
      <c r="H5" s="160" t="s">
        <v>127</v>
      </c>
      <c r="I5" s="159" t="s">
        <v>128</v>
      </c>
      <c r="J5" s="150"/>
      <c r="K5" s="125"/>
      <c r="L5" s="125"/>
      <c r="M5" s="125"/>
      <c r="N5" s="125"/>
      <c r="O5" s="125"/>
    </row>
    <row r="6" ht="12.75" customHeight="1">
      <c r="A6" s="162" t="s">
        <v>129</v>
      </c>
      <c r="B6" s="163" t="str">
        <f t="shared" ref="B6:C6" si="1">SUM(B7:B39)</f>
        <v>  3,594,894 </v>
      </c>
      <c r="C6" s="164" t="str">
        <f t="shared" si="1"/>
        <v>  1,418,833 </v>
      </c>
      <c r="D6" s="165" t="str">
        <f t="shared" ref="D6:D23" si="3">(C6-B6)/B6</f>
        <v>-60.5%</v>
      </c>
      <c r="E6" s="166"/>
      <c r="F6" s="163" t="str">
        <f t="shared" ref="F6:G6" si="2">SUM(F7:F39)</f>
        <v>  21,520,463 </v>
      </c>
      <c r="G6" s="167" t="str">
        <f t="shared" si="2"/>
        <v>  13,999,534 </v>
      </c>
      <c r="H6" s="168" t="str">
        <f t="shared" ref="H6:H37" si="4">G6/F6-1</f>
        <v>-34.9%</v>
      </c>
      <c r="I6" s="169" t="str">
        <f>SUM(I7:I39)</f>
        <v>100%</v>
      </c>
      <c r="J6" s="150"/>
      <c r="K6" s="125"/>
      <c r="L6" s="125"/>
      <c r="M6" s="125"/>
      <c r="N6" s="125"/>
      <c r="O6" s="125"/>
    </row>
    <row r="7" ht="12.75" customHeight="1">
      <c r="A7" s="108" t="s">
        <v>130</v>
      </c>
      <c r="B7" s="170">
        <v>1007051.04</v>
      </c>
      <c r="C7" s="171">
        <v>36771.94</v>
      </c>
      <c r="D7" s="172" t="str">
        <f t="shared" si="3"/>
        <v>-96.3%</v>
      </c>
      <c r="E7" s="107"/>
      <c r="F7" s="170">
        <v>6106499.268</v>
      </c>
      <c r="G7" s="127">
        <v>6470115.549000001</v>
      </c>
      <c r="H7" s="173" t="str">
        <f t="shared" si="4"/>
        <v>6.0%</v>
      </c>
      <c r="I7" s="172" t="str">
        <f t="shared" ref="I7:I39" si="5">G7/$G$6</f>
        <v>46.2%</v>
      </c>
      <c r="J7" s="150"/>
      <c r="K7" s="125"/>
      <c r="L7" s="125"/>
      <c r="M7" s="125"/>
      <c r="N7" s="125"/>
      <c r="O7" s="125"/>
    </row>
    <row r="8" ht="12.75" customHeight="1">
      <c r="A8" s="108" t="s">
        <v>131</v>
      </c>
      <c r="B8" s="170">
        <v>927345.0</v>
      </c>
      <c r="C8" s="171">
        <v>826299.53</v>
      </c>
      <c r="D8" s="172" t="str">
        <f t="shared" si="3"/>
        <v>-10.9%</v>
      </c>
      <c r="E8" s="107"/>
      <c r="F8" s="170">
        <v>5498470.0</v>
      </c>
      <c r="G8" s="127">
        <v>3476246.38</v>
      </c>
      <c r="H8" s="173" t="str">
        <f t="shared" si="4"/>
        <v>-36.8%</v>
      </c>
      <c r="I8" s="172" t="str">
        <f t="shared" si="5"/>
        <v>24.8%</v>
      </c>
      <c r="J8" s="150"/>
      <c r="K8" s="125"/>
      <c r="L8" s="125"/>
      <c r="M8" s="125"/>
      <c r="N8" s="125"/>
      <c r="O8" s="125"/>
    </row>
    <row r="9" ht="12.75" customHeight="1">
      <c r="A9" s="108" t="s">
        <v>132</v>
      </c>
      <c r="B9" s="170">
        <v>516071.03</v>
      </c>
      <c r="C9" s="171">
        <v>101653.0</v>
      </c>
      <c r="D9" s="172" t="str">
        <f t="shared" si="3"/>
        <v>-80.3%</v>
      </c>
      <c r="E9" s="107"/>
      <c r="F9" s="170">
        <v>3443552.1680000005</v>
      </c>
      <c r="G9" s="127">
        <v>1237137.12</v>
      </c>
      <c r="H9" s="173" t="str">
        <f t="shared" si="4"/>
        <v>-64.1%</v>
      </c>
      <c r="I9" s="172" t="str">
        <f t="shared" si="5"/>
        <v>8.8%</v>
      </c>
      <c r="J9" s="150"/>
      <c r="K9" s="125"/>
      <c r="L9" s="125"/>
      <c r="M9" s="125"/>
      <c r="N9" s="125"/>
      <c r="O9" s="125"/>
    </row>
    <row r="10" ht="12.75" customHeight="1">
      <c r="A10" s="108" t="s">
        <v>133</v>
      </c>
      <c r="B10" s="170">
        <v>95512.0</v>
      </c>
      <c r="C10" s="171">
        <v>75074.0</v>
      </c>
      <c r="D10" s="172" t="str">
        <f t="shared" si="3"/>
        <v>-21.4%</v>
      </c>
      <c r="E10" s="107"/>
      <c r="F10" s="170">
        <v>610518.0</v>
      </c>
      <c r="G10" s="127">
        <v>554373.0</v>
      </c>
      <c r="H10" s="173" t="str">
        <f t="shared" si="4"/>
        <v>-9.2%</v>
      </c>
      <c r="I10" s="172" t="str">
        <f t="shared" si="5"/>
        <v>4.0%</v>
      </c>
      <c r="J10" s="150"/>
      <c r="K10" s="125"/>
      <c r="L10" s="125"/>
      <c r="M10" s="125"/>
      <c r="N10" s="125"/>
      <c r="O10" s="125"/>
    </row>
    <row r="11" ht="12.75" customHeight="1">
      <c r="A11" s="108" t="s">
        <v>134</v>
      </c>
      <c r="B11" s="170">
        <v>103899.15</v>
      </c>
      <c r="C11" s="171">
        <v>52600.0</v>
      </c>
      <c r="D11" s="172" t="str">
        <f t="shared" si="3"/>
        <v>-49.4%</v>
      </c>
      <c r="E11" s="107"/>
      <c r="F11" s="170">
        <v>593583.18</v>
      </c>
      <c r="G11" s="127">
        <v>371403.36</v>
      </c>
      <c r="H11" s="173" t="str">
        <f t="shared" si="4"/>
        <v>-37.4%</v>
      </c>
      <c r="I11" s="172" t="str">
        <f t="shared" si="5"/>
        <v>2.7%</v>
      </c>
      <c r="J11" s="150"/>
      <c r="K11" s="125"/>
      <c r="L11" s="125"/>
      <c r="M11" s="125"/>
      <c r="N11" s="125"/>
      <c r="O11" s="125"/>
    </row>
    <row r="12" ht="12.75" customHeight="1">
      <c r="A12" s="38" t="s">
        <v>135</v>
      </c>
      <c r="B12" s="174">
        <v>147935.0</v>
      </c>
      <c r="C12" s="171">
        <v>1390.0</v>
      </c>
      <c r="D12" s="172" t="str">
        <f t="shared" si="3"/>
        <v>-99.1%</v>
      </c>
      <c r="E12" s="175"/>
      <c r="F12" s="174">
        <v>872281.0</v>
      </c>
      <c r="G12" s="127">
        <v>340371.0</v>
      </c>
      <c r="H12" s="173" t="str">
        <f t="shared" si="4"/>
        <v>-61.0%</v>
      </c>
      <c r="I12" s="176" t="str">
        <f t="shared" si="5"/>
        <v>2.4%</v>
      </c>
      <c r="J12" s="150"/>
      <c r="K12" s="125"/>
      <c r="L12" s="125"/>
      <c r="M12" s="125"/>
      <c r="N12" s="125"/>
      <c r="O12" s="125"/>
    </row>
    <row r="13" ht="12.75" customHeight="1">
      <c r="A13" s="108" t="s">
        <v>136</v>
      </c>
      <c r="B13" s="170">
        <v>161145.76</v>
      </c>
      <c r="C13" s="171">
        <v>12028.95</v>
      </c>
      <c r="D13" s="172" t="str">
        <f t="shared" si="3"/>
        <v>-92.5%</v>
      </c>
      <c r="E13" s="107"/>
      <c r="F13" s="170">
        <v>1014422.352</v>
      </c>
      <c r="G13" s="127">
        <v>318723.43</v>
      </c>
      <c r="H13" s="173" t="str">
        <f t="shared" si="4"/>
        <v>-68.6%</v>
      </c>
      <c r="I13" s="172" t="str">
        <f t="shared" si="5"/>
        <v>2.3%</v>
      </c>
      <c r="J13" s="150"/>
      <c r="K13" s="125"/>
      <c r="L13" s="125"/>
      <c r="M13" s="125"/>
      <c r="N13" s="125"/>
      <c r="O13" s="125"/>
    </row>
    <row r="14" ht="12.75" customHeight="1">
      <c r="A14" s="108" t="s">
        <v>137</v>
      </c>
      <c r="B14" s="170">
        <v>177443.72999999998</v>
      </c>
      <c r="C14" s="171">
        <v>52326.36</v>
      </c>
      <c r="D14" s="172" t="str">
        <f t="shared" si="3"/>
        <v>-70.5%</v>
      </c>
      <c r="E14" s="107"/>
      <c r="F14" s="177">
        <v>924326.27</v>
      </c>
      <c r="G14" s="127">
        <v>306553.2</v>
      </c>
      <c r="H14" s="173" t="str">
        <f t="shared" si="4"/>
        <v>-66.8%</v>
      </c>
      <c r="I14" s="172" t="str">
        <f t="shared" si="5"/>
        <v>2.2%</v>
      </c>
      <c r="J14" s="150"/>
      <c r="K14" s="125"/>
      <c r="L14" s="125"/>
      <c r="M14" s="125"/>
      <c r="N14" s="125"/>
      <c r="O14" s="125"/>
    </row>
    <row r="15" ht="12.75" customHeight="1">
      <c r="A15" s="108" t="s">
        <v>138</v>
      </c>
      <c r="B15" s="170">
        <v>58627.91</v>
      </c>
      <c r="C15" s="171">
        <v>49712.23</v>
      </c>
      <c r="D15" s="172" t="str">
        <f t="shared" si="3"/>
        <v>-15.2%</v>
      </c>
      <c r="E15" s="107"/>
      <c r="F15" s="170">
        <v>373002.65</v>
      </c>
      <c r="G15" s="127">
        <v>215950.22</v>
      </c>
      <c r="H15" s="173" t="str">
        <f t="shared" si="4"/>
        <v>-42.1%</v>
      </c>
      <c r="I15" s="172" t="str">
        <f t="shared" si="5"/>
        <v>1.5%</v>
      </c>
      <c r="J15" s="150"/>
      <c r="K15" s="125"/>
      <c r="L15" s="125"/>
      <c r="M15" s="125"/>
      <c r="N15" s="125"/>
      <c r="O15" s="125"/>
    </row>
    <row r="16" ht="12.75" customHeight="1">
      <c r="A16" s="108" t="s">
        <v>139</v>
      </c>
      <c r="B16" s="170">
        <v>37932.83</v>
      </c>
      <c r="C16" s="171">
        <v>25738.68</v>
      </c>
      <c r="D16" s="172" t="str">
        <f t="shared" si="3"/>
        <v>-32.1%</v>
      </c>
      <c r="E16" s="107"/>
      <c r="F16" s="170">
        <v>200792.21999999997</v>
      </c>
      <c r="G16" s="127">
        <v>177105.144</v>
      </c>
      <c r="H16" s="173" t="str">
        <f t="shared" si="4"/>
        <v>-11.8%</v>
      </c>
      <c r="I16" s="172" t="str">
        <f t="shared" si="5"/>
        <v>1.3%</v>
      </c>
      <c r="J16" s="150"/>
      <c r="K16" s="125"/>
      <c r="L16" s="125"/>
      <c r="M16" s="125"/>
      <c r="N16" s="125"/>
      <c r="O16" s="125"/>
    </row>
    <row r="17" ht="12.75" customHeight="1">
      <c r="A17" s="108" t="s">
        <v>140</v>
      </c>
      <c r="B17" s="170">
        <v>105173.08511200003</v>
      </c>
      <c r="C17" s="171">
        <v>26988.2468</v>
      </c>
      <c r="D17" s="172" t="str">
        <f t="shared" si="3"/>
        <v>-74.3%</v>
      </c>
      <c r="E17" s="107"/>
      <c r="F17" s="170">
        <v>655949.017912</v>
      </c>
      <c r="G17" s="127">
        <v>177029.2094</v>
      </c>
      <c r="H17" s="173" t="str">
        <f t="shared" si="4"/>
        <v>-73.0%</v>
      </c>
      <c r="I17" s="172" t="str">
        <f t="shared" si="5"/>
        <v>1.3%</v>
      </c>
      <c r="J17" s="150"/>
      <c r="K17" s="125"/>
      <c r="L17" s="125"/>
      <c r="M17" s="125"/>
      <c r="N17" s="125"/>
      <c r="O17" s="125"/>
    </row>
    <row r="18" ht="12.75" customHeight="1">
      <c r="A18" s="108" t="s">
        <v>141</v>
      </c>
      <c r="B18" s="170">
        <v>215909.5</v>
      </c>
      <c r="C18" s="171">
        <v>134126.36</v>
      </c>
      <c r="D18" s="172" t="str">
        <f t="shared" si="3"/>
        <v>-37.9%</v>
      </c>
      <c r="E18" s="107"/>
      <c r="F18" s="170">
        <v>965848.357</v>
      </c>
      <c r="G18" s="127">
        <v>137334.07499999998</v>
      </c>
      <c r="H18" s="173" t="str">
        <f t="shared" si="4"/>
        <v>-85.8%</v>
      </c>
      <c r="I18" s="172" t="str">
        <f t="shared" si="5"/>
        <v>1.0%</v>
      </c>
      <c r="J18" s="150"/>
      <c r="K18" s="125"/>
      <c r="L18" s="125"/>
      <c r="M18" s="125"/>
      <c r="N18" s="125"/>
      <c r="O18" s="125"/>
    </row>
    <row r="19" ht="12.75" customHeight="1">
      <c r="A19" s="108" t="s">
        <v>142</v>
      </c>
      <c r="B19" s="170">
        <v>7438.225000000001</v>
      </c>
      <c r="C19" s="171">
        <v>16970.43</v>
      </c>
      <c r="D19" s="172" t="str">
        <f t="shared" si="3"/>
        <v>128.2%</v>
      </c>
      <c r="E19" s="107"/>
      <c r="F19" s="170">
        <v>53669.49569999999</v>
      </c>
      <c r="G19" s="127">
        <v>105290.51000000001</v>
      </c>
      <c r="H19" s="173" t="str">
        <f t="shared" si="4"/>
        <v>96.2%</v>
      </c>
      <c r="I19" s="172" t="str">
        <f t="shared" si="5"/>
        <v>0.8%</v>
      </c>
      <c r="J19" s="150"/>
      <c r="K19" s="125"/>
      <c r="L19" s="125"/>
      <c r="M19" s="125"/>
      <c r="N19" s="125"/>
      <c r="O19" s="125"/>
    </row>
    <row r="20" ht="12.75" customHeight="1">
      <c r="A20" s="38" t="s">
        <v>143</v>
      </c>
      <c r="B20" s="174">
        <v>16465.427000000003</v>
      </c>
      <c r="C20" s="171">
        <v>505.5</v>
      </c>
      <c r="D20" s="172" t="str">
        <f t="shared" si="3"/>
        <v>-96.9%</v>
      </c>
      <c r="E20" s="175"/>
      <c r="F20" s="174">
        <v>55909.592000000004</v>
      </c>
      <c r="G20" s="127">
        <v>55160.559</v>
      </c>
      <c r="H20" s="173" t="str">
        <f t="shared" si="4"/>
        <v>-1.3%</v>
      </c>
      <c r="I20" s="178" t="str">
        <f t="shared" si="5"/>
        <v>0.39%</v>
      </c>
      <c r="J20" s="150"/>
      <c r="K20" s="125"/>
      <c r="L20" s="125"/>
      <c r="M20" s="125"/>
      <c r="N20" s="125"/>
      <c r="O20" s="125"/>
    </row>
    <row r="21" ht="12.75" customHeight="1">
      <c r="A21" s="38" t="s">
        <v>144</v>
      </c>
      <c r="B21" s="170">
        <v>5068.240000000001</v>
      </c>
      <c r="C21" s="171">
        <v>2880.19</v>
      </c>
      <c r="D21" s="172" t="str">
        <f t="shared" si="3"/>
        <v>-43.2%</v>
      </c>
      <c r="E21" s="107"/>
      <c r="F21" s="170">
        <v>24381.030000000002</v>
      </c>
      <c r="G21" s="127">
        <v>18751.89</v>
      </c>
      <c r="H21" s="173" t="str">
        <f t="shared" si="4"/>
        <v>-23.1%</v>
      </c>
      <c r="I21" s="179" t="str">
        <f t="shared" si="5"/>
        <v>0.13%</v>
      </c>
      <c r="J21" s="150"/>
      <c r="K21" s="125"/>
      <c r="L21" s="125"/>
      <c r="M21" s="125"/>
      <c r="N21" s="125"/>
      <c r="O21" s="125"/>
    </row>
    <row r="22" ht="12.75" customHeight="1">
      <c r="A22" s="108" t="s">
        <v>145</v>
      </c>
      <c r="B22" s="170">
        <v>1914.841</v>
      </c>
      <c r="C22" s="171">
        <v>2475.515</v>
      </c>
      <c r="D22" s="172" t="str">
        <f t="shared" si="3"/>
        <v>29.3%</v>
      </c>
      <c r="E22" s="107"/>
      <c r="F22" s="170">
        <v>12558.197</v>
      </c>
      <c r="G22" s="127">
        <v>12295.306999999999</v>
      </c>
      <c r="H22" s="173" t="str">
        <f t="shared" si="4"/>
        <v>-2.1%</v>
      </c>
      <c r="I22" s="179" t="str">
        <f t="shared" si="5"/>
        <v>0.09%</v>
      </c>
      <c r="J22" s="150"/>
      <c r="K22" s="125"/>
      <c r="L22" s="125"/>
      <c r="M22" s="125"/>
      <c r="N22" s="125"/>
      <c r="O22" s="125"/>
    </row>
    <row r="23" ht="12.75" customHeight="1">
      <c r="A23" s="108" t="s">
        <v>146</v>
      </c>
      <c r="B23" s="170">
        <v>3683.0</v>
      </c>
      <c r="C23" s="171">
        <v>56.0</v>
      </c>
      <c r="D23" s="172" t="str">
        <f t="shared" si="3"/>
        <v>-98.5%</v>
      </c>
      <c r="E23" s="107"/>
      <c r="F23" s="170">
        <v>25171.0</v>
      </c>
      <c r="G23" s="127">
        <v>7170.0</v>
      </c>
      <c r="H23" s="173" t="str">
        <f t="shared" si="4"/>
        <v>-71.5%</v>
      </c>
      <c r="I23" s="179" t="str">
        <f t="shared" si="5"/>
        <v>0.05%</v>
      </c>
      <c r="J23" s="150"/>
      <c r="K23" s="125"/>
      <c r="L23" s="125"/>
      <c r="M23" s="125"/>
      <c r="N23" s="125"/>
      <c r="O23" s="125"/>
    </row>
    <row r="24" ht="12.75" customHeight="1">
      <c r="A24" s="108" t="s">
        <v>147</v>
      </c>
      <c r="B24" s="170">
        <v>772.82</v>
      </c>
      <c r="C24" s="171">
        <v>0.0</v>
      </c>
      <c r="D24" s="172" t="s">
        <v>114</v>
      </c>
      <c r="E24" s="107"/>
      <c r="F24" s="170">
        <v>11483.349999999999</v>
      </c>
      <c r="G24" s="127">
        <v>4699.76</v>
      </c>
      <c r="H24" s="173" t="str">
        <f t="shared" si="4"/>
        <v>-59.1%</v>
      </c>
      <c r="I24" s="179" t="str">
        <f t="shared" si="5"/>
        <v>0.03%</v>
      </c>
      <c r="J24" s="150"/>
      <c r="K24" s="125"/>
      <c r="L24" s="125"/>
      <c r="M24" s="125"/>
      <c r="N24" s="125"/>
      <c r="O24" s="125"/>
    </row>
    <row r="25" ht="12.75" customHeight="1">
      <c r="A25" s="108" t="s">
        <v>148</v>
      </c>
      <c r="B25" s="170">
        <v>1106.52</v>
      </c>
      <c r="C25" s="171">
        <v>408.835</v>
      </c>
      <c r="D25" s="172" t="str">
        <f t="shared" ref="D25:D32" si="6">(C25-B25)/B25</f>
        <v>-63.1%</v>
      </c>
      <c r="E25" s="107"/>
      <c r="F25" s="170">
        <v>7332.213</v>
      </c>
      <c r="G25" s="127">
        <v>3708.085</v>
      </c>
      <c r="H25" s="173" t="str">
        <f t="shared" si="4"/>
        <v>-49.4%</v>
      </c>
      <c r="I25" s="180" t="str">
        <f t="shared" si="5"/>
        <v>0.026%</v>
      </c>
      <c r="J25" s="150"/>
      <c r="K25" s="125"/>
      <c r="L25" s="125"/>
      <c r="M25" s="125"/>
      <c r="N25" s="125"/>
      <c r="O25" s="125"/>
    </row>
    <row r="26" ht="12.75" customHeight="1">
      <c r="A26" s="38" t="s">
        <v>149</v>
      </c>
      <c r="B26" s="174">
        <v>1725.309</v>
      </c>
      <c r="C26" s="181">
        <v>560.0</v>
      </c>
      <c r="D26" s="172" t="str">
        <f t="shared" si="6"/>
        <v>-67.5%</v>
      </c>
      <c r="E26" s="175"/>
      <c r="F26" s="174">
        <v>7440.408</v>
      </c>
      <c r="G26" s="131">
        <v>3522.7529999999997</v>
      </c>
      <c r="H26" s="173" t="str">
        <f t="shared" si="4"/>
        <v>-52.7%</v>
      </c>
      <c r="I26" s="182" t="str">
        <f t="shared" si="5"/>
        <v>0.025%</v>
      </c>
      <c r="J26" s="150"/>
      <c r="K26" s="125"/>
      <c r="L26" s="125"/>
      <c r="M26" s="125"/>
      <c r="N26" s="125"/>
      <c r="O26" s="125"/>
    </row>
    <row r="27" ht="12.75" customHeight="1">
      <c r="A27" s="38" t="s">
        <v>150</v>
      </c>
      <c r="B27" s="174">
        <v>300.0</v>
      </c>
      <c r="C27" s="181">
        <v>1.0</v>
      </c>
      <c r="D27" s="172" t="str">
        <f t="shared" si="6"/>
        <v>-99.7%</v>
      </c>
      <c r="E27" s="175"/>
      <c r="F27" s="174">
        <v>32990.22</v>
      </c>
      <c r="G27" s="131">
        <v>2631.0</v>
      </c>
      <c r="H27" s="173" t="str">
        <f t="shared" si="4"/>
        <v>-92.0%</v>
      </c>
      <c r="I27" s="182" t="str">
        <f t="shared" si="5"/>
        <v>0.019%</v>
      </c>
      <c r="J27" s="150"/>
      <c r="K27" s="125"/>
      <c r="L27" s="125"/>
      <c r="M27" s="125"/>
      <c r="N27" s="125"/>
      <c r="O27" s="125"/>
    </row>
    <row r="28" ht="12.75" customHeight="1">
      <c r="A28" s="38" t="s">
        <v>151</v>
      </c>
      <c r="B28" s="174">
        <v>1046.64</v>
      </c>
      <c r="C28" s="181">
        <v>127.66</v>
      </c>
      <c r="D28" s="172" t="str">
        <f t="shared" si="6"/>
        <v>-87.8%</v>
      </c>
      <c r="E28" s="175"/>
      <c r="F28" s="174">
        <v>7879.475</v>
      </c>
      <c r="G28" s="131">
        <v>2286.625</v>
      </c>
      <c r="H28" s="173" t="str">
        <f t="shared" si="4"/>
        <v>-71.0%</v>
      </c>
      <c r="I28" s="182" t="str">
        <f t="shared" si="5"/>
        <v>0.016%</v>
      </c>
      <c r="J28" s="150"/>
      <c r="K28" s="125"/>
      <c r="L28" s="125"/>
      <c r="M28" s="125"/>
      <c r="N28" s="125"/>
      <c r="O28" s="125"/>
    </row>
    <row r="29" ht="12.75" customHeight="1">
      <c r="A29" s="38" t="s">
        <v>152</v>
      </c>
      <c r="B29" s="174">
        <v>89.945</v>
      </c>
      <c r="C29" s="181">
        <v>57.785</v>
      </c>
      <c r="D29" s="172" t="str">
        <f t="shared" si="6"/>
        <v>-35.8%</v>
      </c>
      <c r="E29" s="175"/>
      <c r="F29" s="174">
        <v>3036.6200000000003</v>
      </c>
      <c r="G29" s="131">
        <v>714.53</v>
      </c>
      <c r="H29" s="173" t="str">
        <f t="shared" si="4"/>
        <v>-76.5%</v>
      </c>
      <c r="I29" s="182" t="str">
        <f t="shared" si="5"/>
        <v>0.005%</v>
      </c>
      <c r="J29" s="150"/>
      <c r="K29" s="125"/>
      <c r="L29" s="125"/>
      <c r="M29" s="125"/>
      <c r="N29" s="125"/>
      <c r="O29" s="125"/>
    </row>
    <row r="30" ht="12.75" customHeight="1">
      <c r="A30" s="38" t="s">
        <v>153</v>
      </c>
      <c r="B30" s="170">
        <v>208.0</v>
      </c>
      <c r="C30" s="171">
        <v>24.0</v>
      </c>
      <c r="D30" s="172" t="str">
        <f t="shared" si="6"/>
        <v>-88.5%</v>
      </c>
      <c r="E30" s="107"/>
      <c r="F30" s="170">
        <v>998.0</v>
      </c>
      <c r="G30" s="127">
        <v>639.0</v>
      </c>
      <c r="H30" s="173" t="str">
        <f t="shared" si="4"/>
        <v>-36.0%</v>
      </c>
      <c r="I30" s="180" t="str">
        <f t="shared" si="5"/>
        <v>0.005%</v>
      </c>
      <c r="J30" s="150"/>
      <c r="K30" s="125"/>
      <c r="L30" s="125"/>
      <c r="M30" s="125"/>
      <c r="N30" s="125"/>
      <c r="O30" s="125"/>
    </row>
    <row r="31" ht="12.75" customHeight="1">
      <c r="A31" s="108" t="s">
        <v>154</v>
      </c>
      <c r="B31" s="170">
        <v>28.0</v>
      </c>
      <c r="C31" s="171">
        <v>2.0</v>
      </c>
      <c r="D31" s="172" t="str">
        <f t="shared" si="6"/>
        <v>-92.9%</v>
      </c>
      <c r="E31" s="107"/>
      <c r="F31" s="170">
        <v>94.0</v>
      </c>
      <c r="G31" s="127">
        <v>80.0</v>
      </c>
      <c r="H31" s="173" t="str">
        <f t="shared" si="4"/>
        <v>-14.9%</v>
      </c>
      <c r="I31" s="180" t="str">
        <f t="shared" si="5"/>
        <v>0.001%</v>
      </c>
      <c r="J31" s="150"/>
      <c r="K31" s="125"/>
      <c r="L31" s="125"/>
      <c r="M31" s="125"/>
      <c r="N31" s="125"/>
      <c r="O31" s="125"/>
    </row>
    <row r="32" ht="12.75" customHeight="1">
      <c r="A32" s="108" t="s">
        <v>155</v>
      </c>
      <c r="B32" s="170">
        <v>29.0</v>
      </c>
      <c r="C32" s="171">
        <v>38.0</v>
      </c>
      <c r="D32" s="172" t="str">
        <f t="shared" si="6"/>
        <v>31.0%</v>
      </c>
      <c r="E32" s="107"/>
      <c r="F32" s="170">
        <v>119.0</v>
      </c>
      <c r="G32" s="127">
        <v>77.0</v>
      </c>
      <c r="H32" s="173" t="str">
        <f t="shared" si="4"/>
        <v>-35.3%</v>
      </c>
      <c r="I32" s="180" t="str">
        <f t="shared" si="5"/>
        <v>0.001%</v>
      </c>
      <c r="J32" s="150"/>
      <c r="K32" s="125"/>
      <c r="L32" s="125"/>
      <c r="M32" s="125"/>
      <c r="N32" s="125"/>
      <c r="O32" s="125"/>
    </row>
    <row r="33" ht="12.75" customHeight="1">
      <c r="A33" s="183" t="s">
        <v>156</v>
      </c>
      <c r="B33" s="127">
        <v>35.620000000000005</v>
      </c>
      <c r="C33" s="171">
        <v>0.0</v>
      </c>
      <c r="D33" s="172" t="s">
        <v>114</v>
      </c>
      <c r="E33" s="107"/>
      <c r="F33" s="170">
        <v>96.122</v>
      </c>
      <c r="G33" s="127">
        <v>60.1</v>
      </c>
      <c r="H33" s="173" t="str">
        <f t="shared" si="4"/>
        <v>-37.5%</v>
      </c>
      <c r="I33" s="180" t="str">
        <f t="shared" si="5"/>
        <v>0.000%</v>
      </c>
      <c r="J33" s="150"/>
      <c r="K33" s="125"/>
      <c r="L33" s="125"/>
      <c r="M33" s="125"/>
      <c r="N33" s="125"/>
      <c r="O33" s="125"/>
    </row>
    <row r="34" ht="12.75" customHeight="1">
      <c r="A34" s="108" t="s">
        <v>157</v>
      </c>
      <c r="B34" s="170">
        <v>50.0</v>
      </c>
      <c r="C34" s="171">
        <v>17.0</v>
      </c>
      <c r="D34" s="172" t="str">
        <f>(C34-B34)/B34</f>
        <v>-66.0%</v>
      </c>
      <c r="E34" s="107"/>
      <c r="F34" s="170">
        <v>206.0</v>
      </c>
      <c r="G34" s="127">
        <v>51.0</v>
      </c>
      <c r="H34" s="173" t="str">
        <f t="shared" si="4"/>
        <v>-75.2%</v>
      </c>
      <c r="I34" s="180" t="str">
        <f t="shared" si="5"/>
        <v>0.000%</v>
      </c>
      <c r="J34" s="150"/>
      <c r="K34" s="125"/>
      <c r="L34" s="125"/>
      <c r="M34" s="125"/>
      <c r="N34" s="125"/>
      <c r="O34" s="125"/>
    </row>
    <row r="35" ht="12.75" customHeight="1">
      <c r="A35" s="38" t="s">
        <v>158</v>
      </c>
      <c r="B35" s="174">
        <v>12.0</v>
      </c>
      <c r="C35" s="171">
        <v>0.0</v>
      </c>
      <c r="D35" s="172" t="s">
        <v>114</v>
      </c>
      <c r="E35" s="175"/>
      <c r="F35" s="174">
        <v>16837.0</v>
      </c>
      <c r="G35" s="127">
        <v>37.0</v>
      </c>
      <c r="H35" s="173" t="str">
        <f t="shared" si="4"/>
        <v>-99.8%</v>
      </c>
      <c r="I35" s="182" t="str">
        <f t="shared" si="5"/>
        <v>0.000%</v>
      </c>
      <c r="J35" s="150"/>
      <c r="K35" s="125"/>
      <c r="L35" s="125"/>
      <c r="M35" s="125"/>
      <c r="N35" s="125"/>
      <c r="O35" s="125"/>
    </row>
    <row r="36" ht="12.75" customHeight="1">
      <c r="A36" s="108" t="s">
        <v>159</v>
      </c>
      <c r="B36" s="174">
        <v>3.795</v>
      </c>
      <c r="C36" s="171">
        <v>0.0</v>
      </c>
      <c r="D36" s="172" t="s">
        <v>114</v>
      </c>
      <c r="E36" s="107"/>
      <c r="F36" s="170">
        <v>27.985</v>
      </c>
      <c r="G36" s="127">
        <v>13.24</v>
      </c>
      <c r="H36" s="173" t="str">
        <f t="shared" si="4"/>
        <v>-52.7%</v>
      </c>
      <c r="I36" s="180" t="str">
        <f t="shared" si="5"/>
        <v>0.000%</v>
      </c>
      <c r="J36" s="150"/>
      <c r="K36" s="125"/>
      <c r="L36" s="125"/>
      <c r="M36" s="125"/>
      <c r="N36" s="125"/>
      <c r="O36" s="125"/>
    </row>
    <row r="37" ht="12.75" customHeight="1">
      <c r="A37" s="108" t="s">
        <v>160</v>
      </c>
      <c r="B37" s="174">
        <v>0.0</v>
      </c>
      <c r="C37" s="171">
        <v>0.0</v>
      </c>
      <c r="D37" s="172" t="s">
        <v>114</v>
      </c>
      <c r="E37" s="107"/>
      <c r="F37" s="170">
        <v>6.0</v>
      </c>
      <c r="G37" s="127">
        <v>4.0</v>
      </c>
      <c r="H37" s="173" t="str">
        <f t="shared" si="4"/>
        <v>-33.3%</v>
      </c>
      <c r="I37" s="180" t="str">
        <f t="shared" si="5"/>
        <v>0.000%</v>
      </c>
      <c r="J37" s="150"/>
      <c r="K37" s="125"/>
      <c r="L37" s="125"/>
      <c r="M37" s="125"/>
      <c r="N37" s="125"/>
      <c r="O37" s="125"/>
    </row>
    <row r="38" ht="12.75" customHeight="1">
      <c r="A38" s="108" t="s">
        <v>161</v>
      </c>
      <c r="B38" s="174">
        <v>780.0</v>
      </c>
      <c r="C38" s="171">
        <v>0.0</v>
      </c>
      <c r="D38" s="172" t="s">
        <v>114</v>
      </c>
      <c r="E38" s="107"/>
      <c r="F38" s="170">
        <v>780.0</v>
      </c>
      <c r="G38" s="127">
        <v>0.0</v>
      </c>
      <c r="H38" s="173" t="s">
        <v>114</v>
      </c>
      <c r="I38" s="180" t="str">
        <f t="shared" si="5"/>
        <v>0.000%</v>
      </c>
      <c r="J38" s="150"/>
      <c r="K38" s="125"/>
      <c r="L38" s="125"/>
      <c r="M38" s="125"/>
      <c r="N38" s="125"/>
      <c r="O38" s="125"/>
    </row>
    <row r="39" ht="12.75" customHeight="1">
      <c r="A39" s="108" t="s">
        <v>162</v>
      </c>
      <c r="B39" s="174">
        <v>90.485</v>
      </c>
      <c r="C39" s="171">
        <v>0.0</v>
      </c>
      <c r="D39" s="172" t="s">
        <v>114</v>
      </c>
      <c r="E39" s="107"/>
      <c r="F39" s="170">
        <v>203.265</v>
      </c>
      <c r="G39" s="127">
        <v>0.0</v>
      </c>
      <c r="H39" s="173" t="s">
        <v>114</v>
      </c>
      <c r="I39" s="180" t="str">
        <f t="shared" si="5"/>
        <v>0.000%</v>
      </c>
      <c r="J39" s="150"/>
      <c r="K39" s="125"/>
      <c r="L39" s="125"/>
      <c r="M39" s="125"/>
      <c r="N39" s="125"/>
      <c r="O39" s="125"/>
    </row>
    <row r="40" ht="12.75" customHeight="1">
      <c r="A40" s="162" t="s">
        <v>163</v>
      </c>
      <c r="B40" s="184" t="str">
        <f t="shared" ref="B40:C40" si="7">SUM(B41:B43)</f>
        <v>  18,556.4 </v>
      </c>
      <c r="C40" s="164" t="str">
        <f t="shared" si="7"/>
        <v>  1,356 </v>
      </c>
      <c r="D40" s="165" t="str">
        <f t="shared" ref="D40:D41" si="9">(C40-B40)/B40</f>
        <v>-92.7%</v>
      </c>
      <c r="E40" s="185"/>
      <c r="F40" s="186" t="str">
        <f t="shared" ref="F40:G40" si="8">SUM(F41:F43)</f>
        <v>  84,876 </v>
      </c>
      <c r="G40" s="187" t="str">
        <f t="shared" si="8"/>
        <v>  31,550 </v>
      </c>
      <c r="H40" s="168" t="str">
        <f t="shared" ref="H40:H42" si="10">(G40-F40)/F40</f>
        <v>-62.8%</v>
      </c>
      <c r="I40" s="165" t="str">
        <f>SUM(I41:I43)</f>
        <v>100.0%</v>
      </c>
      <c r="J40" s="150"/>
      <c r="K40" s="125"/>
      <c r="L40" s="125"/>
      <c r="M40" s="125"/>
      <c r="N40" s="125"/>
      <c r="O40" s="125"/>
    </row>
    <row r="41" ht="12.75" customHeight="1">
      <c r="A41" s="108" t="s">
        <v>164</v>
      </c>
      <c r="B41" s="188">
        <v>11433.98</v>
      </c>
      <c r="C41" s="189">
        <v>1356.17</v>
      </c>
      <c r="D41" s="172" t="str">
        <f t="shared" si="9"/>
        <v>-88.1%</v>
      </c>
      <c r="E41" s="190"/>
      <c r="F41" s="188">
        <v>59415.740000000005</v>
      </c>
      <c r="G41" s="111">
        <v>22145.447999999997</v>
      </c>
      <c r="H41" s="173" t="str">
        <f t="shared" si="10"/>
        <v>-62.7%</v>
      </c>
      <c r="I41" s="172" t="str">
        <f t="shared" ref="I41:I43" si="11">G41/$G$40</f>
        <v>70.2%</v>
      </c>
      <c r="J41" s="150"/>
      <c r="K41" s="125"/>
      <c r="L41" s="125"/>
      <c r="M41" s="125"/>
      <c r="N41" s="125"/>
      <c r="O41" s="125"/>
    </row>
    <row r="42" ht="12.75" customHeight="1">
      <c r="A42" s="108" t="s">
        <v>165</v>
      </c>
      <c r="B42" s="188">
        <v>7122.34</v>
      </c>
      <c r="C42" s="189">
        <v>0.0</v>
      </c>
      <c r="D42" s="172" t="s">
        <v>114</v>
      </c>
      <c r="E42" s="190"/>
      <c r="F42" s="188">
        <v>25458.18</v>
      </c>
      <c r="G42" s="111">
        <v>9405.039999999999</v>
      </c>
      <c r="H42" s="173" t="str">
        <f t="shared" si="10"/>
        <v>-63.1%</v>
      </c>
      <c r="I42" s="172" t="str">
        <f t="shared" si="11"/>
        <v>29.8%</v>
      </c>
      <c r="J42" s="150"/>
      <c r="K42" s="150"/>
      <c r="L42" s="150"/>
      <c r="M42" s="150"/>
      <c r="N42" s="150"/>
      <c r="O42" s="150"/>
    </row>
    <row r="43" ht="12.75" customHeight="1">
      <c r="A43" s="108" t="s">
        <v>166</v>
      </c>
      <c r="B43" s="191">
        <v>0.1</v>
      </c>
      <c r="C43" s="192">
        <v>0.0</v>
      </c>
      <c r="D43" s="193" t="s">
        <v>114</v>
      </c>
      <c r="E43" s="190"/>
      <c r="F43" s="194">
        <v>2.4000000000000004</v>
      </c>
      <c r="G43" s="195">
        <v>0.0</v>
      </c>
      <c r="H43" s="196" t="s">
        <v>114</v>
      </c>
      <c r="I43" s="197" t="str">
        <f t="shared" si="11"/>
        <v>0.000%</v>
      </c>
      <c r="J43" s="150"/>
      <c r="K43" s="150"/>
      <c r="L43" s="150"/>
      <c r="M43" s="150"/>
      <c r="N43" s="150"/>
      <c r="O43" s="150"/>
    </row>
    <row r="44" ht="12.75" customHeight="1">
      <c r="A44" s="108"/>
      <c r="B44" s="131"/>
      <c r="C44" s="181"/>
      <c r="D44" s="190"/>
      <c r="E44" s="190"/>
      <c r="F44" s="198"/>
      <c r="G44" s="198"/>
      <c r="H44" s="190"/>
      <c r="I44" s="190"/>
      <c r="J44" s="150"/>
      <c r="K44" s="150"/>
      <c r="L44" s="150"/>
      <c r="M44" s="150"/>
      <c r="N44" s="150"/>
      <c r="O44" s="150"/>
    </row>
    <row r="45" ht="12.75" customHeight="1">
      <c r="A45" s="199" t="s">
        <v>167</v>
      </c>
      <c r="B45" s="200"/>
      <c r="C45" s="200"/>
      <c r="D45" s="200"/>
      <c r="E45" s="200"/>
      <c r="F45" s="200"/>
      <c r="G45" s="201"/>
      <c r="H45" s="201"/>
      <c r="I45" s="202"/>
      <c r="J45" s="150"/>
      <c r="K45" s="150"/>
      <c r="L45" s="150"/>
      <c r="M45" s="150"/>
      <c r="N45" s="150"/>
      <c r="O45" s="150"/>
    </row>
    <row r="46" ht="12.75" customHeight="1">
      <c r="A46" s="203" t="s">
        <v>168</v>
      </c>
      <c r="B46" s="204"/>
      <c r="C46" s="205"/>
      <c r="D46" s="206"/>
      <c r="E46" s="204"/>
      <c r="F46" s="207"/>
      <c r="G46" s="208"/>
      <c r="H46" s="208"/>
      <c r="I46" s="209"/>
      <c r="J46" s="150"/>
      <c r="K46" s="150"/>
      <c r="L46" s="150"/>
      <c r="M46" s="150"/>
      <c r="N46" s="150"/>
      <c r="O46" s="150"/>
    </row>
    <row r="47" ht="12.75" customHeight="1">
      <c r="A47" s="150"/>
      <c r="B47" s="150"/>
      <c r="C47" s="21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</row>
    <row r="48" ht="12.75" customHeight="1">
      <c r="A48" s="150"/>
      <c r="B48" s="150"/>
      <c r="C48" s="21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</row>
    <row r="49" ht="12.75" customHeight="1">
      <c r="A49" s="150"/>
      <c r="B49" s="150"/>
      <c r="C49" s="21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ht="12.75" customHeight="1">
      <c r="A50" s="150"/>
      <c r="B50" s="150"/>
      <c r="C50" s="21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</row>
    <row r="51" ht="12.75" customHeight="1">
      <c r="A51" s="150"/>
      <c r="B51" s="150"/>
      <c r="C51" s="21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</row>
    <row r="52" ht="12.75" customHeight="1">
      <c r="A52" s="150"/>
      <c r="B52" s="150"/>
      <c r="C52" s="21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</row>
    <row r="53" ht="12.75" customHeight="1">
      <c r="A53" s="150"/>
      <c r="B53" s="150"/>
      <c r="C53" s="21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</row>
    <row r="54" ht="12.75" customHeight="1">
      <c r="A54" s="150"/>
      <c r="B54" s="150"/>
      <c r="C54" s="21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</row>
    <row r="55" ht="12.75" customHeight="1">
      <c r="A55" s="150"/>
      <c r="B55" s="150"/>
      <c r="C55" s="21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</row>
    <row r="56" ht="12.75" customHeight="1">
      <c r="A56" s="150"/>
      <c r="B56" s="150"/>
      <c r="C56" s="21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</row>
    <row r="57" ht="12.75" customHeight="1">
      <c r="A57" s="150"/>
      <c r="B57" s="150"/>
      <c r="C57" s="21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</row>
    <row r="58" ht="12.75" customHeight="1">
      <c r="A58" s="150"/>
      <c r="B58" s="150"/>
      <c r="C58" s="21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ht="12.75" customHeight="1">
      <c r="A59" s="150"/>
      <c r="B59" s="150"/>
      <c r="C59" s="21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ht="12.75" customHeight="1">
      <c r="A60" s="150"/>
      <c r="B60" s="150"/>
      <c r="C60" s="21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</row>
    <row r="61" ht="12.75" customHeight="1">
      <c r="A61" s="150"/>
      <c r="B61" s="150"/>
      <c r="C61" s="21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ht="12.75" customHeight="1">
      <c r="A62" s="150"/>
      <c r="B62" s="150"/>
      <c r="C62" s="21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</row>
    <row r="63" ht="12.75" customHeight="1">
      <c r="A63" s="150"/>
      <c r="B63" s="150"/>
      <c r="C63" s="21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</row>
    <row r="64" ht="12.75" customHeight="1">
      <c r="A64" s="150"/>
      <c r="B64" s="150"/>
      <c r="C64" s="21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</row>
    <row r="65" ht="12.75" customHeight="1">
      <c r="A65" s="150"/>
      <c r="B65" s="150"/>
      <c r="C65" s="21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</row>
    <row r="66" ht="12.75" customHeight="1">
      <c r="A66" s="150"/>
      <c r="B66" s="150"/>
      <c r="C66" s="21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</row>
    <row r="67" ht="12.75" customHeight="1">
      <c r="A67" s="150"/>
      <c r="B67" s="150"/>
      <c r="C67" s="21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</row>
    <row r="68" ht="12.75" customHeight="1">
      <c r="A68" s="150"/>
      <c r="B68" s="150"/>
      <c r="C68" s="21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</row>
    <row r="69" ht="12.75" customHeight="1">
      <c r="A69" s="150"/>
      <c r="B69" s="150"/>
      <c r="C69" s="21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</row>
    <row r="70" ht="12.75" customHeight="1">
      <c r="A70" s="150"/>
      <c r="B70" s="150"/>
      <c r="C70" s="21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</row>
    <row r="71" ht="12.75" customHeight="1">
      <c r="A71" s="150"/>
      <c r="B71" s="150"/>
      <c r="C71" s="21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</row>
    <row r="72" ht="12.75" customHeight="1">
      <c r="A72" s="150"/>
      <c r="B72" s="150"/>
      <c r="C72" s="21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</row>
    <row r="73" ht="12.75" customHeight="1">
      <c r="A73" s="150"/>
      <c r="B73" s="150"/>
      <c r="C73" s="21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</row>
    <row r="74" ht="12.75" customHeight="1">
      <c r="A74" s="150"/>
      <c r="B74" s="150"/>
      <c r="C74" s="21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</row>
    <row r="75" ht="12.75" customHeight="1">
      <c r="A75" s="150"/>
      <c r="B75" s="150"/>
      <c r="C75" s="21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</row>
    <row r="76" ht="12.75" customHeight="1">
      <c r="A76" s="150"/>
      <c r="B76" s="150"/>
      <c r="C76" s="21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</row>
    <row r="77" ht="12.75" customHeight="1">
      <c r="A77" s="150"/>
      <c r="B77" s="150"/>
      <c r="C77" s="21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</row>
    <row r="78" ht="12.75" customHeight="1">
      <c r="A78" s="150"/>
      <c r="B78" s="150"/>
      <c r="C78" s="21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</row>
    <row r="79" ht="12.75" customHeight="1">
      <c r="A79" s="150"/>
      <c r="B79" s="150"/>
      <c r="C79" s="21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</row>
    <row r="80" ht="12.75" customHeight="1">
      <c r="A80" s="150"/>
      <c r="B80" s="150"/>
      <c r="C80" s="21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</row>
    <row r="81" ht="12.75" customHeight="1">
      <c r="A81" s="150"/>
      <c r="B81" s="150"/>
      <c r="C81" s="21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</row>
    <row r="82" ht="12.75" customHeight="1">
      <c r="A82" s="150"/>
      <c r="B82" s="150"/>
      <c r="C82" s="21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</row>
    <row r="83" ht="12.75" customHeight="1">
      <c r="A83" s="150"/>
      <c r="B83" s="150"/>
      <c r="C83" s="21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</row>
    <row r="84" ht="12.75" customHeight="1">
      <c r="A84" s="150"/>
      <c r="B84" s="150"/>
      <c r="C84" s="21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</row>
    <row r="85" ht="12.75" customHeight="1">
      <c r="A85" s="150"/>
      <c r="B85" s="150"/>
      <c r="C85" s="21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</row>
    <row r="86" ht="12.75" customHeight="1">
      <c r="A86" s="150"/>
      <c r="B86" s="150"/>
      <c r="C86" s="21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</row>
    <row r="87" ht="12.75" customHeight="1">
      <c r="A87" s="150"/>
      <c r="B87" s="150"/>
      <c r="C87" s="21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</row>
    <row r="88" ht="12.75" customHeight="1">
      <c r="A88" s="150"/>
      <c r="B88" s="150"/>
      <c r="C88" s="21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</row>
    <row r="89" ht="12.75" customHeight="1">
      <c r="A89" s="150"/>
      <c r="B89" s="150"/>
      <c r="C89" s="21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</row>
    <row r="90" ht="12.75" customHeight="1">
      <c r="A90" s="150"/>
      <c r="B90" s="150"/>
      <c r="C90" s="21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</row>
    <row r="91" ht="12.75" customHeight="1">
      <c r="A91" s="150"/>
      <c r="B91" s="150"/>
      <c r="C91" s="21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</row>
    <row r="92" ht="12.75" customHeight="1">
      <c r="A92" s="150"/>
      <c r="B92" s="150"/>
      <c r="C92" s="21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</row>
    <row r="93" ht="12.75" customHeight="1">
      <c r="A93" s="150"/>
      <c r="B93" s="150"/>
      <c r="C93" s="21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</row>
    <row r="94" ht="12.75" customHeight="1">
      <c r="A94" s="150"/>
      <c r="B94" s="150"/>
      <c r="C94" s="21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</row>
    <row r="95" ht="12.75" customHeight="1">
      <c r="A95" s="150"/>
      <c r="B95" s="150"/>
      <c r="C95" s="21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</row>
    <row r="96" ht="12.75" customHeight="1">
      <c r="A96" s="150"/>
      <c r="B96" s="150"/>
      <c r="C96" s="21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</row>
    <row r="97" ht="12.75" customHeight="1">
      <c r="A97" s="150"/>
      <c r="B97" s="150"/>
      <c r="C97" s="21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</row>
    <row r="98" ht="12.75" customHeight="1">
      <c r="A98" s="150"/>
      <c r="B98" s="150"/>
      <c r="C98" s="21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</row>
    <row r="99" ht="12.75" customHeight="1">
      <c r="A99" s="150"/>
      <c r="B99" s="150"/>
      <c r="C99" s="21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</row>
    <row r="100" ht="12.75" customHeight="1">
      <c r="A100" s="150"/>
      <c r="B100" s="150"/>
      <c r="C100" s="21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</row>
  </sheetData>
  <mergeCells count="3">
    <mergeCell ref="B4:D4"/>
    <mergeCell ref="F4:I4"/>
    <mergeCell ref="A45:F45"/>
  </mergeCells>
  <conditionalFormatting sqref="I44 I6:I41">
    <cfRule type="cellIs" dxfId="1" priority="1" operator="greaterThan">
      <formula>1</formula>
    </cfRule>
  </conditionalFormatting>
  <conditionalFormatting sqref="I42:I43">
    <cfRule type="cellIs" dxfId="1" priority="2" operator="greaterThan">
      <formula>1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28.29"/>
    <col customWidth="1" min="2" max="2" width="11.57"/>
    <col customWidth="1" min="3" max="3" width="11.43"/>
    <col customWidth="1" min="4" max="4" width="9.43"/>
    <col customWidth="1" min="5" max="5" width="6.43"/>
    <col customWidth="1" min="6" max="6" width="10.57"/>
    <col customWidth="1" min="7" max="7" width="12.43"/>
    <col customWidth="1" min="8" max="8" width="10.71"/>
    <col customWidth="1" min="9" max="9" width="8.57"/>
    <col customWidth="1" min="10" max="11" width="11.43"/>
  </cols>
  <sheetData>
    <row r="1" ht="13.5" customHeight="1">
      <c r="A1" s="51" t="s">
        <v>169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ht="13.5" customHeight="1">
      <c r="A2" s="212" t="s">
        <v>170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ht="13.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ht="13.5" customHeight="1">
      <c r="A4" s="41"/>
      <c r="B4" s="153" t="s">
        <v>35</v>
      </c>
      <c r="C4" s="50"/>
      <c r="D4" s="154"/>
      <c r="E4" s="213"/>
      <c r="F4" s="153" t="s">
        <v>83</v>
      </c>
      <c r="G4" s="50"/>
      <c r="H4" s="50"/>
      <c r="I4" s="154"/>
      <c r="J4" s="211"/>
      <c r="K4" s="211"/>
    </row>
    <row r="5" ht="13.5" customHeight="1">
      <c r="A5" s="156" t="s">
        <v>171</v>
      </c>
      <c r="B5" s="214">
        <v>2019.0</v>
      </c>
      <c r="C5" s="215">
        <v>2020.0</v>
      </c>
      <c r="D5" s="216" t="s">
        <v>172</v>
      </c>
      <c r="E5" s="215"/>
      <c r="F5" s="214">
        <v>2019.0</v>
      </c>
      <c r="G5" s="215">
        <v>2020.0</v>
      </c>
      <c r="H5" s="215" t="s">
        <v>172</v>
      </c>
      <c r="I5" s="216" t="s">
        <v>128</v>
      </c>
      <c r="J5" s="211"/>
      <c r="K5" s="211"/>
    </row>
    <row r="6" ht="13.5" customHeight="1">
      <c r="A6" s="217" t="s">
        <v>173</v>
      </c>
      <c r="B6" s="218" t="str">
        <f t="shared" ref="B6:C6" si="1">SUM(B7:B11)</f>
        <v>  1,007,051 </v>
      </c>
      <c r="C6" s="219" t="str">
        <f t="shared" si="1"/>
        <v>  36,772 </v>
      </c>
      <c r="D6" s="220" t="str">
        <f t="shared" ref="D6:D9" si="3">(C6-B6)/B6</f>
        <v>-96.3%</v>
      </c>
      <c r="E6" s="221"/>
      <c r="F6" s="218" t="str">
        <f t="shared" ref="F6:G6" si="2">SUM(F7:F11)</f>
        <v>  6,106,499 </v>
      </c>
      <c r="G6" s="219" t="str">
        <f t="shared" si="2"/>
        <v>  6,470,116 </v>
      </c>
      <c r="H6" s="222" t="str">
        <f t="shared" ref="H6:H30" si="4">(G6-F6)/F6</f>
        <v>6.0%</v>
      </c>
      <c r="I6" s="220" t="str">
        <f>SUM(I7:I11)</f>
        <v>100.0%</v>
      </c>
      <c r="J6" s="211"/>
      <c r="K6" s="211"/>
    </row>
    <row r="7" ht="13.5" customHeight="1">
      <c r="A7" s="211" t="s">
        <v>174</v>
      </c>
      <c r="B7" s="223">
        <v>252739.805</v>
      </c>
      <c r="C7" s="224">
        <v>5973.465</v>
      </c>
      <c r="D7" s="225" t="str">
        <f t="shared" si="3"/>
        <v>-97.6%</v>
      </c>
      <c r="E7" s="224"/>
      <c r="F7" s="226">
        <v>1489408.4549999998</v>
      </c>
      <c r="G7" s="224">
        <v>4511214.843</v>
      </c>
      <c r="H7" s="227" t="str">
        <f t="shared" si="4"/>
        <v>202.9%</v>
      </c>
      <c r="I7" s="225" t="str">
        <f t="shared" ref="I7:I11" si="5">G7/$G$6</f>
        <v>69.7%</v>
      </c>
      <c r="J7" s="211"/>
      <c r="K7" s="211"/>
    </row>
    <row r="8" ht="13.5" customHeight="1">
      <c r="A8" s="211" t="s">
        <v>107</v>
      </c>
      <c r="B8" s="223">
        <v>283347.0</v>
      </c>
      <c r="C8" s="224">
        <v>4000.0</v>
      </c>
      <c r="D8" s="225" t="str">
        <f t="shared" si="3"/>
        <v>-98.6%</v>
      </c>
      <c r="E8" s="224"/>
      <c r="F8" s="226">
        <v>2058985.0</v>
      </c>
      <c r="G8" s="224">
        <v>1036359.5800000001</v>
      </c>
      <c r="H8" s="227" t="str">
        <f t="shared" si="4"/>
        <v>-49.7%</v>
      </c>
      <c r="I8" s="225" t="str">
        <f t="shared" si="5"/>
        <v>16.0%</v>
      </c>
      <c r="J8" s="92"/>
      <c r="K8" s="211"/>
    </row>
    <row r="9" ht="13.5" customHeight="1">
      <c r="A9" s="211" t="s">
        <v>103</v>
      </c>
      <c r="B9" s="223">
        <v>134904.06</v>
      </c>
      <c r="C9" s="224">
        <v>22218.415999999997</v>
      </c>
      <c r="D9" s="225" t="str">
        <f t="shared" si="3"/>
        <v>-83.5%</v>
      </c>
      <c r="E9" s="224"/>
      <c r="F9" s="226">
        <v>737600.78</v>
      </c>
      <c r="G9" s="224">
        <v>498321.032</v>
      </c>
      <c r="H9" s="227" t="str">
        <f t="shared" si="4"/>
        <v>-32.4%</v>
      </c>
      <c r="I9" s="225" t="str">
        <f t="shared" si="5"/>
        <v>7.7%</v>
      </c>
      <c r="J9" s="211"/>
      <c r="K9" s="211"/>
    </row>
    <row r="10" ht="13.5" customHeight="1">
      <c r="A10" s="211" t="s">
        <v>97</v>
      </c>
      <c r="B10" s="223">
        <v>293149.0</v>
      </c>
      <c r="C10" s="224">
        <v>0.0</v>
      </c>
      <c r="D10" s="225" t="s">
        <v>114</v>
      </c>
      <c r="E10" s="224"/>
      <c r="F10" s="226">
        <v>1407335.66</v>
      </c>
      <c r="G10" s="224">
        <v>342703.0</v>
      </c>
      <c r="H10" s="227" t="str">
        <f t="shared" si="4"/>
        <v>-75.6%</v>
      </c>
      <c r="I10" s="225" t="str">
        <f t="shared" si="5"/>
        <v>5.3%</v>
      </c>
      <c r="J10" s="211"/>
      <c r="K10" s="211"/>
    </row>
    <row r="11" ht="13.5" customHeight="1">
      <c r="A11" s="211" t="s">
        <v>50</v>
      </c>
      <c r="B11" s="223">
        <v>42911.17500000005</v>
      </c>
      <c r="C11" s="224">
        <v>4580.059000000005</v>
      </c>
      <c r="D11" s="225" t="str">
        <f t="shared" ref="D11:D26" si="7">(C11-B11)/B11</f>
        <v>-89.3%</v>
      </c>
      <c r="E11" s="224"/>
      <c r="F11" s="223">
        <v>413169.3729999997</v>
      </c>
      <c r="G11" s="224">
        <v>81517.0940000005</v>
      </c>
      <c r="H11" s="227" t="str">
        <f t="shared" si="4"/>
        <v>-80.3%</v>
      </c>
      <c r="I11" s="225" t="str">
        <f t="shared" si="5"/>
        <v>1.3%</v>
      </c>
      <c r="J11" s="211"/>
      <c r="K11" s="211"/>
    </row>
    <row r="12" ht="13.5" customHeight="1">
      <c r="A12" s="217" t="s">
        <v>175</v>
      </c>
      <c r="B12" s="218" t="str">
        <f t="shared" ref="B12:C12" si="6">SUM(B13)</f>
        <v>  927,345 </v>
      </c>
      <c r="C12" s="219" t="str">
        <f t="shared" si="6"/>
        <v>  826,300 </v>
      </c>
      <c r="D12" s="220" t="str">
        <f t="shared" si="7"/>
        <v>-10.9%</v>
      </c>
      <c r="E12" s="221"/>
      <c r="F12" s="218" t="str">
        <f t="shared" ref="F12:G12" si="8">SUM(F13)</f>
        <v>  5,498,470 </v>
      </c>
      <c r="G12" s="219" t="str">
        <f t="shared" si="8"/>
        <v>  3,476,246 </v>
      </c>
      <c r="H12" s="222" t="str">
        <f t="shared" si="4"/>
        <v>-36.8%</v>
      </c>
      <c r="I12" s="220" t="str">
        <f>SUM(I13)</f>
        <v>100.0%</v>
      </c>
      <c r="J12" s="211"/>
      <c r="K12" s="211"/>
    </row>
    <row r="13" ht="13.5" customHeight="1">
      <c r="A13" s="211" t="s">
        <v>116</v>
      </c>
      <c r="B13" s="228">
        <v>927345.0</v>
      </c>
      <c r="C13" s="229">
        <v>826299.53</v>
      </c>
      <c r="D13" s="230" t="str">
        <f t="shared" si="7"/>
        <v>-10.9%</v>
      </c>
      <c r="E13" s="231"/>
      <c r="F13" s="228">
        <v>5498470.0</v>
      </c>
      <c r="G13" s="229">
        <v>3476246.38</v>
      </c>
      <c r="H13" s="227" t="str">
        <f t="shared" si="4"/>
        <v>-36.8%</v>
      </c>
      <c r="I13" s="225" t="str">
        <f>G12/$G$13</f>
        <v>100.0%</v>
      </c>
      <c r="J13" s="211"/>
      <c r="K13" s="211"/>
    </row>
    <row r="14" ht="13.5" customHeight="1">
      <c r="A14" s="217" t="s">
        <v>176</v>
      </c>
      <c r="B14" s="218" t="str">
        <f t="shared" ref="B14:C14" si="9">SUM(B15:B19)</f>
        <v>  516,071 </v>
      </c>
      <c r="C14" s="219" t="str">
        <f t="shared" si="9"/>
        <v>  101,653 </v>
      </c>
      <c r="D14" s="220" t="str">
        <f t="shared" si="7"/>
        <v>-80.3%</v>
      </c>
      <c r="E14" s="221"/>
      <c r="F14" s="218" t="str">
        <f t="shared" ref="F14:G14" si="10">SUM(F15:F19)</f>
        <v>  3,443,552 </v>
      </c>
      <c r="G14" s="219" t="str">
        <f t="shared" si="10"/>
        <v>  1,237,137 </v>
      </c>
      <c r="H14" s="222" t="str">
        <f t="shared" si="4"/>
        <v>-64.1%</v>
      </c>
      <c r="I14" s="220" t="str">
        <f>SUM(I15:I19)</f>
        <v>100.0%</v>
      </c>
      <c r="J14" s="211"/>
      <c r="K14" s="211"/>
    </row>
    <row r="15" ht="13.5" customHeight="1">
      <c r="A15" s="211" t="s">
        <v>107</v>
      </c>
      <c r="B15" s="232">
        <v>375196.32</v>
      </c>
      <c r="C15" s="224">
        <v>22765.0</v>
      </c>
      <c r="D15" s="230" t="str">
        <f t="shared" si="7"/>
        <v>-93.9%</v>
      </c>
      <c r="E15" s="233"/>
      <c r="F15" s="223">
        <v>2327577.29</v>
      </c>
      <c r="G15" s="224">
        <v>840775.1199999999</v>
      </c>
      <c r="H15" s="227" t="str">
        <f t="shared" si="4"/>
        <v>-63.9%</v>
      </c>
      <c r="I15" s="225" t="str">
        <f t="shared" ref="I15:I19" si="11">G15/$G$14</f>
        <v>68.0%</v>
      </c>
      <c r="J15" s="211"/>
      <c r="K15" s="211"/>
    </row>
    <row r="16" ht="13.5" customHeight="1">
      <c r="A16" s="211" t="s">
        <v>97</v>
      </c>
      <c r="B16" s="223">
        <v>55238.0</v>
      </c>
      <c r="C16" s="224">
        <v>48572.0</v>
      </c>
      <c r="D16" s="230" t="str">
        <f t="shared" si="7"/>
        <v>-12.1%</v>
      </c>
      <c r="E16" s="233"/>
      <c r="F16" s="223">
        <v>448410.968</v>
      </c>
      <c r="G16" s="224">
        <v>142992.0</v>
      </c>
      <c r="H16" s="227" t="str">
        <f t="shared" si="4"/>
        <v>-68.1%</v>
      </c>
      <c r="I16" s="225" t="str">
        <f t="shared" si="11"/>
        <v>11.6%</v>
      </c>
      <c r="J16" s="211"/>
      <c r="K16" s="211"/>
    </row>
    <row r="17" ht="13.5" customHeight="1">
      <c r="A17" s="211" t="s">
        <v>104</v>
      </c>
      <c r="B17" s="223">
        <v>57126.71</v>
      </c>
      <c r="C17" s="224">
        <v>450.0</v>
      </c>
      <c r="D17" s="230" t="str">
        <f t="shared" si="7"/>
        <v>-99.2%</v>
      </c>
      <c r="E17" s="233"/>
      <c r="F17" s="223">
        <v>210725.25999999998</v>
      </c>
      <c r="G17" s="224">
        <v>135625.19</v>
      </c>
      <c r="H17" s="227" t="str">
        <f t="shared" si="4"/>
        <v>-35.6%</v>
      </c>
      <c r="I17" s="225" t="str">
        <f t="shared" si="11"/>
        <v>11.0%</v>
      </c>
      <c r="J17" s="211"/>
      <c r="K17" s="211"/>
    </row>
    <row r="18" ht="13.5" customHeight="1">
      <c r="A18" s="211" t="s">
        <v>177</v>
      </c>
      <c r="B18" s="223">
        <v>5270.0</v>
      </c>
      <c r="C18" s="224">
        <v>25500.0</v>
      </c>
      <c r="D18" s="230" t="str">
        <f t="shared" si="7"/>
        <v>383.9%</v>
      </c>
      <c r="E18" s="233"/>
      <c r="F18" s="223">
        <v>91619.0</v>
      </c>
      <c r="G18" s="224">
        <v>83479.0</v>
      </c>
      <c r="H18" s="227" t="str">
        <f t="shared" si="4"/>
        <v>-8.9%</v>
      </c>
      <c r="I18" s="225" t="str">
        <f t="shared" si="11"/>
        <v>6.7%</v>
      </c>
      <c r="J18" s="211"/>
      <c r="K18" s="211"/>
    </row>
    <row r="19" ht="13.5" customHeight="1">
      <c r="A19" s="211" t="s">
        <v>50</v>
      </c>
      <c r="B19" s="223">
        <v>23240.0</v>
      </c>
      <c r="C19" s="224">
        <v>4366.0</v>
      </c>
      <c r="D19" s="230" t="str">
        <f t="shared" si="7"/>
        <v>-81.2%</v>
      </c>
      <c r="E19" s="233"/>
      <c r="F19" s="223">
        <v>365219.6499999999</v>
      </c>
      <c r="G19" s="224">
        <v>34265.810000000056</v>
      </c>
      <c r="H19" s="227" t="str">
        <f t="shared" si="4"/>
        <v>-90.6%</v>
      </c>
      <c r="I19" s="225" t="str">
        <f t="shared" si="11"/>
        <v>2.8%</v>
      </c>
      <c r="J19" s="211"/>
      <c r="K19" s="211"/>
    </row>
    <row r="20" ht="13.5" customHeight="1">
      <c r="A20" s="217" t="s">
        <v>178</v>
      </c>
      <c r="B20" s="218" t="str">
        <f t="shared" ref="B20:C20" si="12">SUM(B21:B24)</f>
        <v>  95,512 </v>
      </c>
      <c r="C20" s="219" t="str">
        <f t="shared" si="12"/>
        <v>  75,074 </v>
      </c>
      <c r="D20" s="220" t="str">
        <f t="shared" si="7"/>
        <v>-21.4%</v>
      </c>
      <c r="E20" s="221"/>
      <c r="F20" s="218" t="str">
        <f t="shared" ref="F20:G20" si="13">SUM(F21:F24)</f>
        <v>  610,518 </v>
      </c>
      <c r="G20" s="219" t="str">
        <f t="shared" si="13"/>
        <v>  554,373 </v>
      </c>
      <c r="H20" s="222" t="str">
        <f t="shared" si="4"/>
        <v>-9.2%</v>
      </c>
      <c r="I20" s="220" t="str">
        <f>SUM(I21:I24)</f>
        <v>100.0%</v>
      </c>
      <c r="J20" s="211"/>
      <c r="K20" s="211"/>
    </row>
    <row r="21" ht="13.5" customHeight="1">
      <c r="A21" s="211" t="s">
        <v>110</v>
      </c>
      <c r="B21" s="223">
        <v>42747.0</v>
      </c>
      <c r="C21" s="224">
        <v>34290.0</v>
      </c>
      <c r="D21" s="225" t="str">
        <f t="shared" si="7"/>
        <v>-19.8%</v>
      </c>
      <c r="E21" s="233"/>
      <c r="F21" s="223">
        <v>299693.0</v>
      </c>
      <c r="G21" s="224">
        <v>282129.0</v>
      </c>
      <c r="H21" s="227" t="str">
        <f t="shared" si="4"/>
        <v>-5.9%</v>
      </c>
      <c r="I21" s="225" t="str">
        <f t="shared" ref="I21:I24" si="14">G21/$G$20</f>
        <v>50.9%</v>
      </c>
      <c r="J21" s="211"/>
      <c r="K21" s="211"/>
    </row>
    <row r="22" ht="13.5" customHeight="1">
      <c r="A22" s="211" t="s">
        <v>107</v>
      </c>
      <c r="B22" s="223">
        <v>48505.0</v>
      </c>
      <c r="C22" s="224">
        <v>37575.0</v>
      </c>
      <c r="D22" s="225" t="str">
        <f t="shared" si="7"/>
        <v>-22.5%</v>
      </c>
      <c r="E22" s="233"/>
      <c r="F22" s="223">
        <v>288025.0</v>
      </c>
      <c r="G22" s="224">
        <v>250530.0</v>
      </c>
      <c r="H22" s="227" t="str">
        <f t="shared" si="4"/>
        <v>-13.0%</v>
      </c>
      <c r="I22" s="225" t="str">
        <f t="shared" si="14"/>
        <v>45.2%</v>
      </c>
      <c r="J22" s="211"/>
      <c r="K22" s="211"/>
    </row>
    <row r="23" ht="13.5" customHeight="1">
      <c r="A23" s="211" t="s">
        <v>111</v>
      </c>
      <c r="B23" s="223">
        <v>3400.0</v>
      </c>
      <c r="C23" s="224">
        <v>2349.0</v>
      </c>
      <c r="D23" s="225" t="str">
        <f t="shared" si="7"/>
        <v>-30.9%</v>
      </c>
      <c r="E23" s="233"/>
      <c r="F23" s="223">
        <v>17640.0</v>
      </c>
      <c r="G23" s="224">
        <v>16554.0</v>
      </c>
      <c r="H23" s="227" t="str">
        <f t="shared" si="4"/>
        <v>-6.2%</v>
      </c>
      <c r="I23" s="225" t="str">
        <f t="shared" si="14"/>
        <v>3.0%</v>
      </c>
      <c r="J23" s="211"/>
      <c r="K23" s="211"/>
    </row>
    <row r="24" ht="13.5" customHeight="1">
      <c r="A24" s="211" t="s">
        <v>179</v>
      </c>
      <c r="B24" s="223">
        <v>860.0</v>
      </c>
      <c r="C24" s="224">
        <v>860.0</v>
      </c>
      <c r="D24" s="234" t="str">
        <f t="shared" si="7"/>
        <v>0%</v>
      </c>
      <c r="E24" s="233"/>
      <c r="F24" s="223">
        <v>5160.0</v>
      </c>
      <c r="G24" s="224">
        <v>5160.0</v>
      </c>
      <c r="H24" s="227" t="str">
        <f t="shared" si="4"/>
        <v>0.0%</v>
      </c>
      <c r="I24" s="225" t="str">
        <f t="shared" si="14"/>
        <v>0.9%</v>
      </c>
      <c r="J24" s="211"/>
      <c r="K24" s="211"/>
    </row>
    <row r="25" ht="13.5" customHeight="1">
      <c r="A25" s="217" t="s">
        <v>180</v>
      </c>
      <c r="B25" s="218" t="str">
        <f t="shared" ref="B25:C25" si="15">SUM(B26:B31)</f>
        <v>  103,899 </v>
      </c>
      <c r="C25" s="219" t="str">
        <f t="shared" si="15"/>
        <v>  52,600 </v>
      </c>
      <c r="D25" s="220" t="str">
        <f t="shared" si="7"/>
        <v>-49.4%</v>
      </c>
      <c r="E25" s="221"/>
      <c r="F25" s="218" t="str">
        <f t="shared" ref="F25:G25" si="16">SUM(F26:F31)</f>
        <v>  593,583 </v>
      </c>
      <c r="G25" s="219" t="str">
        <f t="shared" si="16"/>
        <v>  371,403 </v>
      </c>
      <c r="H25" s="222" t="str">
        <f t="shared" si="4"/>
        <v>-37.4%</v>
      </c>
      <c r="I25" s="220" t="str">
        <f>SUM(I26:I31)</f>
        <v>100.0%</v>
      </c>
      <c r="J25" s="211"/>
      <c r="K25" s="211"/>
    </row>
    <row r="26" ht="13.5" customHeight="1">
      <c r="A26" s="211" t="s">
        <v>97</v>
      </c>
      <c r="B26" s="235">
        <v>74000.0</v>
      </c>
      <c r="C26" s="224">
        <v>52600.0</v>
      </c>
      <c r="D26" s="225" t="str">
        <f t="shared" si="7"/>
        <v>-28.9%</v>
      </c>
      <c r="E26" s="233"/>
      <c r="F26" s="223">
        <v>429000.0</v>
      </c>
      <c r="G26" s="224">
        <v>294396.69</v>
      </c>
      <c r="H26" s="227" t="str">
        <f t="shared" si="4"/>
        <v>-31.4%</v>
      </c>
      <c r="I26" s="225" t="str">
        <f t="shared" ref="I26:I31" si="17">G26/$G$25</f>
        <v>79.3%</v>
      </c>
      <c r="J26" s="211"/>
      <c r="K26" s="211"/>
    </row>
    <row r="27" ht="13.5" customHeight="1">
      <c r="A27" s="211" t="s">
        <v>103</v>
      </c>
      <c r="B27" s="235">
        <v>22005.15</v>
      </c>
      <c r="C27" s="224">
        <v>0.0</v>
      </c>
      <c r="D27" s="225" t="s">
        <v>114</v>
      </c>
      <c r="E27" s="233"/>
      <c r="F27" s="223">
        <v>121333.91</v>
      </c>
      <c r="G27" s="224">
        <v>58568.67</v>
      </c>
      <c r="H27" s="227" t="str">
        <f t="shared" si="4"/>
        <v>-51.7%</v>
      </c>
      <c r="I27" s="225" t="str">
        <f t="shared" si="17"/>
        <v>15.8%</v>
      </c>
      <c r="J27" s="211"/>
      <c r="K27" s="211"/>
    </row>
    <row r="28" ht="13.5" customHeight="1">
      <c r="A28" s="211" t="s">
        <v>107</v>
      </c>
      <c r="B28" s="223">
        <v>0.0</v>
      </c>
      <c r="C28" s="224">
        <v>0.0</v>
      </c>
      <c r="D28" s="225" t="s">
        <v>114</v>
      </c>
      <c r="E28" s="233"/>
      <c r="F28" s="223">
        <v>25000.0</v>
      </c>
      <c r="G28" s="224">
        <v>18309.0</v>
      </c>
      <c r="H28" s="227" t="str">
        <f t="shared" si="4"/>
        <v>-26.8%</v>
      </c>
      <c r="I28" s="225" t="str">
        <f t="shared" si="17"/>
        <v>4.9%</v>
      </c>
      <c r="J28" s="211"/>
      <c r="K28" s="211"/>
    </row>
    <row r="29" ht="13.5" customHeight="1">
      <c r="A29" s="211" t="s">
        <v>101</v>
      </c>
      <c r="B29" s="223">
        <v>6893.0</v>
      </c>
      <c r="C29" s="224">
        <v>0.0</v>
      </c>
      <c r="D29" s="225" t="s">
        <v>114</v>
      </c>
      <c r="E29" s="233"/>
      <c r="F29" s="223">
        <v>12237.529999999999</v>
      </c>
      <c r="G29" s="224">
        <v>125.0</v>
      </c>
      <c r="H29" s="227" t="str">
        <f t="shared" si="4"/>
        <v>-99.0%</v>
      </c>
      <c r="I29" s="225" t="str">
        <f t="shared" si="17"/>
        <v>0.0%</v>
      </c>
      <c r="J29" s="211"/>
      <c r="K29" s="211"/>
    </row>
    <row r="30" ht="13.5" customHeight="1">
      <c r="A30" s="211" t="s">
        <v>174</v>
      </c>
      <c r="B30" s="223">
        <v>1.0</v>
      </c>
      <c r="C30" s="224">
        <v>0.0</v>
      </c>
      <c r="D30" s="225" t="s">
        <v>114</v>
      </c>
      <c r="E30" s="233"/>
      <c r="F30" s="223">
        <v>5011.74</v>
      </c>
      <c r="G30" s="224">
        <v>4.0</v>
      </c>
      <c r="H30" s="227" t="str">
        <f t="shared" si="4"/>
        <v>-99.9%</v>
      </c>
      <c r="I30" s="225" t="str">
        <f t="shared" si="17"/>
        <v>0.0%</v>
      </c>
      <c r="J30" s="211"/>
      <c r="K30" s="211"/>
    </row>
    <row r="31" ht="13.5" customHeight="1">
      <c r="A31" s="211" t="s">
        <v>181</v>
      </c>
      <c r="B31" s="223">
        <v>1000.0</v>
      </c>
      <c r="C31" s="224">
        <v>0.0</v>
      </c>
      <c r="D31" s="225" t="s">
        <v>114</v>
      </c>
      <c r="E31" s="233"/>
      <c r="F31" s="223">
        <v>1000.0</v>
      </c>
      <c r="G31" s="224">
        <v>0.0</v>
      </c>
      <c r="H31" s="227" t="s">
        <v>114</v>
      </c>
      <c r="I31" s="225" t="str">
        <f t="shared" si="17"/>
        <v>0.0%</v>
      </c>
      <c r="J31" s="211"/>
      <c r="K31" s="211"/>
    </row>
    <row r="32" ht="13.5" customHeight="1">
      <c r="A32" s="217" t="s">
        <v>182</v>
      </c>
      <c r="B32" s="218" t="str">
        <f t="shared" ref="B32:C32" si="18">SUM(B33:B34)</f>
        <v>  147,935 </v>
      </c>
      <c r="C32" s="219" t="str">
        <f t="shared" si="18"/>
        <v>  1,390 </v>
      </c>
      <c r="D32" s="220" t="str">
        <f>(C32-B32)/B32</f>
        <v>-99.1%</v>
      </c>
      <c r="E32" s="221"/>
      <c r="F32" s="218" t="str">
        <f t="shared" ref="F32:G32" si="19">SUM(F33:F34)</f>
        <v>  872,281 </v>
      </c>
      <c r="G32" s="219" t="str">
        <f t="shared" si="19"/>
        <v>  340,371 </v>
      </c>
      <c r="H32" s="222" t="str">
        <f t="shared" ref="H32:H66" si="20">(G32-F32)/F32</f>
        <v>-61.0%</v>
      </c>
      <c r="I32" s="220" t="str">
        <f>SUM(I33:I34)</f>
        <v>100.0%</v>
      </c>
      <c r="J32" s="211"/>
      <c r="K32" s="211"/>
    </row>
    <row r="33" ht="13.5" customHeight="1">
      <c r="A33" s="211" t="s">
        <v>116</v>
      </c>
      <c r="B33" s="223">
        <v>145855.0</v>
      </c>
      <c r="C33" s="224">
        <v>0.0</v>
      </c>
      <c r="D33" s="225" t="s">
        <v>114</v>
      </c>
      <c r="E33" s="233"/>
      <c r="F33" s="223">
        <v>861321.0</v>
      </c>
      <c r="G33" s="224">
        <v>330130.0</v>
      </c>
      <c r="H33" s="227" t="str">
        <f t="shared" si="20"/>
        <v>-61.7%</v>
      </c>
      <c r="I33" s="225" t="str">
        <f t="shared" ref="I33:I34" si="21">G33/$G$32</f>
        <v>97.0%</v>
      </c>
      <c r="J33" s="211"/>
      <c r="K33" s="211"/>
    </row>
    <row r="34" ht="13.5" customHeight="1">
      <c r="A34" s="211" t="s">
        <v>97</v>
      </c>
      <c r="B34" s="223">
        <v>2080.0</v>
      </c>
      <c r="C34" s="224">
        <v>1390.0</v>
      </c>
      <c r="D34" s="225" t="str">
        <f t="shared" ref="D34:D36" si="23">(C34-B34)/B34</f>
        <v>-33.2%</v>
      </c>
      <c r="E34" s="233"/>
      <c r="F34" s="223">
        <v>10960.0</v>
      </c>
      <c r="G34" s="224">
        <v>10241.0</v>
      </c>
      <c r="H34" s="227" t="str">
        <f t="shared" si="20"/>
        <v>-6.6%</v>
      </c>
      <c r="I34" s="225" t="str">
        <f t="shared" si="21"/>
        <v>3.0%</v>
      </c>
      <c r="J34" s="211"/>
      <c r="K34" s="211"/>
    </row>
    <row r="35" ht="13.5" customHeight="1">
      <c r="A35" s="217" t="s">
        <v>183</v>
      </c>
      <c r="B35" s="218" t="str">
        <f t="shared" ref="B35:C35" si="22">SUM(B36:B42)</f>
        <v>  161,146 </v>
      </c>
      <c r="C35" s="219" t="str">
        <f t="shared" si="22"/>
        <v>  12,029 </v>
      </c>
      <c r="D35" s="220" t="str">
        <f t="shared" si="23"/>
        <v>-92.5%</v>
      </c>
      <c r="E35" s="221"/>
      <c r="F35" s="218" t="str">
        <f t="shared" ref="F35:G35" si="24">SUM(F36:F42)</f>
        <v>  1,014,422 </v>
      </c>
      <c r="G35" s="219" t="str">
        <f t="shared" si="24"/>
        <v>  318,723 </v>
      </c>
      <c r="H35" s="222" t="str">
        <f t="shared" si="20"/>
        <v>-68.6%</v>
      </c>
      <c r="I35" s="220" t="str">
        <f>SUM(I36:I42)</f>
        <v>100.0%</v>
      </c>
      <c r="J35" s="211"/>
      <c r="K35" s="211"/>
    </row>
    <row r="36" ht="13.5" customHeight="1">
      <c r="A36" s="211" t="s">
        <v>107</v>
      </c>
      <c r="B36" s="223">
        <v>108026.88</v>
      </c>
      <c r="C36" s="224">
        <v>6573.650000000001</v>
      </c>
      <c r="D36" s="225" t="str">
        <f t="shared" si="23"/>
        <v>-93.9%</v>
      </c>
      <c r="E36" s="233"/>
      <c r="F36" s="223">
        <v>714978.282</v>
      </c>
      <c r="G36" s="224">
        <v>224549.00999999998</v>
      </c>
      <c r="H36" s="227" t="str">
        <f t="shared" si="20"/>
        <v>-68.6%</v>
      </c>
      <c r="I36" s="225" t="str">
        <f t="shared" ref="I36:I42" si="25">G36/$G$35</f>
        <v>70.5%</v>
      </c>
      <c r="J36" s="211"/>
      <c r="K36" s="211"/>
    </row>
    <row r="37" ht="13.5" customHeight="1">
      <c r="A37" s="211" t="s">
        <v>111</v>
      </c>
      <c r="B37" s="223">
        <v>16201.0</v>
      </c>
      <c r="C37" s="224">
        <v>0.0</v>
      </c>
      <c r="D37" s="225" t="s">
        <v>114</v>
      </c>
      <c r="E37" s="233"/>
      <c r="F37" s="223">
        <v>86325.67</v>
      </c>
      <c r="G37" s="224">
        <v>35576.0</v>
      </c>
      <c r="H37" s="227" t="str">
        <f t="shared" si="20"/>
        <v>-58.8%</v>
      </c>
      <c r="I37" s="225" t="str">
        <f t="shared" si="25"/>
        <v>11.2%</v>
      </c>
      <c r="J37" s="211"/>
      <c r="K37" s="211"/>
    </row>
    <row r="38" ht="13.5" customHeight="1">
      <c r="A38" s="211" t="s">
        <v>110</v>
      </c>
      <c r="B38" s="223">
        <v>9294.0</v>
      </c>
      <c r="C38" s="224">
        <v>4296.0</v>
      </c>
      <c r="D38" s="225" t="str">
        <f>(C38-B38)/B38</f>
        <v>-53.8%</v>
      </c>
      <c r="E38" s="233"/>
      <c r="F38" s="223">
        <v>56232.0</v>
      </c>
      <c r="G38" s="224">
        <v>22227.92</v>
      </c>
      <c r="H38" s="227" t="str">
        <f t="shared" si="20"/>
        <v>-60.5%</v>
      </c>
      <c r="I38" s="225" t="str">
        <f t="shared" si="25"/>
        <v>7.0%</v>
      </c>
      <c r="J38" s="211"/>
      <c r="K38" s="211"/>
    </row>
    <row r="39" ht="13.5" customHeight="1">
      <c r="A39" s="211" t="s">
        <v>184</v>
      </c>
      <c r="B39" s="223">
        <v>964.0</v>
      </c>
      <c r="C39" s="224">
        <v>0.0</v>
      </c>
      <c r="D39" s="225" t="s">
        <v>114</v>
      </c>
      <c r="E39" s="233"/>
      <c r="F39" s="223">
        <v>4858.0</v>
      </c>
      <c r="G39" s="224">
        <v>11457.0</v>
      </c>
      <c r="H39" s="227" t="str">
        <f t="shared" si="20"/>
        <v>135.8%</v>
      </c>
      <c r="I39" s="225" t="str">
        <f t="shared" si="25"/>
        <v>3.6%</v>
      </c>
      <c r="J39" s="211"/>
      <c r="K39" s="211"/>
    </row>
    <row r="40" ht="13.5" customHeight="1">
      <c r="A40" s="211" t="s">
        <v>185</v>
      </c>
      <c r="B40" s="223">
        <v>11850.5</v>
      </c>
      <c r="C40" s="224">
        <v>321.3</v>
      </c>
      <c r="D40" s="225" t="str">
        <f t="shared" ref="D40:D47" si="26">(C40-B40)/B40</f>
        <v>-97.3%</v>
      </c>
      <c r="E40" s="233"/>
      <c r="F40" s="223">
        <v>42113.3</v>
      </c>
      <c r="G40" s="224">
        <v>8463.3</v>
      </c>
      <c r="H40" s="227" t="str">
        <f t="shared" si="20"/>
        <v>-79.9%</v>
      </c>
      <c r="I40" s="225" t="str">
        <f t="shared" si="25"/>
        <v>2.7%</v>
      </c>
      <c r="J40" s="211"/>
      <c r="K40" s="211"/>
    </row>
    <row r="41" ht="13.5" customHeight="1">
      <c r="A41" s="211" t="s">
        <v>97</v>
      </c>
      <c r="B41" s="223">
        <v>1649.0</v>
      </c>
      <c r="C41" s="224">
        <v>570.0</v>
      </c>
      <c r="D41" s="225" t="str">
        <f t="shared" si="26"/>
        <v>-65.4%</v>
      </c>
      <c r="E41" s="233"/>
      <c r="F41" s="223">
        <v>23919.239999999998</v>
      </c>
      <c r="G41" s="224">
        <v>5724.0</v>
      </c>
      <c r="H41" s="227" t="str">
        <f t="shared" si="20"/>
        <v>-76.1%</v>
      </c>
      <c r="I41" s="225" t="str">
        <f t="shared" si="25"/>
        <v>1.8%</v>
      </c>
      <c r="J41" s="211"/>
      <c r="K41" s="211"/>
    </row>
    <row r="42" ht="13.5" customHeight="1">
      <c r="A42" s="211" t="s">
        <v>50</v>
      </c>
      <c r="B42" s="223">
        <v>13160.380000000005</v>
      </c>
      <c r="C42" s="224">
        <v>268.0</v>
      </c>
      <c r="D42" s="225" t="str">
        <f t="shared" si="26"/>
        <v>-98.0%</v>
      </c>
      <c r="E42" s="233"/>
      <c r="F42" s="223">
        <v>85995.85999999987</v>
      </c>
      <c r="G42" s="224">
        <v>10726.200000000012</v>
      </c>
      <c r="H42" s="227" t="str">
        <f t="shared" si="20"/>
        <v>-87.5%</v>
      </c>
      <c r="I42" s="225" t="str">
        <f t="shared" si="25"/>
        <v>3.4%</v>
      </c>
      <c r="J42" s="211"/>
      <c r="K42" s="211"/>
    </row>
    <row r="43" ht="13.5" customHeight="1">
      <c r="A43" s="217" t="s">
        <v>186</v>
      </c>
      <c r="B43" s="218" t="str">
        <f t="shared" ref="B43:C43" si="27">SUM(B44:B49)</f>
        <v>  177,444 </v>
      </c>
      <c r="C43" s="219" t="str">
        <f t="shared" si="27"/>
        <v>  52,326 </v>
      </c>
      <c r="D43" s="220" t="str">
        <f t="shared" si="26"/>
        <v>-70.5%</v>
      </c>
      <c r="E43" s="221"/>
      <c r="F43" s="218" t="str">
        <f t="shared" ref="F43:G43" si="28">SUM(F44:F49)</f>
        <v>  924,326 </v>
      </c>
      <c r="G43" s="219" t="str">
        <f t="shared" si="28"/>
        <v>  306,553 </v>
      </c>
      <c r="H43" s="222" t="str">
        <f t="shared" si="20"/>
        <v>-66.8%</v>
      </c>
      <c r="I43" s="220" t="str">
        <f>SUM(I44:I49)</f>
        <v>100.0%</v>
      </c>
      <c r="J43" s="211"/>
      <c r="K43" s="211"/>
    </row>
    <row r="44" ht="13.5" customHeight="1">
      <c r="A44" s="211" t="s">
        <v>177</v>
      </c>
      <c r="B44" s="223">
        <v>43360.0</v>
      </c>
      <c r="C44" s="224">
        <v>19510.0</v>
      </c>
      <c r="D44" s="225" t="str">
        <f t="shared" si="26"/>
        <v>-55.0%</v>
      </c>
      <c r="E44" s="233"/>
      <c r="F44" s="223">
        <v>109150.0</v>
      </c>
      <c r="G44" s="224">
        <v>87627.0</v>
      </c>
      <c r="H44" s="227" t="str">
        <f t="shared" si="20"/>
        <v>-19.7%</v>
      </c>
      <c r="I44" s="225" t="str">
        <f t="shared" ref="I44:I49" si="29">G44/$G$43</f>
        <v>28.6%</v>
      </c>
      <c r="J44" s="211"/>
      <c r="K44" s="211"/>
    </row>
    <row r="45" ht="13.5" customHeight="1">
      <c r="A45" s="211" t="s">
        <v>110</v>
      </c>
      <c r="B45" s="223">
        <v>23125.0</v>
      </c>
      <c r="C45" s="224">
        <v>9171.560000000001</v>
      </c>
      <c r="D45" s="225" t="str">
        <f t="shared" si="26"/>
        <v>-60.3%</v>
      </c>
      <c r="E45" s="233"/>
      <c r="F45" s="223">
        <v>132126.0</v>
      </c>
      <c r="G45" s="224">
        <v>72637.02</v>
      </c>
      <c r="H45" s="227" t="str">
        <f t="shared" si="20"/>
        <v>-45.0%</v>
      </c>
      <c r="I45" s="225" t="str">
        <f t="shared" si="29"/>
        <v>23.7%</v>
      </c>
      <c r="J45" s="211"/>
      <c r="K45" s="211"/>
    </row>
    <row r="46" ht="13.5" customHeight="1">
      <c r="A46" s="211" t="s">
        <v>107</v>
      </c>
      <c r="B46" s="223">
        <v>84707.93</v>
      </c>
      <c r="C46" s="224">
        <v>17226.08</v>
      </c>
      <c r="D46" s="225" t="str">
        <f t="shared" si="26"/>
        <v>-79.7%</v>
      </c>
      <c r="E46" s="233"/>
      <c r="F46" s="223">
        <v>552483.6200000001</v>
      </c>
      <c r="G46" s="224">
        <v>70093.98</v>
      </c>
      <c r="H46" s="227" t="str">
        <f t="shared" si="20"/>
        <v>-87.3%</v>
      </c>
      <c r="I46" s="225" t="str">
        <f t="shared" si="29"/>
        <v>22.9%</v>
      </c>
      <c r="J46" s="211"/>
      <c r="K46" s="211"/>
    </row>
    <row r="47" ht="13.5" customHeight="1">
      <c r="A47" s="211" t="s">
        <v>185</v>
      </c>
      <c r="B47" s="223">
        <v>10202.8</v>
      </c>
      <c r="C47" s="224">
        <v>3277.12</v>
      </c>
      <c r="D47" s="225" t="str">
        <f t="shared" si="26"/>
        <v>-67.9%</v>
      </c>
      <c r="E47" s="233"/>
      <c r="F47" s="223">
        <v>53778.3</v>
      </c>
      <c r="G47" s="224">
        <v>26694.500000000004</v>
      </c>
      <c r="H47" s="227" t="str">
        <f t="shared" si="20"/>
        <v>-50.4%</v>
      </c>
      <c r="I47" s="225" t="str">
        <f t="shared" si="29"/>
        <v>8.7%</v>
      </c>
      <c r="J47" s="211"/>
      <c r="K47" s="211"/>
    </row>
    <row r="48" ht="13.5" customHeight="1">
      <c r="A48" s="211" t="s">
        <v>184</v>
      </c>
      <c r="B48" s="223">
        <v>1240.0</v>
      </c>
      <c r="C48" s="224">
        <v>0.0</v>
      </c>
      <c r="D48" s="225" t="s">
        <v>114</v>
      </c>
      <c r="E48" s="233"/>
      <c r="F48" s="236">
        <v>15719.0</v>
      </c>
      <c r="G48" s="224">
        <v>21505.0</v>
      </c>
      <c r="H48" s="227" t="str">
        <f t="shared" si="20"/>
        <v>36.8%</v>
      </c>
      <c r="I48" s="225" t="str">
        <f t="shared" si="29"/>
        <v>7.0%</v>
      </c>
      <c r="J48" s="211"/>
      <c r="K48" s="211"/>
    </row>
    <row r="49" ht="13.5" customHeight="1">
      <c r="A49" s="211" t="s">
        <v>50</v>
      </c>
      <c r="B49" s="223">
        <v>14808.0</v>
      </c>
      <c r="C49" s="224">
        <v>3141.5999999999985</v>
      </c>
      <c r="D49" s="225" t="str">
        <f t="shared" ref="D49:D65" si="31">(C49-B49)/B49</f>
        <v>-78.8%</v>
      </c>
      <c r="E49" s="233"/>
      <c r="F49" s="223">
        <v>61069.34999999998</v>
      </c>
      <c r="G49" s="224">
        <v>27995.70000000001</v>
      </c>
      <c r="H49" s="227" t="str">
        <f t="shared" si="20"/>
        <v>-54.2%</v>
      </c>
      <c r="I49" s="225" t="str">
        <f t="shared" si="29"/>
        <v>9.1%</v>
      </c>
      <c r="J49" s="211"/>
      <c r="K49" s="211"/>
    </row>
    <row r="50" ht="13.5" customHeight="1">
      <c r="A50" s="217" t="s">
        <v>187</v>
      </c>
      <c r="B50" s="218" t="str">
        <f t="shared" ref="B50:C50" si="30">SUM(B51)</f>
        <v>  58,628 </v>
      </c>
      <c r="C50" s="219" t="str">
        <f t="shared" si="30"/>
        <v>  49,712 </v>
      </c>
      <c r="D50" s="220" t="str">
        <f t="shared" si="31"/>
        <v>-15.2%</v>
      </c>
      <c r="E50" s="221"/>
      <c r="F50" s="218" t="str">
        <f t="shared" ref="F50:G50" si="32">SUM(F51)</f>
        <v>  373,003 </v>
      </c>
      <c r="G50" s="219" t="str">
        <f t="shared" si="32"/>
        <v>  215,950 </v>
      </c>
      <c r="H50" s="222" t="str">
        <f t="shared" si="20"/>
        <v>-42.1%</v>
      </c>
      <c r="I50" s="220" t="str">
        <f>SUM(I51)</f>
        <v>100.0%</v>
      </c>
      <c r="J50" s="211"/>
      <c r="K50" s="211"/>
    </row>
    <row r="51" ht="13.5" customHeight="1">
      <c r="A51" s="211" t="s">
        <v>116</v>
      </c>
      <c r="B51" s="223">
        <v>58627.91</v>
      </c>
      <c r="C51" s="224">
        <v>49712.23</v>
      </c>
      <c r="D51" s="225" t="str">
        <f t="shared" si="31"/>
        <v>-15.2%</v>
      </c>
      <c r="E51" s="233"/>
      <c r="F51" s="223">
        <v>373002.65</v>
      </c>
      <c r="G51" s="224">
        <v>215950.22</v>
      </c>
      <c r="H51" s="227" t="str">
        <f t="shared" si="20"/>
        <v>-42.1%</v>
      </c>
      <c r="I51" s="225" t="str">
        <f>G51/$G$50</f>
        <v>100.0%</v>
      </c>
      <c r="J51" s="211"/>
      <c r="K51" s="211"/>
    </row>
    <row r="52" ht="13.5" customHeight="1">
      <c r="A52" s="217" t="s">
        <v>188</v>
      </c>
      <c r="B52" s="218" t="str">
        <f t="shared" ref="B52:C52" si="33">SUM(B53:B55)</f>
        <v>  37,933 </v>
      </c>
      <c r="C52" s="219" t="str">
        <f t="shared" si="33"/>
        <v>  25,739 </v>
      </c>
      <c r="D52" s="220" t="str">
        <f t="shared" si="31"/>
        <v>-32.1%</v>
      </c>
      <c r="E52" s="221"/>
      <c r="F52" s="218" t="str">
        <f t="shared" ref="F52:G52" si="34">SUM(F53:F55)</f>
        <v>  200,792 </v>
      </c>
      <c r="G52" s="219" t="str">
        <f t="shared" si="34"/>
        <v>  177,105 </v>
      </c>
      <c r="H52" s="222" t="str">
        <f t="shared" si="20"/>
        <v>-11.8%</v>
      </c>
      <c r="I52" s="220" t="str">
        <f>SUM(I53:I55)</f>
        <v>100.0%</v>
      </c>
      <c r="J52" s="211"/>
      <c r="K52" s="211"/>
    </row>
    <row r="53" ht="13.5" customHeight="1">
      <c r="A53" s="211" t="s">
        <v>105</v>
      </c>
      <c r="B53" s="223">
        <v>27318.21</v>
      </c>
      <c r="C53" s="224">
        <v>13496.06</v>
      </c>
      <c r="D53" s="225" t="str">
        <f t="shared" si="31"/>
        <v>-50.6%</v>
      </c>
      <c r="E53" s="233"/>
      <c r="F53" s="223">
        <v>142124.48999999996</v>
      </c>
      <c r="G53" s="224">
        <v>113071.50399999999</v>
      </c>
      <c r="H53" s="227" t="str">
        <f t="shared" si="20"/>
        <v>-20.4%</v>
      </c>
      <c r="I53" s="225" t="str">
        <f t="shared" ref="I53:I55" si="35">G53/$G$52</f>
        <v>63.8%</v>
      </c>
      <c r="J53" s="211"/>
      <c r="K53" s="211"/>
    </row>
    <row r="54" ht="13.5" customHeight="1">
      <c r="A54" s="211" t="s">
        <v>97</v>
      </c>
      <c r="B54" s="223">
        <v>7572.62</v>
      </c>
      <c r="C54" s="224">
        <v>7434.62</v>
      </c>
      <c r="D54" s="225" t="str">
        <f t="shared" si="31"/>
        <v>-1.8%</v>
      </c>
      <c r="E54" s="233"/>
      <c r="F54" s="223">
        <v>43290.73</v>
      </c>
      <c r="G54" s="224">
        <v>46254.64</v>
      </c>
      <c r="H54" s="227" t="str">
        <f t="shared" si="20"/>
        <v>6.8%</v>
      </c>
      <c r="I54" s="225" t="str">
        <f t="shared" si="35"/>
        <v>26.1%</v>
      </c>
      <c r="J54" s="211"/>
      <c r="K54" s="211"/>
    </row>
    <row r="55" ht="13.5" customHeight="1">
      <c r="A55" s="211" t="s">
        <v>100</v>
      </c>
      <c r="B55" s="223">
        <v>3042.0</v>
      </c>
      <c r="C55" s="224">
        <v>4808.0</v>
      </c>
      <c r="D55" s="225" t="str">
        <f t="shared" si="31"/>
        <v>58.1%</v>
      </c>
      <c r="E55" s="233"/>
      <c r="F55" s="223">
        <v>15377.0</v>
      </c>
      <c r="G55" s="224">
        <v>17779.0</v>
      </c>
      <c r="H55" s="227" t="str">
        <f t="shared" si="20"/>
        <v>15.6%</v>
      </c>
      <c r="I55" s="225" t="str">
        <f t="shared" si="35"/>
        <v>10.0%</v>
      </c>
      <c r="J55" s="211"/>
      <c r="K55" s="211"/>
    </row>
    <row r="56" ht="13.5" customHeight="1">
      <c r="A56" s="217" t="s">
        <v>189</v>
      </c>
      <c r="B56" s="218" t="str">
        <f t="shared" ref="B56:C56" si="36">SUM(B57:B62)</f>
        <v>  105,173 </v>
      </c>
      <c r="C56" s="219" t="str">
        <f t="shared" si="36"/>
        <v>  26,988 </v>
      </c>
      <c r="D56" s="220" t="str">
        <f t="shared" si="31"/>
        <v>-74.3%</v>
      </c>
      <c r="E56" s="221"/>
      <c r="F56" s="218" t="str">
        <f t="shared" ref="F56:G56" si="37">SUM(F57:F62)</f>
        <v>  655,949 </v>
      </c>
      <c r="G56" s="219" t="str">
        <f t="shared" si="37"/>
        <v>  177,029 </v>
      </c>
      <c r="H56" s="222" t="str">
        <f t="shared" si="20"/>
        <v>-73.0%</v>
      </c>
      <c r="I56" s="220" t="str">
        <f>SUM(I57:I62)</f>
        <v>100.0%</v>
      </c>
      <c r="J56" s="211"/>
      <c r="K56" s="211"/>
    </row>
    <row r="57" ht="13.5" customHeight="1">
      <c r="A57" s="211" t="s">
        <v>107</v>
      </c>
      <c r="B57" s="223">
        <v>76366.27</v>
      </c>
      <c r="C57" s="224">
        <v>14664.35</v>
      </c>
      <c r="D57" s="225" t="str">
        <f t="shared" si="31"/>
        <v>-80.8%</v>
      </c>
      <c r="E57" s="233"/>
      <c r="F57" s="223">
        <v>417164.29000000004</v>
      </c>
      <c r="G57" s="224">
        <v>104589.39</v>
      </c>
      <c r="H57" s="227" t="str">
        <f t="shared" si="20"/>
        <v>-74.9%</v>
      </c>
      <c r="I57" s="225" t="str">
        <f t="shared" ref="I57:I62" si="38">G57/$G$56</f>
        <v>59.1%</v>
      </c>
      <c r="J57" s="211"/>
      <c r="K57" s="211"/>
    </row>
    <row r="58" ht="13.5" customHeight="1">
      <c r="A58" s="211" t="s">
        <v>179</v>
      </c>
      <c r="B58" s="223">
        <v>8910.839999999998</v>
      </c>
      <c r="C58" s="224">
        <v>4937.0</v>
      </c>
      <c r="D58" s="225" t="str">
        <f t="shared" si="31"/>
        <v>-44.6%</v>
      </c>
      <c r="E58" s="233"/>
      <c r="F58" s="223">
        <v>48641.67</v>
      </c>
      <c r="G58" s="224">
        <v>24777.65</v>
      </c>
      <c r="H58" s="227" t="str">
        <f t="shared" si="20"/>
        <v>-49.1%</v>
      </c>
      <c r="I58" s="225" t="str">
        <f t="shared" si="38"/>
        <v>14.0%</v>
      </c>
      <c r="J58" s="211"/>
      <c r="K58" s="211"/>
    </row>
    <row r="59" ht="13.5" customHeight="1">
      <c r="A59" s="211" t="s">
        <v>174</v>
      </c>
      <c r="B59" s="223">
        <v>9258.86</v>
      </c>
      <c r="C59" s="224">
        <v>1372.53</v>
      </c>
      <c r="D59" s="225" t="str">
        <f t="shared" si="31"/>
        <v>-85.2%</v>
      </c>
      <c r="E59" s="233"/>
      <c r="F59" s="223">
        <v>71781.41</v>
      </c>
      <c r="G59" s="224">
        <v>14756.28</v>
      </c>
      <c r="H59" s="227" t="str">
        <f t="shared" si="20"/>
        <v>-79.4%</v>
      </c>
      <c r="I59" s="225" t="str">
        <f t="shared" si="38"/>
        <v>8.3%</v>
      </c>
      <c r="J59" s="211"/>
      <c r="K59" s="211"/>
    </row>
    <row r="60" ht="13.5" customHeight="1">
      <c r="A60" s="211" t="s">
        <v>100</v>
      </c>
      <c r="B60" s="232">
        <v>5538.96</v>
      </c>
      <c r="C60" s="224">
        <v>2646.9</v>
      </c>
      <c r="D60" s="225" t="str">
        <f t="shared" si="31"/>
        <v>-52.2%</v>
      </c>
      <c r="E60" s="233"/>
      <c r="F60" s="223">
        <v>41473.56</v>
      </c>
      <c r="G60" s="224">
        <v>14664.789999999999</v>
      </c>
      <c r="H60" s="227" t="str">
        <f t="shared" si="20"/>
        <v>-64.6%</v>
      </c>
      <c r="I60" s="225" t="str">
        <f t="shared" si="38"/>
        <v>8.3%</v>
      </c>
      <c r="J60" s="211"/>
      <c r="K60" s="211"/>
    </row>
    <row r="61" ht="13.5" customHeight="1">
      <c r="A61" s="211" t="s">
        <v>106</v>
      </c>
      <c r="B61" s="223">
        <v>3697.5</v>
      </c>
      <c r="C61" s="224">
        <v>2639.82</v>
      </c>
      <c r="D61" s="225" t="str">
        <f t="shared" si="31"/>
        <v>-28.6%</v>
      </c>
      <c r="E61" s="233"/>
      <c r="F61" s="223">
        <v>25484.23</v>
      </c>
      <c r="G61" s="224">
        <v>14072.97</v>
      </c>
      <c r="H61" s="227" t="str">
        <f t="shared" si="20"/>
        <v>-44.8%</v>
      </c>
      <c r="I61" s="225" t="str">
        <f t="shared" si="38"/>
        <v>7.9%</v>
      </c>
      <c r="J61" s="211"/>
      <c r="K61" s="211"/>
    </row>
    <row r="62" ht="13.5" customHeight="1">
      <c r="A62" s="211" t="s">
        <v>50</v>
      </c>
      <c r="B62" s="223">
        <v>1400.655111999993</v>
      </c>
      <c r="C62" s="224">
        <v>727.6468000000023</v>
      </c>
      <c r="D62" s="225" t="str">
        <f t="shared" si="31"/>
        <v>-48.0%</v>
      </c>
      <c r="E62" s="224"/>
      <c r="F62" s="223">
        <v>51403.857912000036</v>
      </c>
      <c r="G62" s="224">
        <v>4168.129400000005</v>
      </c>
      <c r="H62" s="227" t="str">
        <f t="shared" si="20"/>
        <v>-91.9%</v>
      </c>
      <c r="I62" s="225" t="str">
        <f t="shared" si="38"/>
        <v>2.4%</v>
      </c>
      <c r="J62" s="211"/>
      <c r="K62" s="211"/>
    </row>
    <row r="63" ht="13.5" customHeight="1">
      <c r="A63" s="217" t="s">
        <v>190</v>
      </c>
      <c r="B63" s="218" t="str">
        <f t="shared" ref="B63:C63" si="39">SUM(B64:B68)</f>
        <v>  215,910 </v>
      </c>
      <c r="C63" s="219" t="str">
        <f t="shared" si="39"/>
        <v>  134,126 </v>
      </c>
      <c r="D63" s="220" t="str">
        <f t="shared" si="31"/>
        <v>-37.9%</v>
      </c>
      <c r="E63" s="221"/>
      <c r="F63" s="218" t="str">
        <f t="shared" ref="F63:G63" si="40">SUM(F64:F68)</f>
        <v>  965,848 </v>
      </c>
      <c r="G63" s="219" t="str">
        <f t="shared" si="40"/>
        <v>  137,334 </v>
      </c>
      <c r="H63" s="222" t="str">
        <f t="shared" si="20"/>
        <v>-85.8%</v>
      </c>
      <c r="I63" s="220" t="str">
        <f>SUM(I64:I68)</f>
        <v>100.0%</v>
      </c>
      <c r="J63" s="211"/>
      <c r="K63" s="211"/>
    </row>
    <row r="64" ht="13.5" customHeight="1">
      <c r="A64" s="211" t="s">
        <v>112</v>
      </c>
      <c r="B64" s="223">
        <v>183011.9</v>
      </c>
      <c r="C64" s="224">
        <v>133992.5</v>
      </c>
      <c r="D64" s="225" t="str">
        <f t="shared" si="31"/>
        <v>-26.8%</v>
      </c>
      <c r="E64" s="233"/>
      <c r="F64" s="223">
        <v>922349.41</v>
      </c>
      <c r="G64" s="224">
        <v>133992.5</v>
      </c>
      <c r="H64" s="227" t="str">
        <f t="shared" si="20"/>
        <v>-85.5%</v>
      </c>
      <c r="I64" s="225" t="str">
        <f t="shared" ref="I64:I68" si="41">G64/$G$63</f>
        <v>97.6%</v>
      </c>
      <c r="J64" s="211"/>
      <c r="K64" s="211"/>
    </row>
    <row r="65" ht="13.5" customHeight="1">
      <c r="A65" s="237" t="s">
        <v>174</v>
      </c>
      <c r="B65" s="224">
        <v>528.6</v>
      </c>
      <c r="C65" s="224">
        <v>28.84</v>
      </c>
      <c r="D65" s="225" t="str">
        <f t="shared" si="31"/>
        <v>-94.5%</v>
      </c>
      <c r="E65" s="233"/>
      <c r="F65" s="223">
        <v>3709.947</v>
      </c>
      <c r="G65" s="224">
        <v>1602.2749999999999</v>
      </c>
      <c r="H65" s="227" t="str">
        <f t="shared" si="20"/>
        <v>-56.8%</v>
      </c>
      <c r="I65" s="225" t="str">
        <f t="shared" si="41"/>
        <v>1.2%</v>
      </c>
      <c r="J65" s="211"/>
      <c r="K65" s="211"/>
    </row>
    <row r="66" ht="13.5" customHeight="1">
      <c r="A66" s="237" t="s">
        <v>184</v>
      </c>
      <c r="B66" s="224">
        <v>1080.0</v>
      </c>
      <c r="C66" s="224">
        <v>0.0</v>
      </c>
      <c r="D66" s="225" t="s">
        <v>114</v>
      </c>
      <c r="E66" s="233"/>
      <c r="F66" s="223">
        <v>8500.0</v>
      </c>
      <c r="G66" s="224">
        <v>1370.0</v>
      </c>
      <c r="H66" s="227" t="str">
        <f t="shared" si="20"/>
        <v>-83.9%</v>
      </c>
      <c r="I66" s="225" t="str">
        <f t="shared" si="41"/>
        <v>1.0%</v>
      </c>
      <c r="J66" s="211"/>
      <c r="K66" s="211"/>
    </row>
    <row r="67" ht="13.5" customHeight="1">
      <c r="A67" s="237" t="s">
        <v>111</v>
      </c>
      <c r="B67" s="224">
        <v>0.0</v>
      </c>
      <c r="C67" s="224">
        <v>105.02</v>
      </c>
      <c r="D67" s="225" t="s">
        <v>31</v>
      </c>
      <c r="E67" s="233"/>
      <c r="F67" s="223">
        <v>0.0</v>
      </c>
      <c r="G67" s="224">
        <v>369.29999999999995</v>
      </c>
      <c r="H67" s="227" t="s">
        <v>31</v>
      </c>
      <c r="I67" s="225" t="str">
        <f t="shared" si="41"/>
        <v>0.3%</v>
      </c>
      <c r="J67" s="211"/>
      <c r="K67" s="211"/>
    </row>
    <row r="68" ht="13.5" customHeight="1">
      <c r="A68" s="237" t="s">
        <v>107</v>
      </c>
      <c r="B68" s="224">
        <v>31289.0</v>
      </c>
      <c r="C68" s="224">
        <v>0.0</v>
      </c>
      <c r="D68" s="225" t="s">
        <v>114</v>
      </c>
      <c r="E68" s="233"/>
      <c r="F68" s="223">
        <v>31289.0</v>
      </c>
      <c r="G68" s="224">
        <v>0.0</v>
      </c>
      <c r="H68" s="227" t="s">
        <v>114</v>
      </c>
      <c r="I68" s="225" t="str">
        <f t="shared" si="41"/>
        <v>0.0%</v>
      </c>
      <c r="J68" s="211"/>
      <c r="K68" s="211"/>
    </row>
    <row r="69" ht="13.5" customHeight="1">
      <c r="A69" s="238" t="s">
        <v>191</v>
      </c>
      <c r="B69" s="239" t="str">
        <f t="shared" ref="B69:C69" si="42">SUM(B70:B72)</f>
        <v>  7,438 </v>
      </c>
      <c r="C69" s="240" t="str">
        <f t="shared" si="42"/>
        <v>  16,970 </v>
      </c>
      <c r="D69" s="241" t="str">
        <f>(C69-B69)/B69</f>
        <v>128.2%</v>
      </c>
      <c r="E69" s="242"/>
      <c r="F69" s="239" t="str">
        <f t="shared" ref="F69:G69" si="43">SUM(F70:F72)</f>
        <v>  53,669 </v>
      </c>
      <c r="G69" s="240" t="str">
        <f t="shared" si="43"/>
        <v>  105,291 </v>
      </c>
      <c r="H69" s="243" t="str">
        <f>(G69-F69)/F69</f>
        <v>96.2%</v>
      </c>
      <c r="I69" s="241" t="str">
        <f>SUM(I70:I72)</f>
        <v>100.0%</v>
      </c>
      <c r="J69" s="211"/>
      <c r="K69" s="211"/>
    </row>
    <row r="70" ht="13.5" customHeight="1">
      <c r="A70" s="244" t="s">
        <v>107</v>
      </c>
      <c r="B70" s="245">
        <v>0.0</v>
      </c>
      <c r="C70" s="246">
        <v>11743.49</v>
      </c>
      <c r="D70" s="247" t="s">
        <v>31</v>
      </c>
      <c r="E70" s="248"/>
      <c r="F70" s="245">
        <v>0.0</v>
      </c>
      <c r="G70" s="246">
        <v>76477.41</v>
      </c>
      <c r="H70" s="249" t="s">
        <v>31</v>
      </c>
      <c r="I70" s="247" t="str">
        <f t="shared" ref="I70:I72" si="44">G70/$G$69</f>
        <v>72.6%</v>
      </c>
      <c r="J70" s="211"/>
      <c r="K70" s="211"/>
    </row>
    <row r="71" ht="13.5" customHeight="1">
      <c r="A71" s="211" t="s">
        <v>105</v>
      </c>
      <c r="B71" s="245">
        <v>6872.224999999999</v>
      </c>
      <c r="C71" s="246">
        <v>4764.3</v>
      </c>
      <c r="D71" s="247" t="str">
        <f t="shared" ref="D71:D73" si="45">(C71-B71)/B71</f>
        <v>-30.7%</v>
      </c>
      <c r="E71" s="248"/>
      <c r="F71" s="250">
        <v>50420.8957</v>
      </c>
      <c r="G71" s="246">
        <v>25332.5</v>
      </c>
      <c r="H71" s="249" t="str">
        <f t="shared" ref="H71:H81" si="46">(G71-F71)/F71</f>
        <v>-49.8%</v>
      </c>
      <c r="I71" s="247" t="str">
        <f t="shared" si="44"/>
        <v>24.1%</v>
      </c>
      <c r="J71" s="211"/>
      <c r="K71" s="211"/>
    </row>
    <row r="72" ht="13.5" customHeight="1">
      <c r="A72" s="244" t="s">
        <v>97</v>
      </c>
      <c r="B72" s="245">
        <v>566.0</v>
      </c>
      <c r="C72" s="246">
        <v>462.64</v>
      </c>
      <c r="D72" s="247" t="str">
        <f t="shared" si="45"/>
        <v>-18.3%</v>
      </c>
      <c r="E72" s="248"/>
      <c r="F72" s="250">
        <v>3248.6</v>
      </c>
      <c r="G72" s="246">
        <v>3480.6</v>
      </c>
      <c r="H72" s="249" t="str">
        <f t="shared" si="46"/>
        <v>7.1%</v>
      </c>
      <c r="I72" s="247" t="str">
        <f t="shared" si="44"/>
        <v>3.3%</v>
      </c>
      <c r="J72" s="211"/>
      <c r="K72" s="211"/>
    </row>
    <row r="73" ht="13.5" customHeight="1">
      <c r="A73" s="238" t="s">
        <v>192</v>
      </c>
      <c r="B73" s="239" t="str">
        <f t="shared" ref="B73:C73" si="47">SUM(B74:B79)</f>
        <v>  16,465 </v>
      </c>
      <c r="C73" s="240" t="str">
        <f t="shared" si="47"/>
        <v>  506 </v>
      </c>
      <c r="D73" s="241" t="str">
        <f t="shared" si="45"/>
        <v>-96.9%</v>
      </c>
      <c r="E73" s="242"/>
      <c r="F73" s="239" t="str">
        <f t="shared" ref="F73:G73" si="48">SUM(F74:F79)</f>
        <v>  55,910 </v>
      </c>
      <c r="G73" s="240" t="str">
        <f t="shared" si="48"/>
        <v>  55,161 </v>
      </c>
      <c r="H73" s="243" t="str">
        <f t="shared" si="46"/>
        <v>-1.3%</v>
      </c>
      <c r="I73" s="241" t="str">
        <f>SUM(I74:I79)</f>
        <v>100.0%</v>
      </c>
      <c r="J73" s="211"/>
      <c r="K73" s="211"/>
    </row>
    <row r="74" ht="13.5" customHeight="1">
      <c r="A74" s="244" t="s">
        <v>97</v>
      </c>
      <c r="B74" s="250">
        <v>3719.0</v>
      </c>
      <c r="C74" s="251">
        <v>0.0</v>
      </c>
      <c r="D74" s="247" t="s">
        <v>114</v>
      </c>
      <c r="E74" s="248"/>
      <c r="F74" s="245">
        <v>3719.0</v>
      </c>
      <c r="G74" s="246">
        <v>19624.5</v>
      </c>
      <c r="H74" s="249" t="str">
        <f t="shared" si="46"/>
        <v>427.7%</v>
      </c>
      <c r="I74" s="247" t="str">
        <f t="shared" ref="I74:I79" si="49">G74/$G$73</f>
        <v>35.6%</v>
      </c>
      <c r="J74" s="211"/>
      <c r="K74" s="211"/>
    </row>
    <row r="75" ht="13.5" customHeight="1">
      <c r="A75" s="244" t="s">
        <v>107</v>
      </c>
      <c r="B75" s="250">
        <v>2555.0</v>
      </c>
      <c r="C75" s="251">
        <v>0.0</v>
      </c>
      <c r="D75" s="247" t="s">
        <v>114</v>
      </c>
      <c r="E75" s="248"/>
      <c r="F75" s="245">
        <v>2963.35</v>
      </c>
      <c r="G75" s="246">
        <v>19339.93</v>
      </c>
      <c r="H75" s="249" t="str">
        <f t="shared" si="46"/>
        <v>552.6%</v>
      </c>
      <c r="I75" s="247" t="str">
        <f t="shared" si="49"/>
        <v>35.1%</v>
      </c>
      <c r="J75" s="211"/>
      <c r="K75" s="211"/>
    </row>
    <row r="76" ht="13.5" customHeight="1">
      <c r="A76" s="211" t="s">
        <v>174</v>
      </c>
      <c r="B76" s="245">
        <v>8077.844999999999</v>
      </c>
      <c r="C76" s="246">
        <v>9.5</v>
      </c>
      <c r="D76" s="247" t="str">
        <f t="shared" ref="D76:D81" si="50">(C76-B76)/B76</f>
        <v>-99.9%</v>
      </c>
      <c r="E76" s="248"/>
      <c r="F76" s="245">
        <v>31162.46</v>
      </c>
      <c r="G76" s="246">
        <v>9333.129</v>
      </c>
      <c r="H76" s="249" t="str">
        <f t="shared" si="46"/>
        <v>-70.1%</v>
      </c>
      <c r="I76" s="247" t="str">
        <f t="shared" si="49"/>
        <v>16.9%</v>
      </c>
      <c r="J76" s="211"/>
      <c r="K76" s="211"/>
    </row>
    <row r="77" ht="13.5" customHeight="1">
      <c r="A77" s="211" t="s">
        <v>179</v>
      </c>
      <c r="B77" s="245">
        <v>1212.6</v>
      </c>
      <c r="C77" s="246">
        <v>190.0</v>
      </c>
      <c r="D77" s="247" t="str">
        <f t="shared" si="50"/>
        <v>-84.3%</v>
      </c>
      <c r="E77" s="248"/>
      <c r="F77" s="245">
        <v>7761.9</v>
      </c>
      <c r="G77" s="246">
        <v>2752.0</v>
      </c>
      <c r="H77" s="249" t="str">
        <f t="shared" si="46"/>
        <v>-64.5%</v>
      </c>
      <c r="I77" s="247" t="str">
        <f t="shared" si="49"/>
        <v>5.0%</v>
      </c>
      <c r="J77" s="211"/>
      <c r="K77" s="211"/>
    </row>
    <row r="78" ht="13.5" customHeight="1">
      <c r="A78" s="211" t="s">
        <v>110</v>
      </c>
      <c r="B78" s="245">
        <v>269.0</v>
      </c>
      <c r="C78" s="246">
        <v>298.0</v>
      </c>
      <c r="D78" s="247" t="str">
        <f t="shared" si="50"/>
        <v>10.8%</v>
      </c>
      <c r="E78" s="248"/>
      <c r="F78" s="245">
        <v>2825.0</v>
      </c>
      <c r="G78" s="246">
        <v>2456.0</v>
      </c>
      <c r="H78" s="249" t="str">
        <f t="shared" si="46"/>
        <v>-13.1%</v>
      </c>
      <c r="I78" s="247" t="str">
        <f t="shared" si="49"/>
        <v>4.5%</v>
      </c>
      <c r="J78" s="211"/>
      <c r="K78" s="211"/>
    </row>
    <row r="79" ht="13.5" customHeight="1">
      <c r="A79" s="211" t="s">
        <v>50</v>
      </c>
      <c r="B79" s="223">
        <v>631.982</v>
      </c>
      <c r="C79" s="224">
        <v>8.0</v>
      </c>
      <c r="D79" s="247" t="str">
        <f t="shared" si="50"/>
        <v>-98.7%</v>
      </c>
      <c r="E79" s="233"/>
      <c r="F79" s="223">
        <v>7477.881999999998</v>
      </c>
      <c r="G79" s="224">
        <v>1655.0</v>
      </c>
      <c r="H79" s="249" t="str">
        <f t="shared" si="46"/>
        <v>-77.9%</v>
      </c>
      <c r="I79" s="225" t="str">
        <f t="shared" si="49"/>
        <v>3.0%</v>
      </c>
      <c r="J79" s="211"/>
      <c r="K79" s="211"/>
    </row>
    <row r="80" ht="13.5" customHeight="1">
      <c r="A80" s="217" t="s">
        <v>193</v>
      </c>
      <c r="B80" s="218" t="str">
        <f t="shared" ref="B80:C80" si="51">SUM(B81:B86)</f>
        <v>  5,068 </v>
      </c>
      <c r="C80" s="219" t="str">
        <f t="shared" si="51"/>
        <v>  2,880 </v>
      </c>
      <c r="D80" s="220" t="str">
        <f t="shared" si="50"/>
        <v>-43.2%</v>
      </c>
      <c r="E80" s="221"/>
      <c r="F80" s="218" t="str">
        <f t="shared" ref="F80:G80" si="52">SUM(F81:F86)</f>
        <v>  24,381 </v>
      </c>
      <c r="G80" s="219" t="str">
        <f t="shared" si="52"/>
        <v>  18,752 </v>
      </c>
      <c r="H80" s="222" t="str">
        <f t="shared" si="46"/>
        <v>-23.1%</v>
      </c>
      <c r="I80" s="220" t="str">
        <f>SUM(I81:I86)</f>
        <v>100.0%</v>
      </c>
      <c r="J80" s="211"/>
      <c r="K80" s="211"/>
    </row>
    <row r="81" ht="13.5" customHeight="1">
      <c r="A81" s="211" t="s">
        <v>100</v>
      </c>
      <c r="B81" s="223">
        <v>2902.27</v>
      </c>
      <c r="C81" s="224">
        <v>2844.19</v>
      </c>
      <c r="D81" s="225" t="str">
        <f t="shared" si="50"/>
        <v>-2.0%</v>
      </c>
      <c r="E81" s="233"/>
      <c r="F81" s="223">
        <v>18437.84</v>
      </c>
      <c r="G81" s="224">
        <v>18317.89</v>
      </c>
      <c r="H81" s="227" t="str">
        <f t="shared" si="46"/>
        <v>-0.7%</v>
      </c>
      <c r="I81" s="225" t="str">
        <f t="shared" ref="I81:I86" si="53">G81/$G$80</f>
        <v>97.7%</v>
      </c>
      <c r="J81" s="211"/>
      <c r="K81" s="211"/>
    </row>
    <row r="82" ht="13.5" customHeight="1">
      <c r="A82" s="211" t="s">
        <v>102</v>
      </c>
      <c r="B82" s="223">
        <v>0.0</v>
      </c>
      <c r="C82" s="224">
        <v>0.0</v>
      </c>
      <c r="D82" s="225" t="s">
        <v>114</v>
      </c>
      <c r="E82" s="233"/>
      <c r="F82" s="223">
        <v>0.0</v>
      </c>
      <c r="G82" s="224">
        <v>220.0</v>
      </c>
      <c r="H82" s="227" t="s">
        <v>31</v>
      </c>
      <c r="I82" s="225" t="str">
        <f t="shared" si="53"/>
        <v>1.2%</v>
      </c>
      <c r="J82" s="211"/>
      <c r="K82" s="211"/>
    </row>
    <row r="83" ht="13.5" customHeight="1">
      <c r="A83" s="211" t="s">
        <v>97</v>
      </c>
      <c r="B83" s="223">
        <v>45.0</v>
      </c>
      <c r="C83" s="224">
        <v>36.0</v>
      </c>
      <c r="D83" s="225" t="str">
        <f>(C83-B83)/B83</f>
        <v>-20.0%</v>
      </c>
      <c r="E83" s="233"/>
      <c r="F83" s="223">
        <v>339.0</v>
      </c>
      <c r="G83" s="224">
        <v>169.0</v>
      </c>
      <c r="H83" s="227" t="str">
        <f>(G83-F83)/F83</f>
        <v>-50.1%</v>
      </c>
      <c r="I83" s="225" t="str">
        <f t="shared" si="53"/>
        <v>0.9%</v>
      </c>
      <c r="J83" s="211"/>
      <c r="K83" s="211"/>
    </row>
    <row r="84" ht="13.5" customHeight="1">
      <c r="A84" s="211" t="s">
        <v>181</v>
      </c>
      <c r="B84" s="223">
        <v>0.0</v>
      </c>
      <c r="C84" s="224">
        <v>0.0</v>
      </c>
      <c r="D84" s="225" t="s">
        <v>114</v>
      </c>
      <c r="E84" s="233"/>
      <c r="F84" s="223">
        <v>0.0</v>
      </c>
      <c r="G84" s="224">
        <v>45.0</v>
      </c>
      <c r="H84" s="227" t="s">
        <v>31</v>
      </c>
      <c r="I84" s="225" t="str">
        <f t="shared" si="53"/>
        <v>0.2%</v>
      </c>
      <c r="J84" s="211"/>
      <c r="K84" s="211"/>
    </row>
    <row r="85" ht="13.5" customHeight="1">
      <c r="A85" s="211" t="s">
        <v>105</v>
      </c>
      <c r="B85" s="223">
        <v>0.0</v>
      </c>
      <c r="C85" s="224">
        <v>0.0</v>
      </c>
      <c r="D85" s="225" t="s">
        <v>114</v>
      </c>
      <c r="E85" s="233"/>
      <c r="F85" s="223">
        <v>3340.0</v>
      </c>
      <c r="G85" s="224">
        <v>0.0</v>
      </c>
      <c r="H85" s="227" t="s">
        <v>114</v>
      </c>
      <c r="I85" s="225" t="str">
        <f t="shared" si="53"/>
        <v>0.0%</v>
      </c>
      <c r="J85" s="211"/>
      <c r="K85" s="211"/>
    </row>
    <row r="86" ht="13.5" customHeight="1">
      <c r="A86" s="211" t="s">
        <v>50</v>
      </c>
      <c r="B86" s="223">
        <v>2120.9700000000007</v>
      </c>
      <c r="C86" s="224">
        <v>0.0</v>
      </c>
      <c r="D86" s="225" t="s">
        <v>114</v>
      </c>
      <c r="E86" s="233"/>
      <c r="F86" s="223">
        <v>2264.1899999999987</v>
      </c>
      <c r="G86" s="224">
        <v>0.0</v>
      </c>
      <c r="H86" s="227" t="s">
        <v>114</v>
      </c>
      <c r="I86" s="225" t="str">
        <f t="shared" si="53"/>
        <v>0.0%</v>
      </c>
      <c r="J86" s="211"/>
      <c r="K86" s="211"/>
    </row>
    <row r="87" ht="13.5" customHeight="1">
      <c r="A87" s="238" t="s">
        <v>194</v>
      </c>
      <c r="B87" s="239" t="str">
        <f t="shared" ref="B87:C87" si="54">SUM(B88)</f>
        <v>  1,915 </v>
      </c>
      <c r="C87" s="240" t="str">
        <f t="shared" si="54"/>
        <v>  2,476 </v>
      </c>
      <c r="D87" s="241" t="str">
        <f t="shared" ref="D87:D89" si="56">(C87-B87)/B87</f>
        <v>29.3%</v>
      </c>
      <c r="E87" s="242"/>
      <c r="F87" s="239" t="str">
        <f t="shared" ref="F87:G87" si="55">SUM(F88)</f>
        <v>  12,558 </v>
      </c>
      <c r="G87" s="240" t="str">
        <f t="shared" si="55"/>
        <v>  12,295 </v>
      </c>
      <c r="H87" s="243" t="str">
        <f t="shared" ref="H87:H97" si="57">(G87-F87)/F87</f>
        <v>-2.1%</v>
      </c>
      <c r="I87" s="241" t="str">
        <f>SUM(I88)</f>
        <v>100.0%</v>
      </c>
      <c r="J87" s="211"/>
      <c r="K87" s="211"/>
    </row>
    <row r="88" ht="13.5" customHeight="1">
      <c r="A88" s="244" t="s">
        <v>105</v>
      </c>
      <c r="B88" s="245">
        <v>1914.841</v>
      </c>
      <c r="C88" s="246">
        <v>2475.515</v>
      </c>
      <c r="D88" s="247" t="str">
        <f t="shared" si="56"/>
        <v>29.3%</v>
      </c>
      <c r="E88" s="248"/>
      <c r="F88" s="245">
        <v>12558.197</v>
      </c>
      <c r="G88" s="246">
        <v>12295.306999999999</v>
      </c>
      <c r="H88" s="249" t="str">
        <f t="shared" si="57"/>
        <v>-2.1%</v>
      </c>
      <c r="I88" s="247">
        <v>1.0</v>
      </c>
      <c r="J88" s="211"/>
      <c r="K88" s="211"/>
    </row>
    <row r="89" ht="13.5" customHeight="1">
      <c r="A89" s="217" t="s">
        <v>195</v>
      </c>
      <c r="B89" s="218" t="str">
        <f t="shared" ref="B89:C89" si="58">SUM(B90:B92)</f>
        <v>  3,683 </v>
      </c>
      <c r="C89" s="219" t="str">
        <f t="shared" si="58"/>
        <v>  56 </v>
      </c>
      <c r="D89" s="220" t="str">
        <f t="shared" si="56"/>
        <v>-98.5%</v>
      </c>
      <c r="E89" s="221"/>
      <c r="F89" s="218" t="str">
        <f t="shared" ref="F89:G89" si="59">SUM(F90:F92)</f>
        <v>  25,171 </v>
      </c>
      <c r="G89" s="219" t="str">
        <f t="shared" si="59"/>
        <v>  7,170 </v>
      </c>
      <c r="H89" s="222" t="str">
        <f t="shared" si="57"/>
        <v>-71.5%</v>
      </c>
      <c r="I89" s="220" t="str">
        <f>SUM(I90:I92)</f>
        <v>100.0%</v>
      </c>
      <c r="J89" s="211"/>
      <c r="K89" s="211"/>
    </row>
    <row r="90" ht="13.5" customHeight="1">
      <c r="A90" s="211" t="s">
        <v>102</v>
      </c>
      <c r="B90" s="223">
        <v>615.0</v>
      </c>
      <c r="C90" s="224">
        <v>0.0</v>
      </c>
      <c r="D90" s="247" t="s">
        <v>114</v>
      </c>
      <c r="E90" s="233"/>
      <c r="F90" s="223">
        <v>6918.0</v>
      </c>
      <c r="G90" s="224">
        <v>3824.0</v>
      </c>
      <c r="H90" s="227" t="str">
        <f t="shared" si="57"/>
        <v>-44.7%</v>
      </c>
      <c r="I90" s="225" t="str">
        <f t="shared" ref="I90:I92" si="60">(G90/$G$89)</f>
        <v>53.3%</v>
      </c>
      <c r="J90" s="211"/>
      <c r="K90" s="211"/>
    </row>
    <row r="91" ht="13.5" customHeight="1">
      <c r="A91" s="211" t="s">
        <v>177</v>
      </c>
      <c r="B91" s="223">
        <v>3000.0</v>
      </c>
      <c r="C91" s="224">
        <v>0.0</v>
      </c>
      <c r="D91" s="247" t="s">
        <v>114</v>
      </c>
      <c r="E91" s="233"/>
      <c r="F91" s="223">
        <v>18000.0</v>
      </c>
      <c r="G91" s="224">
        <v>3000.0</v>
      </c>
      <c r="H91" s="227" t="str">
        <f t="shared" si="57"/>
        <v>-83.3%</v>
      </c>
      <c r="I91" s="225" t="str">
        <f t="shared" si="60"/>
        <v>41.8%</v>
      </c>
      <c r="J91" s="211"/>
      <c r="K91" s="211"/>
    </row>
    <row r="92" ht="13.5" customHeight="1">
      <c r="A92" s="211" t="s">
        <v>50</v>
      </c>
      <c r="B92" s="252">
        <v>68.0</v>
      </c>
      <c r="C92" s="224">
        <v>56.0</v>
      </c>
      <c r="D92" s="247" t="str">
        <f>(C92-B92)/B92</f>
        <v>-17.6%</v>
      </c>
      <c r="E92" s="233"/>
      <c r="F92" s="223">
        <v>253.0</v>
      </c>
      <c r="G92" s="224">
        <v>346.0</v>
      </c>
      <c r="H92" s="227" t="str">
        <f t="shared" si="57"/>
        <v>36.8%</v>
      </c>
      <c r="I92" s="225" t="str">
        <f t="shared" si="60"/>
        <v>4.8%</v>
      </c>
      <c r="J92" s="211"/>
      <c r="K92" s="211"/>
    </row>
    <row r="93" ht="13.5" customHeight="1">
      <c r="A93" s="238" t="s">
        <v>196</v>
      </c>
      <c r="B93" s="239" t="str">
        <f t="shared" ref="B93:C93" si="61">SUM(B94)</f>
        <v>  773 </v>
      </c>
      <c r="C93" s="240" t="str">
        <f t="shared" si="61"/>
        <v>  -   </v>
      </c>
      <c r="D93" s="241" t="s">
        <v>114</v>
      </c>
      <c r="E93" s="242"/>
      <c r="F93" s="239" t="str">
        <f t="shared" ref="F93:G93" si="62">SUM(F94)</f>
        <v>  11,483 </v>
      </c>
      <c r="G93" s="240" t="str">
        <f t="shared" si="62"/>
        <v>  4,700 </v>
      </c>
      <c r="H93" s="243" t="str">
        <f t="shared" si="57"/>
        <v>-59.1%</v>
      </c>
      <c r="I93" s="241" t="str">
        <f>SUM(I94)</f>
        <v>100.0%</v>
      </c>
      <c r="J93" s="211"/>
      <c r="K93" s="211"/>
    </row>
    <row r="94" ht="13.5" customHeight="1">
      <c r="A94" s="244" t="s">
        <v>105</v>
      </c>
      <c r="B94" s="245">
        <v>772.82</v>
      </c>
      <c r="C94" s="246">
        <v>0.0</v>
      </c>
      <c r="D94" s="247" t="s">
        <v>114</v>
      </c>
      <c r="E94" s="248"/>
      <c r="F94" s="223">
        <v>11483.349999999999</v>
      </c>
      <c r="G94" s="246">
        <v>4699.76</v>
      </c>
      <c r="H94" s="249" t="str">
        <f t="shared" si="57"/>
        <v>-59.1%</v>
      </c>
      <c r="I94" s="225" t="str">
        <f>G94/$G$93</f>
        <v>100.0%</v>
      </c>
      <c r="J94" s="211"/>
      <c r="K94" s="211"/>
    </row>
    <row r="95" ht="13.5" customHeight="1">
      <c r="A95" s="217" t="s">
        <v>197</v>
      </c>
      <c r="B95" s="218" t="str">
        <f t="shared" ref="B95:C95" si="63">SUM(B96:B98)</f>
        <v>  1,107 </v>
      </c>
      <c r="C95" s="219" t="str">
        <f t="shared" si="63"/>
        <v>  409 </v>
      </c>
      <c r="D95" s="241" t="str">
        <f>(C95-B95)/B95</f>
        <v>-63.1%</v>
      </c>
      <c r="E95" s="221"/>
      <c r="F95" s="218" t="str">
        <f t="shared" ref="F95:G95" si="64">SUM(F96:F98)</f>
        <v>  7,332 </v>
      </c>
      <c r="G95" s="219" t="str">
        <f t="shared" si="64"/>
        <v>  3,708 </v>
      </c>
      <c r="H95" s="222" t="str">
        <f t="shared" si="57"/>
        <v>-49.4%</v>
      </c>
      <c r="I95" s="220" t="str">
        <f>SUM(I96:I98)</f>
        <v>100.0%</v>
      </c>
      <c r="J95" s="211"/>
      <c r="K95" s="211"/>
    </row>
    <row r="96" ht="13.5" customHeight="1">
      <c r="A96" s="211" t="s">
        <v>109</v>
      </c>
      <c r="B96" s="223">
        <v>400.2</v>
      </c>
      <c r="C96" s="224">
        <v>0.0</v>
      </c>
      <c r="D96" s="247" t="s">
        <v>114</v>
      </c>
      <c r="E96" s="233"/>
      <c r="F96" s="223">
        <v>3753.33</v>
      </c>
      <c r="G96" s="224">
        <v>2176.295</v>
      </c>
      <c r="H96" s="227" t="str">
        <f t="shared" si="57"/>
        <v>-42.0%</v>
      </c>
      <c r="I96" s="225" t="str">
        <f t="shared" ref="I96:I98" si="65">G96/$G$95</f>
        <v>58.7%</v>
      </c>
      <c r="J96" s="211"/>
      <c r="K96" s="211"/>
    </row>
    <row r="97" ht="13.5" customHeight="1">
      <c r="A97" s="211" t="s">
        <v>184</v>
      </c>
      <c r="B97" s="223">
        <v>434.055</v>
      </c>
      <c r="C97" s="224">
        <v>408.835</v>
      </c>
      <c r="D97" s="247" t="str">
        <f>(C97-B97)/B97</f>
        <v>-5.8%</v>
      </c>
      <c r="E97" s="233"/>
      <c r="F97" s="223">
        <v>2906.668</v>
      </c>
      <c r="G97" s="224">
        <v>1531.79</v>
      </c>
      <c r="H97" s="227" t="str">
        <f t="shared" si="57"/>
        <v>-47.3%</v>
      </c>
      <c r="I97" s="225" t="str">
        <f t="shared" si="65"/>
        <v>41.3%</v>
      </c>
      <c r="J97" s="211"/>
      <c r="K97" s="211"/>
    </row>
    <row r="98" ht="13.5" customHeight="1">
      <c r="A98" s="237" t="s">
        <v>106</v>
      </c>
      <c r="B98" s="224">
        <v>272.265</v>
      </c>
      <c r="C98" s="224">
        <v>0.0</v>
      </c>
      <c r="D98" s="247" t="s">
        <v>114</v>
      </c>
      <c r="E98" s="233"/>
      <c r="F98" s="223">
        <v>672.2149999999999</v>
      </c>
      <c r="G98" s="224">
        <v>0.0</v>
      </c>
      <c r="H98" s="227" t="s">
        <v>114</v>
      </c>
      <c r="I98" s="225" t="str">
        <f t="shared" si="65"/>
        <v>0.0%</v>
      </c>
      <c r="J98" s="211"/>
      <c r="K98" s="211"/>
    </row>
    <row r="99" ht="13.5" customHeight="1">
      <c r="A99" s="217" t="s">
        <v>198</v>
      </c>
      <c r="B99" s="219" t="str">
        <f t="shared" ref="B99:C99" si="66">SUM(B100:B101)</f>
        <v>  1,725 </v>
      </c>
      <c r="C99" s="219" t="str">
        <f t="shared" si="66"/>
        <v>  560 </v>
      </c>
      <c r="D99" s="220" t="str">
        <f t="shared" ref="D99:D100" si="68">(C99-B99)/B99</f>
        <v>-67.5%</v>
      </c>
      <c r="E99" s="221"/>
      <c r="F99" s="239" t="str">
        <f t="shared" ref="F99:G99" si="67">SUM(F100:F101)</f>
        <v>  7,440 </v>
      </c>
      <c r="G99" s="219" t="str">
        <f t="shared" si="67"/>
        <v>  3,523 </v>
      </c>
      <c r="H99" s="222" t="str">
        <f t="shared" ref="H99:H103" si="69">(G99-F99)/F99</f>
        <v>-52.7%</v>
      </c>
      <c r="I99" s="222" t="str">
        <f>SUM(I100:I101)</f>
        <v>100.0%</v>
      </c>
      <c r="J99" s="211"/>
      <c r="K99" s="211"/>
    </row>
    <row r="100" ht="13.5" customHeight="1">
      <c r="A100" s="211" t="s">
        <v>106</v>
      </c>
      <c r="B100" s="223">
        <v>1310.8400000000001</v>
      </c>
      <c r="C100" s="224">
        <v>560.0</v>
      </c>
      <c r="D100" s="225" t="str">
        <f t="shared" si="68"/>
        <v>-57.3%</v>
      </c>
      <c r="E100" s="233"/>
      <c r="F100" s="223">
        <v>4829.93</v>
      </c>
      <c r="G100" s="224">
        <v>2456.93</v>
      </c>
      <c r="H100" s="227" t="str">
        <f t="shared" si="69"/>
        <v>-49.1%</v>
      </c>
      <c r="I100" s="225" t="str">
        <f t="shared" ref="I100:I101" si="70">G100/$G$99</f>
        <v>69.7%</v>
      </c>
      <c r="J100" s="211"/>
      <c r="K100" s="211"/>
    </row>
    <row r="101" ht="13.5" customHeight="1">
      <c r="A101" s="211" t="s">
        <v>97</v>
      </c>
      <c r="B101" s="223">
        <v>414.469</v>
      </c>
      <c r="C101" s="224">
        <v>0.0</v>
      </c>
      <c r="D101" s="225" t="s">
        <v>114</v>
      </c>
      <c r="E101" s="233"/>
      <c r="F101" s="223">
        <v>2610.478</v>
      </c>
      <c r="G101" s="224">
        <v>1065.8229999999999</v>
      </c>
      <c r="H101" s="227" t="str">
        <f t="shared" si="69"/>
        <v>-59.2%</v>
      </c>
      <c r="I101" s="225" t="str">
        <f t="shared" si="70"/>
        <v>30.3%</v>
      </c>
      <c r="J101" s="211"/>
      <c r="K101" s="211"/>
    </row>
    <row r="102" ht="13.5" customHeight="1">
      <c r="A102" s="217" t="s">
        <v>199</v>
      </c>
      <c r="B102" s="218" t="str">
        <f t="shared" ref="B102:C102" si="71">SUM(B103:B106)</f>
        <v>  300 </v>
      </c>
      <c r="C102" s="219" t="str">
        <f t="shared" si="71"/>
        <v>  1 </v>
      </c>
      <c r="D102" s="241" t="str">
        <f>(C102-B102)/B102</f>
        <v>-99.7%</v>
      </c>
      <c r="E102" s="221"/>
      <c r="F102" s="218" t="str">
        <f t="shared" ref="F102:G102" si="72">SUM(F103:F106)</f>
        <v>  32,990 </v>
      </c>
      <c r="G102" s="219" t="str">
        <f t="shared" si="72"/>
        <v>  2,631 </v>
      </c>
      <c r="H102" s="222" t="str">
        <f t="shared" si="69"/>
        <v>-92.0%</v>
      </c>
      <c r="I102" s="220" t="str">
        <f>SUM(I103:I106)</f>
        <v>100.0%</v>
      </c>
      <c r="J102" s="211"/>
      <c r="K102" s="211"/>
    </row>
    <row r="103" ht="13.5" customHeight="1">
      <c r="A103" s="211" t="s">
        <v>174</v>
      </c>
      <c r="B103" s="245">
        <v>300.0</v>
      </c>
      <c r="C103" s="246">
        <v>0.0</v>
      </c>
      <c r="D103" s="225" t="s">
        <v>114</v>
      </c>
      <c r="E103" s="248"/>
      <c r="F103" s="245">
        <v>4390.22</v>
      </c>
      <c r="G103" s="246">
        <v>2010.0</v>
      </c>
      <c r="H103" s="249" t="str">
        <f t="shared" si="69"/>
        <v>-54.2%</v>
      </c>
      <c r="I103" s="247" t="str">
        <f t="shared" ref="I103:I106" si="73">(G103/$G$102)</f>
        <v>76.4%</v>
      </c>
      <c r="J103" s="211"/>
      <c r="K103" s="211"/>
    </row>
    <row r="104" ht="13.5" customHeight="1">
      <c r="A104" s="244" t="s">
        <v>200</v>
      </c>
      <c r="B104" s="245">
        <v>0.0</v>
      </c>
      <c r="C104" s="246">
        <v>0.0</v>
      </c>
      <c r="D104" s="225" t="s">
        <v>114</v>
      </c>
      <c r="E104" s="248"/>
      <c r="F104" s="245">
        <v>0.0</v>
      </c>
      <c r="G104" s="246">
        <v>600.0</v>
      </c>
      <c r="H104" s="249" t="s">
        <v>31</v>
      </c>
      <c r="I104" s="247" t="str">
        <f t="shared" si="73"/>
        <v>22.8%</v>
      </c>
      <c r="J104" s="211"/>
      <c r="K104" s="211"/>
    </row>
    <row r="105" ht="13.5" customHeight="1">
      <c r="A105" s="244" t="s">
        <v>110</v>
      </c>
      <c r="B105" s="245">
        <v>0.0</v>
      </c>
      <c r="C105" s="246">
        <v>1.0</v>
      </c>
      <c r="D105" s="225" t="s">
        <v>31</v>
      </c>
      <c r="E105" s="248"/>
      <c r="F105" s="245">
        <v>0.0</v>
      </c>
      <c r="G105" s="246">
        <v>21.0</v>
      </c>
      <c r="H105" s="249" t="s">
        <v>31</v>
      </c>
      <c r="I105" s="247" t="str">
        <f t="shared" si="73"/>
        <v>0.8%</v>
      </c>
      <c r="J105" s="211"/>
      <c r="K105" s="211"/>
    </row>
    <row r="106" ht="13.5" customHeight="1">
      <c r="A106" s="244" t="s">
        <v>107</v>
      </c>
      <c r="B106" s="245">
        <v>0.0</v>
      </c>
      <c r="C106" s="246">
        <v>0.0</v>
      </c>
      <c r="D106" s="225" t="s">
        <v>114</v>
      </c>
      <c r="E106" s="248"/>
      <c r="F106" s="245">
        <v>28600.0</v>
      </c>
      <c r="G106" s="246">
        <v>0.0</v>
      </c>
      <c r="H106" s="249" t="s">
        <v>114</v>
      </c>
      <c r="I106" s="247" t="str">
        <f t="shared" si="73"/>
        <v>0.0%</v>
      </c>
      <c r="J106" s="211"/>
      <c r="K106" s="211"/>
    </row>
    <row r="107" ht="13.5" customHeight="1">
      <c r="A107" s="238" t="s">
        <v>201</v>
      </c>
      <c r="B107" s="239" t="str">
        <f t="shared" ref="B107:C107" si="74">SUM(B108)</f>
        <v>  1,047 </v>
      </c>
      <c r="C107" s="240" t="str">
        <f t="shared" si="74"/>
        <v>  128 </v>
      </c>
      <c r="D107" s="241" t="str">
        <f t="shared" ref="D107:D112" si="76">(C107-B107)/B107</f>
        <v>-87.8%</v>
      </c>
      <c r="E107" s="242"/>
      <c r="F107" s="239" t="str">
        <f t="shared" ref="F107:G107" si="75">SUM(F108)</f>
        <v>  7,879 </v>
      </c>
      <c r="G107" s="240" t="str">
        <f t="shared" si="75"/>
        <v>  2,287 </v>
      </c>
      <c r="H107" s="243" t="str">
        <f t="shared" ref="H107:H112" si="77">(G107-F107)/F107</f>
        <v>-71.0%</v>
      </c>
      <c r="I107" s="241" t="str">
        <f>SUM(I108)</f>
        <v>100.0%</v>
      </c>
      <c r="J107" s="211"/>
      <c r="K107" s="211"/>
    </row>
    <row r="108" ht="13.5" customHeight="1">
      <c r="A108" s="244" t="s">
        <v>105</v>
      </c>
      <c r="B108" s="245">
        <v>1046.64</v>
      </c>
      <c r="C108" s="246">
        <v>127.66</v>
      </c>
      <c r="D108" s="225" t="str">
        <f t="shared" si="76"/>
        <v>-87.8%</v>
      </c>
      <c r="E108" s="248"/>
      <c r="F108" s="245">
        <v>7879.475</v>
      </c>
      <c r="G108" s="246">
        <v>2286.625</v>
      </c>
      <c r="H108" s="249" t="str">
        <f t="shared" si="77"/>
        <v>-71.0%</v>
      </c>
      <c r="I108" s="247" t="str">
        <f>(G108/$G$107)</f>
        <v>100.0%</v>
      </c>
      <c r="J108" s="211"/>
      <c r="K108" s="211"/>
    </row>
    <row r="109" ht="13.5" customHeight="1">
      <c r="A109" s="238" t="s">
        <v>202</v>
      </c>
      <c r="B109" s="239" t="str">
        <f t="shared" ref="B109:C109" si="78">SUM(B110)</f>
        <v>  90 </v>
      </c>
      <c r="C109" s="240" t="str">
        <f t="shared" si="78"/>
        <v>  58 </v>
      </c>
      <c r="D109" s="241" t="str">
        <f t="shared" si="76"/>
        <v>-35.8%</v>
      </c>
      <c r="E109" s="242"/>
      <c r="F109" s="239" t="str">
        <f t="shared" ref="F109:G109" si="79">SUM(F110)</f>
        <v>  3,037 </v>
      </c>
      <c r="G109" s="240" t="str">
        <f t="shared" si="79"/>
        <v>  715 </v>
      </c>
      <c r="H109" s="243" t="str">
        <f t="shared" si="77"/>
        <v>-76.5%</v>
      </c>
      <c r="I109" s="241" t="str">
        <f>SUM(I110)</f>
        <v>100.0%</v>
      </c>
      <c r="J109" s="211"/>
      <c r="K109" s="211"/>
    </row>
    <row r="110" ht="13.5" customHeight="1">
      <c r="A110" s="244" t="s">
        <v>110</v>
      </c>
      <c r="B110" s="245">
        <v>89.945</v>
      </c>
      <c r="C110" s="246">
        <v>57.785</v>
      </c>
      <c r="D110" s="225" t="str">
        <f t="shared" si="76"/>
        <v>-35.8%</v>
      </c>
      <c r="E110" s="248"/>
      <c r="F110" s="250">
        <v>3036.6200000000003</v>
      </c>
      <c r="G110" s="246">
        <v>714.53</v>
      </c>
      <c r="H110" s="249" t="str">
        <f t="shared" si="77"/>
        <v>-76.5%</v>
      </c>
      <c r="I110" s="247" t="str">
        <f>(G110/G109)</f>
        <v>100.0%</v>
      </c>
      <c r="J110" s="211"/>
      <c r="K110" s="211"/>
    </row>
    <row r="111" ht="13.5" customHeight="1">
      <c r="A111" s="238" t="s">
        <v>203</v>
      </c>
      <c r="B111" s="239" t="str">
        <f t="shared" ref="B111:C111" si="80">SUM(B112:B114)</f>
        <v>  208 </v>
      </c>
      <c r="C111" s="240" t="str">
        <f t="shared" si="80"/>
        <v>  24 </v>
      </c>
      <c r="D111" s="241" t="str">
        <f t="shared" si="76"/>
        <v>-88.5%</v>
      </c>
      <c r="E111" s="242"/>
      <c r="F111" s="239" t="str">
        <f t="shared" ref="F111:G111" si="81">SUM(F112:F114)</f>
        <v>  998 </v>
      </c>
      <c r="G111" s="240" t="str">
        <f t="shared" si="81"/>
        <v>  639 </v>
      </c>
      <c r="H111" s="243" t="str">
        <f t="shared" si="77"/>
        <v>-36.0%</v>
      </c>
      <c r="I111" s="241" t="str">
        <f>SUM(I112:I114)</f>
        <v>100.0%</v>
      </c>
      <c r="J111" s="211"/>
      <c r="K111" s="211"/>
    </row>
    <row r="112" ht="13.5" customHeight="1">
      <c r="A112" s="253" t="s">
        <v>104</v>
      </c>
      <c r="B112" s="245">
        <v>195.0</v>
      </c>
      <c r="C112" s="246">
        <v>24.0</v>
      </c>
      <c r="D112" s="225" t="str">
        <f t="shared" si="76"/>
        <v>-87.7%</v>
      </c>
      <c r="E112" s="248"/>
      <c r="F112" s="245">
        <v>959.0</v>
      </c>
      <c r="G112" s="246">
        <v>546.0</v>
      </c>
      <c r="H112" s="249" t="str">
        <f t="shared" si="77"/>
        <v>-43.1%</v>
      </c>
      <c r="I112" s="247" t="str">
        <f t="shared" ref="I112:I114" si="82">G112/$G$111</f>
        <v>85.4%</v>
      </c>
      <c r="J112" s="211"/>
      <c r="K112" s="211"/>
    </row>
    <row r="113" ht="13.5" customHeight="1">
      <c r="A113" s="253" t="s">
        <v>181</v>
      </c>
      <c r="B113" s="245">
        <v>0.0</v>
      </c>
      <c r="C113" s="246">
        <v>0.0</v>
      </c>
      <c r="D113" s="225" t="s">
        <v>114</v>
      </c>
      <c r="E113" s="248"/>
      <c r="F113" s="245">
        <v>0.0</v>
      </c>
      <c r="G113" s="246">
        <v>60.0</v>
      </c>
      <c r="H113" s="249" t="s">
        <v>31</v>
      </c>
      <c r="I113" s="247" t="str">
        <f t="shared" si="82"/>
        <v>9.4%</v>
      </c>
      <c r="J113" s="211"/>
      <c r="K113" s="211"/>
    </row>
    <row r="114" ht="13.5" customHeight="1">
      <c r="A114" s="253" t="s">
        <v>50</v>
      </c>
      <c r="B114" s="245">
        <v>13.0</v>
      </c>
      <c r="C114" s="246">
        <v>0.0</v>
      </c>
      <c r="D114" s="225" t="s">
        <v>114</v>
      </c>
      <c r="E114" s="248"/>
      <c r="F114" s="245">
        <v>39.0</v>
      </c>
      <c r="G114" s="246">
        <v>33.0</v>
      </c>
      <c r="H114" s="249" t="str">
        <f t="shared" ref="H114:H121" si="85">(G114-F114)/F114</f>
        <v>-15.4%</v>
      </c>
      <c r="I114" s="247" t="str">
        <f t="shared" si="82"/>
        <v>5.2%</v>
      </c>
      <c r="J114" s="211"/>
      <c r="K114" s="211"/>
    </row>
    <row r="115" ht="13.5" customHeight="1">
      <c r="A115" s="238" t="s">
        <v>204</v>
      </c>
      <c r="B115" s="239" t="str">
        <f t="shared" ref="B115:C115" si="83">SUM(B116:B117)</f>
        <v>  28 </v>
      </c>
      <c r="C115" s="240" t="str">
        <f t="shared" si="83"/>
        <v>  2 </v>
      </c>
      <c r="D115" s="241" t="str">
        <f t="shared" ref="D115:D116" si="86">(C115-B115)/B115</f>
        <v>-92.9%</v>
      </c>
      <c r="E115" s="242"/>
      <c r="F115" s="239" t="str">
        <f t="shared" ref="F115:G115" si="84">SUM(F116:F117)</f>
        <v>  94 </v>
      </c>
      <c r="G115" s="240" t="str">
        <f t="shared" si="84"/>
        <v>  80 </v>
      </c>
      <c r="H115" s="243" t="str">
        <f t="shared" si="85"/>
        <v>-14.9%</v>
      </c>
      <c r="I115" s="241" t="str">
        <f>SUM(I116:I117)</f>
        <v>100.0%</v>
      </c>
      <c r="J115" s="211"/>
      <c r="K115" s="211"/>
    </row>
    <row r="116" ht="13.5" customHeight="1">
      <c r="A116" s="211" t="s">
        <v>105</v>
      </c>
      <c r="B116" s="245">
        <v>3.0</v>
      </c>
      <c r="C116" s="246">
        <v>2.0</v>
      </c>
      <c r="D116" s="225" t="str">
        <f t="shared" si="86"/>
        <v>-33.3%</v>
      </c>
      <c r="E116" s="248"/>
      <c r="F116" s="250">
        <v>10.0</v>
      </c>
      <c r="G116" s="246">
        <v>69.0</v>
      </c>
      <c r="H116" s="249" t="str">
        <f t="shared" si="85"/>
        <v>590.0%</v>
      </c>
      <c r="I116" s="247" t="str">
        <f>(G116/G115)</f>
        <v>86.3%</v>
      </c>
      <c r="J116" s="211"/>
      <c r="K116" s="211"/>
    </row>
    <row r="117" ht="13.5" customHeight="1">
      <c r="A117" s="253" t="s">
        <v>101</v>
      </c>
      <c r="B117" s="245">
        <v>25.0</v>
      </c>
      <c r="C117" s="246">
        <v>0.0</v>
      </c>
      <c r="D117" s="225" t="s">
        <v>114</v>
      </c>
      <c r="E117" s="248"/>
      <c r="F117" s="223">
        <v>84.0</v>
      </c>
      <c r="G117" s="246">
        <v>11.0</v>
      </c>
      <c r="H117" s="249" t="str">
        <f t="shared" si="85"/>
        <v>-86.9%</v>
      </c>
      <c r="I117" s="247" t="str">
        <f>(G117/G115)</f>
        <v>13.8%</v>
      </c>
      <c r="J117" s="211"/>
      <c r="K117" s="211"/>
    </row>
    <row r="118" ht="13.5" customHeight="1">
      <c r="A118" s="238" t="s">
        <v>205</v>
      </c>
      <c r="B118" s="239" t="str">
        <f t="shared" ref="B118:C118" si="87">SUM(B119)</f>
        <v>  29 </v>
      </c>
      <c r="C118" s="240" t="str">
        <f t="shared" si="87"/>
        <v>  38 </v>
      </c>
      <c r="D118" s="241" t="str">
        <f t="shared" ref="D118:D119" si="89">(C118-B118)/B118</f>
        <v>31.0%</v>
      </c>
      <c r="E118" s="242"/>
      <c r="F118" s="239" t="str">
        <f t="shared" ref="F118:G118" si="88">SUM(F119)</f>
        <v>  119 </v>
      </c>
      <c r="G118" s="240" t="str">
        <f t="shared" si="88"/>
        <v>  77 </v>
      </c>
      <c r="H118" s="243" t="str">
        <f t="shared" si="85"/>
        <v>-35.3%</v>
      </c>
      <c r="I118" s="241" t="str">
        <f>SUM(I119)</f>
        <v>100.0%</v>
      </c>
      <c r="J118" s="211"/>
      <c r="K118" s="211"/>
    </row>
    <row r="119" ht="13.5" customHeight="1">
      <c r="A119" s="253" t="s">
        <v>110</v>
      </c>
      <c r="B119" s="245">
        <v>29.0</v>
      </c>
      <c r="C119" s="246">
        <v>38.0</v>
      </c>
      <c r="D119" s="225" t="str">
        <f t="shared" si="89"/>
        <v>31.0%</v>
      </c>
      <c r="E119" s="248"/>
      <c r="F119" s="245">
        <v>119.0</v>
      </c>
      <c r="G119" s="246">
        <v>77.0</v>
      </c>
      <c r="H119" s="249" t="str">
        <f t="shared" si="85"/>
        <v>-35.3%</v>
      </c>
      <c r="I119" s="247" t="str">
        <f>G119/$G$118</f>
        <v>100.0%</v>
      </c>
      <c r="J119" s="211"/>
      <c r="K119" s="211"/>
    </row>
    <row r="120" ht="13.5" customHeight="1">
      <c r="A120" s="238" t="s">
        <v>206</v>
      </c>
      <c r="B120" s="239" t="str">
        <f t="shared" ref="B120:C120" si="90">SUM(B121:B122)</f>
        <v>  36 </v>
      </c>
      <c r="C120" s="240" t="str">
        <f t="shared" si="90"/>
        <v>  -   </v>
      </c>
      <c r="D120" s="241" t="s">
        <v>114</v>
      </c>
      <c r="E120" s="242"/>
      <c r="F120" s="239" t="str">
        <f t="shared" ref="F120:G120" si="91">SUM(F121:F122)</f>
        <v>  96 </v>
      </c>
      <c r="G120" s="240" t="str">
        <f t="shared" si="91"/>
        <v>  60 </v>
      </c>
      <c r="H120" s="243" t="str">
        <f t="shared" si="85"/>
        <v>-37.5%</v>
      </c>
      <c r="I120" s="241" t="str">
        <f>SUM(I121:I122)</f>
        <v>100.0%</v>
      </c>
      <c r="J120" s="211"/>
      <c r="K120" s="211"/>
    </row>
    <row r="121" ht="13.5" customHeight="1">
      <c r="A121" s="244" t="s">
        <v>110</v>
      </c>
      <c r="B121" s="245">
        <v>4.0</v>
      </c>
      <c r="C121" s="246">
        <v>0.0</v>
      </c>
      <c r="D121" s="225" t="s">
        <v>114</v>
      </c>
      <c r="E121" s="248"/>
      <c r="F121" s="245">
        <v>34.0</v>
      </c>
      <c r="G121" s="246">
        <v>60.1</v>
      </c>
      <c r="H121" s="249" t="str">
        <f t="shared" si="85"/>
        <v>76.8%</v>
      </c>
      <c r="I121" s="247" t="str">
        <f t="shared" ref="I121:I122" si="92">(G121/$G$120)</f>
        <v>100.0%</v>
      </c>
      <c r="J121" s="211"/>
      <c r="K121" s="211"/>
    </row>
    <row r="122" ht="13.5" customHeight="1">
      <c r="A122" s="244" t="s">
        <v>116</v>
      </c>
      <c r="B122" s="245">
        <v>31.62</v>
      </c>
      <c r="C122" s="246">
        <v>0.0</v>
      </c>
      <c r="D122" s="225" t="s">
        <v>114</v>
      </c>
      <c r="E122" s="248"/>
      <c r="F122" s="245">
        <v>62.122</v>
      </c>
      <c r="G122" s="246">
        <v>0.0</v>
      </c>
      <c r="H122" s="249" t="s">
        <v>114</v>
      </c>
      <c r="I122" s="247" t="str">
        <f t="shared" si="92"/>
        <v>0.0%</v>
      </c>
      <c r="J122" s="211"/>
      <c r="K122" s="211"/>
    </row>
    <row r="123" ht="13.5" customHeight="1">
      <c r="A123" s="238" t="s">
        <v>207</v>
      </c>
      <c r="B123" s="239" t="str">
        <f t="shared" ref="B123:C123" si="93">SUM(B124)</f>
        <v>  50 </v>
      </c>
      <c r="C123" s="240" t="str">
        <f t="shared" si="93"/>
        <v>  17 </v>
      </c>
      <c r="D123" s="241" t="str">
        <f t="shared" ref="D123:D124" si="95">(C123-B123)/B123</f>
        <v>-66.0%</v>
      </c>
      <c r="E123" s="242"/>
      <c r="F123" s="239" t="str">
        <f t="shared" ref="F123:G123" si="94">SUM(F124)</f>
        <v>  206 </v>
      </c>
      <c r="G123" s="240" t="str">
        <f t="shared" si="94"/>
        <v>  51 </v>
      </c>
      <c r="H123" s="243" t="str">
        <f t="shared" ref="H123:H130" si="96">(G123-F123)/F123</f>
        <v>-75.2%</v>
      </c>
      <c r="I123" s="241" t="str">
        <f>SUM(I124)</f>
        <v>100.0%</v>
      </c>
      <c r="J123" s="211"/>
      <c r="K123" s="211"/>
    </row>
    <row r="124" ht="13.5" customHeight="1">
      <c r="A124" s="253" t="s">
        <v>97</v>
      </c>
      <c r="B124" s="245">
        <v>50.0</v>
      </c>
      <c r="C124" s="246">
        <v>17.0</v>
      </c>
      <c r="D124" s="225" t="str">
        <f t="shared" si="95"/>
        <v>-66.0%</v>
      </c>
      <c r="E124" s="248"/>
      <c r="F124" s="245">
        <v>206.0</v>
      </c>
      <c r="G124" s="246">
        <v>51.0</v>
      </c>
      <c r="H124" s="249" t="str">
        <f t="shared" si="96"/>
        <v>-75.2%</v>
      </c>
      <c r="I124" s="247" t="str">
        <f>G124/$G$123</f>
        <v>100.0%</v>
      </c>
      <c r="J124" s="211"/>
      <c r="K124" s="211"/>
    </row>
    <row r="125" ht="13.5" customHeight="1">
      <c r="A125" s="238" t="s">
        <v>208</v>
      </c>
      <c r="B125" s="239" t="str">
        <f t="shared" ref="B125:C125" si="97">SUM(B126)</f>
        <v>  12 </v>
      </c>
      <c r="C125" s="240" t="str">
        <f t="shared" si="97"/>
        <v>  -   </v>
      </c>
      <c r="D125" s="241" t="s">
        <v>114</v>
      </c>
      <c r="E125" s="242"/>
      <c r="F125" s="239" t="str">
        <f t="shared" ref="F125:G125" si="98">SUM(F126)</f>
        <v>  16,837 </v>
      </c>
      <c r="G125" s="240" t="str">
        <f t="shared" si="98"/>
        <v>  37 </v>
      </c>
      <c r="H125" s="243" t="str">
        <f t="shared" si="96"/>
        <v>-99.8%</v>
      </c>
      <c r="I125" s="241" t="str">
        <f>SUM(I126)</f>
        <v>100.0%</v>
      </c>
      <c r="J125" s="211"/>
      <c r="K125" s="211"/>
    </row>
    <row r="126" ht="13.5" customHeight="1">
      <c r="A126" s="244" t="s">
        <v>97</v>
      </c>
      <c r="B126" s="245">
        <v>12.0</v>
      </c>
      <c r="C126" s="246">
        <v>0.0</v>
      </c>
      <c r="D126" s="225" t="s">
        <v>114</v>
      </c>
      <c r="E126" s="248"/>
      <c r="F126" s="245">
        <v>16837.0</v>
      </c>
      <c r="G126" s="246">
        <v>37.0</v>
      </c>
      <c r="H126" s="249" t="str">
        <f t="shared" si="96"/>
        <v>-99.8%</v>
      </c>
      <c r="I126" s="247" t="str">
        <f>G126/$G$125</f>
        <v>100.0%</v>
      </c>
      <c r="J126" s="211"/>
      <c r="K126" s="211"/>
    </row>
    <row r="127" ht="13.5" customHeight="1">
      <c r="A127" s="238" t="s">
        <v>209</v>
      </c>
      <c r="B127" s="239" t="str">
        <f t="shared" ref="B127:C127" si="99">SUM(B128)</f>
        <v>  4 </v>
      </c>
      <c r="C127" s="240" t="str">
        <f t="shared" si="99"/>
        <v>  -   </v>
      </c>
      <c r="D127" s="241" t="s">
        <v>114</v>
      </c>
      <c r="E127" s="242"/>
      <c r="F127" s="239" t="str">
        <f t="shared" ref="F127:G127" si="100">SUM(F128)</f>
        <v>  28 </v>
      </c>
      <c r="G127" s="240" t="str">
        <f t="shared" si="100"/>
        <v>  13 </v>
      </c>
      <c r="H127" s="243" t="str">
        <f t="shared" si="96"/>
        <v>-52.7%</v>
      </c>
      <c r="I127" s="241" t="str">
        <f>SUM(I128)</f>
        <v>100.0%</v>
      </c>
      <c r="J127" s="211"/>
      <c r="K127" s="211"/>
    </row>
    <row r="128" ht="13.5" customHeight="1">
      <c r="A128" s="244" t="s">
        <v>97</v>
      </c>
      <c r="B128" s="245">
        <v>3.795</v>
      </c>
      <c r="C128" s="246">
        <v>0.0</v>
      </c>
      <c r="D128" s="225" t="s">
        <v>114</v>
      </c>
      <c r="E128" s="248"/>
      <c r="F128" s="245">
        <v>27.985</v>
      </c>
      <c r="G128" s="246">
        <v>13.24</v>
      </c>
      <c r="H128" s="249" t="str">
        <f t="shared" si="96"/>
        <v>-52.7%</v>
      </c>
      <c r="I128" s="247" t="str">
        <f>G128/$G$127</f>
        <v>100.0%</v>
      </c>
      <c r="J128" s="211"/>
      <c r="K128" s="211"/>
    </row>
    <row r="129" ht="13.5" customHeight="1">
      <c r="A129" s="238" t="s">
        <v>210</v>
      </c>
      <c r="B129" s="239" t="str">
        <f t="shared" ref="B129:C129" si="101">SUM(B130)</f>
        <v>  -   </v>
      </c>
      <c r="C129" s="240" t="str">
        <f t="shared" si="101"/>
        <v>  -   </v>
      </c>
      <c r="D129" s="241" t="s">
        <v>114</v>
      </c>
      <c r="E129" s="242"/>
      <c r="F129" s="239" t="str">
        <f t="shared" ref="F129:G129" si="102">SUM(F130)</f>
        <v>  6 </v>
      </c>
      <c r="G129" s="240" t="str">
        <f t="shared" si="102"/>
        <v>  4 </v>
      </c>
      <c r="H129" s="243" t="str">
        <f t="shared" si="96"/>
        <v>-33.3%</v>
      </c>
      <c r="I129" s="241" t="str">
        <f>SUM(I130)</f>
        <v>100.0%</v>
      </c>
      <c r="J129" s="211"/>
      <c r="K129" s="211"/>
    </row>
    <row r="130" ht="13.5" customHeight="1">
      <c r="A130" s="211" t="s">
        <v>105</v>
      </c>
      <c r="B130" s="245">
        <v>0.0</v>
      </c>
      <c r="C130" s="246">
        <v>0.0</v>
      </c>
      <c r="D130" s="225" t="s">
        <v>114</v>
      </c>
      <c r="E130" s="248"/>
      <c r="F130" s="245">
        <v>6.0</v>
      </c>
      <c r="G130" s="246">
        <v>4.0</v>
      </c>
      <c r="H130" s="249" t="str">
        <f t="shared" si="96"/>
        <v>-33.3%</v>
      </c>
      <c r="I130" s="247" t="str">
        <f>G130/$G$129</f>
        <v>100.0%</v>
      </c>
      <c r="J130" s="211"/>
      <c r="K130" s="211"/>
    </row>
    <row r="131" ht="13.5" customHeight="1">
      <c r="A131" s="238" t="s">
        <v>211</v>
      </c>
      <c r="B131" s="239" t="str">
        <f t="shared" ref="B131:C131" si="103">SUM(B132)</f>
        <v>  780 </v>
      </c>
      <c r="C131" s="240" t="str">
        <f t="shared" si="103"/>
        <v>  -   </v>
      </c>
      <c r="D131" s="241" t="s">
        <v>114</v>
      </c>
      <c r="E131" s="242"/>
      <c r="F131" s="239" t="str">
        <f t="shared" ref="F131:G131" si="104">SUM(F132)</f>
        <v>  780 </v>
      </c>
      <c r="G131" s="240" t="str">
        <f t="shared" si="104"/>
        <v>  -   </v>
      </c>
      <c r="H131" s="243" t="s">
        <v>114</v>
      </c>
      <c r="I131" s="241">
        <v>1.0</v>
      </c>
      <c r="J131" s="211"/>
      <c r="K131" s="211"/>
    </row>
    <row r="132" ht="13.5" customHeight="1">
      <c r="A132" s="211" t="s">
        <v>102</v>
      </c>
      <c r="B132" s="245">
        <v>780.0</v>
      </c>
      <c r="C132" s="246">
        <v>0.0</v>
      </c>
      <c r="D132" s="225" t="s">
        <v>114</v>
      </c>
      <c r="E132" s="248"/>
      <c r="F132" s="245">
        <v>780.0</v>
      </c>
      <c r="G132" s="246">
        <v>0.0</v>
      </c>
      <c r="H132" s="249" t="s">
        <v>114</v>
      </c>
      <c r="I132" s="247">
        <v>1.0</v>
      </c>
      <c r="J132" s="211"/>
      <c r="K132" s="211"/>
    </row>
    <row r="133" ht="13.5" customHeight="1">
      <c r="A133" s="238" t="s">
        <v>212</v>
      </c>
      <c r="B133" s="239" t="str">
        <f t="shared" ref="B133:C133" si="105">SUM(B134)</f>
        <v>  90 </v>
      </c>
      <c r="C133" s="240" t="str">
        <f t="shared" si="105"/>
        <v>  -   </v>
      </c>
      <c r="D133" s="241" t="s">
        <v>114</v>
      </c>
      <c r="E133" s="242"/>
      <c r="F133" s="239" t="str">
        <f t="shared" ref="F133:G133" si="106">SUM(F134)</f>
        <v>  203 </v>
      </c>
      <c r="G133" s="240" t="str">
        <f t="shared" si="106"/>
        <v>  -   </v>
      </c>
      <c r="H133" s="243" t="s">
        <v>114</v>
      </c>
      <c r="I133" s="241">
        <v>1.0</v>
      </c>
      <c r="J133" s="211"/>
      <c r="K133" s="211"/>
    </row>
    <row r="134" ht="13.5" customHeight="1">
      <c r="A134" s="244" t="s">
        <v>108</v>
      </c>
      <c r="B134" s="245">
        <v>90.485</v>
      </c>
      <c r="C134" s="246">
        <v>0.0</v>
      </c>
      <c r="D134" s="225" t="s">
        <v>114</v>
      </c>
      <c r="E134" s="248"/>
      <c r="F134" s="245">
        <v>203.265</v>
      </c>
      <c r="G134" s="246">
        <v>0.0</v>
      </c>
      <c r="H134" s="249" t="s">
        <v>114</v>
      </c>
      <c r="I134" s="247">
        <v>1.0</v>
      </c>
      <c r="J134" s="211"/>
      <c r="K134" s="211"/>
    </row>
    <row r="135" ht="51.0" customHeight="1">
      <c r="A135" s="254" t="s">
        <v>213</v>
      </c>
      <c r="B135" s="50"/>
      <c r="C135" s="50"/>
      <c r="D135" s="50"/>
      <c r="E135" s="50"/>
      <c r="F135" s="50"/>
      <c r="G135" s="50"/>
      <c r="H135" s="50"/>
      <c r="I135" s="50"/>
      <c r="J135" s="211"/>
      <c r="K135" s="211"/>
    </row>
    <row r="136" ht="13.5" customHeight="1">
      <c r="A136" s="255"/>
      <c r="J136" s="211"/>
      <c r="K136" s="211"/>
    </row>
    <row r="137" ht="13.5" customHeight="1">
      <c r="A137" s="211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</row>
    <row r="138" ht="13.5" customHeight="1">
      <c r="A138" s="211"/>
      <c r="B138" s="256"/>
      <c r="C138" s="256"/>
      <c r="D138" s="211"/>
      <c r="E138" s="211"/>
      <c r="F138" s="256"/>
      <c r="G138" s="256"/>
      <c r="H138" s="211"/>
      <c r="I138" s="211"/>
      <c r="J138" s="211"/>
      <c r="K138" s="211"/>
    </row>
  </sheetData>
  <mergeCells count="4">
    <mergeCell ref="A136:I136"/>
    <mergeCell ref="B4:D4"/>
    <mergeCell ref="F4:I4"/>
    <mergeCell ref="A135:I13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24.43"/>
    <col customWidth="1" min="2" max="2" width="8.43"/>
    <col customWidth="1" min="3" max="3" width="7.43"/>
    <col customWidth="1" min="4" max="4" width="8.57"/>
    <col customWidth="1" min="5" max="5" width="11.43"/>
    <col customWidth="1" min="6" max="6" width="8.43"/>
    <col customWidth="1" min="7" max="7" width="9.71"/>
    <col customWidth="1" min="8" max="8" width="9.43"/>
    <col customWidth="1" min="9" max="9" width="7.57"/>
    <col customWidth="1" min="10" max="10" width="11.43"/>
    <col customWidth="1" min="11" max="11" width="22.71"/>
    <col customWidth="1" min="12" max="12" width="23.43"/>
    <col customWidth="1" min="13" max="13" width="23.57"/>
    <col customWidth="1" min="14" max="14" width="22.71"/>
    <col customWidth="1" min="15" max="16" width="11.43"/>
  </cols>
  <sheetData>
    <row r="1" ht="14.25" customHeight="1">
      <c r="A1" s="51" t="s">
        <v>214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ht="14.25" customHeight="1">
      <c r="A2" s="110" t="s">
        <v>215</v>
      </c>
      <c r="B2" s="258"/>
      <c r="C2" s="258"/>
      <c r="D2" s="258"/>
      <c r="E2" s="258"/>
      <c r="F2" s="258"/>
      <c r="G2" s="258"/>
      <c r="H2" s="258"/>
      <c r="I2" s="257"/>
      <c r="J2" s="257"/>
      <c r="K2" s="125"/>
      <c r="L2" s="125"/>
      <c r="M2" s="125"/>
      <c r="N2" s="125"/>
      <c r="O2" s="125"/>
      <c r="P2" s="125"/>
    </row>
    <row r="3" ht="14.25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125"/>
      <c r="L3" s="125"/>
      <c r="M3" s="125"/>
      <c r="N3" s="125"/>
      <c r="O3" s="125"/>
      <c r="P3" s="125"/>
    </row>
    <row r="4" ht="14.25" customHeight="1">
      <c r="A4" s="257"/>
      <c r="B4" s="153" t="s">
        <v>35</v>
      </c>
      <c r="C4" s="50"/>
      <c r="D4" s="154"/>
      <c r="E4" s="259"/>
      <c r="F4" s="153" t="s">
        <v>83</v>
      </c>
      <c r="G4" s="50"/>
      <c r="H4" s="50"/>
      <c r="I4" s="154"/>
      <c r="J4" s="257"/>
      <c r="K4" s="125"/>
      <c r="L4" s="125"/>
      <c r="M4" s="125"/>
      <c r="N4" s="125"/>
      <c r="O4" s="125"/>
      <c r="P4" s="125"/>
    </row>
    <row r="5" ht="14.25" customHeight="1">
      <c r="A5" s="260" t="s">
        <v>84</v>
      </c>
      <c r="B5" s="214">
        <v>2019.0</v>
      </c>
      <c r="C5" s="215">
        <v>2020.0</v>
      </c>
      <c r="D5" s="216" t="s">
        <v>172</v>
      </c>
      <c r="E5" s="215"/>
      <c r="F5" s="214">
        <v>2019.0</v>
      </c>
      <c r="G5" s="215">
        <v>2020.0</v>
      </c>
      <c r="H5" s="215" t="s">
        <v>172</v>
      </c>
      <c r="I5" s="216" t="s">
        <v>128</v>
      </c>
      <c r="J5" s="257"/>
      <c r="K5" s="125"/>
      <c r="L5" s="125"/>
      <c r="M5" s="125"/>
      <c r="N5" s="125"/>
      <c r="O5" s="125"/>
      <c r="P5" s="125"/>
    </row>
    <row r="6" ht="14.25" customHeight="1">
      <c r="A6" s="261" t="s">
        <v>216</v>
      </c>
      <c r="B6" s="239" t="str">
        <f t="shared" ref="B6:C6" si="1">SUM(B7:B10)</f>
        <v>  11,434 </v>
      </c>
      <c r="C6" s="240" t="str">
        <f t="shared" si="1"/>
        <v>  1,356 </v>
      </c>
      <c r="D6" s="241" t="str">
        <f t="shared" ref="D6:D10" si="3">(C6-B6)/B6</f>
        <v>-88.1%</v>
      </c>
      <c r="E6" s="242"/>
      <c r="F6" s="239" t="str">
        <f t="shared" ref="F6:G6" si="2">SUM(F7:F10)</f>
        <v>  59,416 </v>
      </c>
      <c r="G6" s="240" t="str">
        <f t="shared" si="2"/>
        <v>  22,145 </v>
      </c>
      <c r="H6" s="243" t="str">
        <f t="shared" ref="H6:H12" si="4">(G6-F6)/F6</f>
        <v>-62.7%</v>
      </c>
      <c r="I6" s="262" t="str">
        <f>SUM(I7:I10)</f>
        <v>100%</v>
      </c>
      <c r="J6" s="257"/>
      <c r="K6" s="125"/>
      <c r="L6" s="125"/>
      <c r="M6" s="125"/>
      <c r="N6" s="125"/>
      <c r="O6" s="125"/>
      <c r="P6" s="125"/>
    </row>
    <row r="7" ht="14.25" customHeight="1">
      <c r="A7" s="263" t="s">
        <v>98</v>
      </c>
      <c r="B7" s="245">
        <v>3224.94</v>
      </c>
      <c r="C7" s="246">
        <v>1051.0</v>
      </c>
      <c r="D7" s="247" t="str">
        <f t="shared" si="3"/>
        <v>-67.4%</v>
      </c>
      <c r="E7" s="264"/>
      <c r="F7" s="245">
        <v>21928.340000000004</v>
      </c>
      <c r="G7" s="246">
        <v>10001.91</v>
      </c>
      <c r="H7" s="249" t="str">
        <f t="shared" si="4"/>
        <v>-54.4%</v>
      </c>
      <c r="I7" s="247" t="str">
        <f t="shared" ref="I7:I10" si="5">G7/$G$6</f>
        <v>45.2%</v>
      </c>
      <c r="J7" s="257"/>
      <c r="K7" s="125"/>
      <c r="L7" s="125"/>
      <c r="M7" s="125"/>
      <c r="N7" s="125"/>
      <c r="O7" s="125"/>
      <c r="P7" s="125"/>
    </row>
    <row r="8" ht="14.25" customHeight="1">
      <c r="A8" s="265" t="s">
        <v>107</v>
      </c>
      <c r="B8" s="245">
        <v>1456.14</v>
      </c>
      <c r="C8" s="246">
        <v>55.17</v>
      </c>
      <c r="D8" s="247" t="str">
        <f t="shared" si="3"/>
        <v>-96.2%</v>
      </c>
      <c r="E8" s="264"/>
      <c r="F8" s="245">
        <v>6730.030000000001</v>
      </c>
      <c r="G8" s="246">
        <v>5569.62</v>
      </c>
      <c r="H8" s="249" t="str">
        <f t="shared" si="4"/>
        <v>-17.2%</v>
      </c>
      <c r="I8" s="247" t="str">
        <f t="shared" si="5"/>
        <v>25.2%</v>
      </c>
      <c r="J8" s="257"/>
      <c r="K8" s="125"/>
      <c r="L8" s="125"/>
      <c r="M8" s="125"/>
      <c r="N8" s="125"/>
      <c r="O8" s="125"/>
      <c r="P8" s="125"/>
    </row>
    <row r="9" ht="14.25" customHeight="1">
      <c r="A9" s="265" t="s">
        <v>111</v>
      </c>
      <c r="B9" s="245">
        <v>6597.9</v>
      </c>
      <c r="C9" s="246">
        <v>100.0</v>
      </c>
      <c r="D9" s="247" t="str">
        <f t="shared" si="3"/>
        <v>-98.5%</v>
      </c>
      <c r="E9" s="264"/>
      <c r="F9" s="245">
        <v>30047.260000000002</v>
      </c>
      <c r="G9" s="246">
        <v>5487.97</v>
      </c>
      <c r="H9" s="249" t="str">
        <f t="shared" si="4"/>
        <v>-81.7%</v>
      </c>
      <c r="I9" s="247" t="str">
        <f t="shared" si="5"/>
        <v>24.8%</v>
      </c>
      <c r="J9" s="257"/>
      <c r="K9" s="125"/>
      <c r="L9" s="125"/>
      <c r="M9" s="125"/>
      <c r="N9" s="125"/>
      <c r="O9" s="125"/>
      <c r="P9" s="125"/>
    </row>
    <row r="10" ht="14.25" customHeight="1">
      <c r="A10" s="265" t="s">
        <v>103</v>
      </c>
      <c r="B10" s="245">
        <v>155.0</v>
      </c>
      <c r="C10" s="246">
        <v>150.0</v>
      </c>
      <c r="D10" s="247" t="str">
        <f t="shared" si="3"/>
        <v>-3.2%</v>
      </c>
      <c r="E10" s="264"/>
      <c r="F10" s="245">
        <v>710.11</v>
      </c>
      <c r="G10" s="246">
        <v>1085.9479999999999</v>
      </c>
      <c r="H10" s="249" t="str">
        <f t="shared" si="4"/>
        <v>52.9%</v>
      </c>
      <c r="I10" s="247" t="str">
        <f t="shared" si="5"/>
        <v>4.9%</v>
      </c>
      <c r="J10" s="257"/>
      <c r="K10" s="125"/>
      <c r="L10" s="125"/>
      <c r="M10" s="125"/>
      <c r="N10" s="125"/>
      <c r="O10" s="125"/>
      <c r="P10" s="125"/>
    </row>
    <row r="11" ht="14.25" customHeight="1">
      <c r="A11" s="266" t="s">
        <v>217</v>
      </c>
      <c r="B11" s="218" t="str">
        <f t="shared" ref="B11:C11" si="6">SUM(B12)</f>
        <v>  7,122 </v>
      </c>
      <c r="C11" s="219" t="str">
        <f t="shared" si="6"/>
        <v>  -   </v>
      </c>
      <c r="D11" s="241" t="s">
        <v>114</v>
      </c>
      <c r="E11" s="221"/>
      <c r="F11" s="218" t="str">
        <f t="shared" ref="F11:G11" si="7">SUM(F12)</f>
        <v>  25,458 </v>
      </c>
      <c r="G11" s="219" t="str">
        <f t="shared" si="7"/>
        <v>  9,405 </v>
      </c>
      <c r="H11" s="222" t="str">
        <f t="shared" si="4"/>
        <v>-63.1%</v>
      </c>
      <c r="I11" s="267" t="str">
        <f>SUM(I12)</f>
        <v>100%</v>
      </c>
      <c r="J11" s="257"/>
      <c r="K11" s="125"/>
      <c r="L11" s="125"/>
      <c r="M11" s="125"/>
      <c r="N11" s="125"/>
      <c r="O11" s="125"/>
      <c r="P11" s="125"/>
    </row>
    <row r="12" ht="14.25" customHeight="1">
      <c r="A12" s="265" t="s">
        <v>107</v>
      </c>
      <c r="B12" s="223">
        <v>7122.34</v>
      </c>
      <c r="C12" s="224">
        <v>0.0</v>
      </c>
      <c r="D12" s="247" t="s">
        <v>114</v>
      </c>
      <c r="E12" s="233"/>
      <c r="F12" s="223">
        <v>25458.18</v>
      </c>
      <c r="G12" s="268">
        <v>9405.039999999999</v>
      </c>
      <c r="H12" s="227" t="str">
        <f t="shared" si="4"/>
        <v>-63.1%</v>
      </c>
      <c r="I12" s="234" t="str">
        <f>G12/$G$11</f>
        <v>100%</v>
      </c>
      <c r="J12" s="257"/>
      <c r="K12" s="125"/>
      <c r="L12" s="125"/>
      <c r="M12" s="125"/>
      <c r="N12" s="125"/>
      <c r="O12" s="125"/>
      <c r="P12" s="125"/>
    </row>
    <row r="13" ht="14.25" customHeight="1">
      <c r="A13" s="269" t="s">
        <v>218</v>
      </c>
      <c r="B13" s="270" t="str">
        <f t="shared" ref="B13:C13" si="8">SUM(B14)</f>
        <v>  -   </v>
      </c>
      <c r="C13" s="271" t="str">
        <f t="shared" si="8"/>
        <v>  -   </v>
      </c>
      <c r="D13" s="272" t="s">
        <v>114</v>
      </c>
      <c r="E13" s="221"/>
      <c r="F13" s="273" t="str">
        <f t="shared" ref="F13:G13" si="9">SUM(F14)</f>
        <v>  2 </v>
      </c>
      <c r="G13" s="271" t="str">
        <f t="shared" si="9"/>
        <v>  -   </v>
      </c>
      <c r="H13" s="274" t="s">
        <v>114</v>
      </c>
      <c r="I13" s="275">
        <v>1.0</v>
      </c>
      <c r="J13" s="257"/>
      <c r="K13" s="125"/>
      <c r="L13" s="125"/>
      <c r="M13" s="125"/>
      <c r="N13" s="125"/>
      <c r="O13" s="125"/>
      <c r="P13" s="125"/>
    </row>
    <row r="14" ht="14.25" customHeight="1">
      <c r="A14" s="276" t="s">
        <v>98</v>
      </c>
      <c r="B14" s="277">
        <v>0.0</v>
      </c>
      <c r="C14" s="268">
        <v>0.0</v>
      </c>
      <c r="D14" s="278" t="s">
        <v>114</v>
      </c>
      <c r="E14" s="279"/>
      <c r="F14" s="280">
        <v>2.4000000000000004</v>
      </c>
      <c r="G14" s="268">
        <v>0.0</v>
      </c>
      <c r="H14" s="281" t="s">
        <v>114</v>
      </c>
      <c r="I14" s="282">
        <v>1.0</v>
      </c>
      <c r="J14" s="257"/>
      <c r="K14" s="125"/>
      <c r="L14" s="125"/>
      <c r="M14" s="125"/>
      <c r="N14" s="125"/>
      <c r="O14" s="125"/>
      <c r="P14" s="125"/>
    </row>
    <row r="15" ht="14.25" customHeight="1">
      <c r="A15" s="257"/>
      <c r="B15" s="257"/>
      <c r="C15" s="257"/>
      <c r="D15" s="257"/>
      <c r="E15" s="257"/>
      <c r="F15" s="257"/>
      <c r="G15" s="257"/>
      <c r="H15" s="257"/>
      <c r="I15" s="257"/>
      <c r="J15" s="257"/>
      <c r="K15" s="125"/>
      <c r="L15" s="125"/>
      <c r="M15" s="125"/>
      <c r="N15" s="125"/>
      <c r="O15" s="125"/>
      <c r="P15" s="125"/>
    </row>
    <row r="16" ht="14.25" customHeight="1">
      <c r="A16" s="283" t="s">
        <v>167</v>
      </c>
      <c r="B16" s="200"/>
      <c r="C16" s="200"/>
      <c r="D16" s="200"/>
      <c r="E16" s="200"/>
      <c r="F16" s="200"/>
      <c r="G16" s="200"/>
      <c r="H16" s="200"/>
      <c r="I16" s="200"/>
      <c r="J16" s="257"/>
      <c r="K16" s="125"/>
      <c r="L16" s="125"/>
      <c r="M16" s="125"/>
      <c r="N16" s="125"/>
      <c r="O16" s="125"/>
      <c r="P16" s="125"/>
    </row>
    <row r="17" ht="14.25" customHeight="1">
      <c r="A17" s="284" t="s">
        <v>168</v>
      </c>
      <c r="B17" s="284"/>
      <c r="C17" s="284"/>
      <c r="D17" s="284"/>
      <c r="E17" s="284"/>
      <c r="F17" s="285"/>
      <c r="G17" s="286"/>
      <c r="H17" s="286"/>
      <c r="I17" s="286"/>
      <c r="J17" s="257"/>
      <c r="K17" s="125"/>
      <c r="L17" s="125"/>
      <c r="M17" s="125"/>
      <c r="N17" s="125"/>
      <c r="O17" s="125"/>
      <c r="P17" s="125"/>
    </row>
    <row r="18" ht="14.25" customHeight="1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125"/>
      <c r="L18" s="125"/>
      <c r="M18" s="125"/>
      <c r="N18" s="125"/>
      <c r="O18" s="125"/>
      <c r="P18" s="125"/>
    </row>
    <row r="19" ht="14.25" customHeight="1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</row>
    <row r="20" ht="14.25" customHeight="1">
      <c r="A20" s="257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</row>
    <row r="21" ht="14.25" customHeight="1">
      <c r="A21" s="25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</row>
    <row r="22" ht="14.25" customHeight="1">
      <c r="A22" s="25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</row>
    <row r="23" ht="14.25" customHeight="1">
      <c r="A23" s="25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</row>
    <row r="24" ht="14.25" customHeight="1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</row>
    <row r="25" ht="14.25" customHeight="1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</row>
    <row r="26" ht="14.25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</row>
    <row r="27" ht="14.25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</row>
    <row r="28" ht="14.25" customHeight="1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</row>
    <row r="29" ht="14.25" customHeight="1">
      <c r="A29" s="257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</row>
    <row r="30" ht="14.25" customHeight="1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</row>
    <row r="31" ht="14.25" customHeight="1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</row>
    <row r="32" ht="14.25" customHeight="1">
      <c r="A32" s="257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</row>
    <row r="33" ht="14.25" customHeight="1">
      <c r="A33" s="257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</row>
    <row r="34" ht="14.25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</row>
    <row r="35" ht="14.25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</row>
    <row r="36" ht="14.25" customHeight="1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</row>
    <row r="37" ht="14.25" customHeigh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</row>
    <row r="38" ht="14.25" customHeight="1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</row>
    <row r="39" ht="14.25" customHeight="1">
      <c r="A39" s="257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</row>
    <row r="40" ht="14.25" customHeight="1">
      <c r="A40" s="257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ht="14.25" customHeight="1">
      <c r="A41" s="257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</row>
    <row r="42" ht="14.25" customHeight="1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</row>
    <row r="43" ht="14.25" customHeight="1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</row>
    <row r="44" ht="14.25" customHeight="1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</row>
    <row r="45" ht="14.25" customHeight="1">
      <c r="A45" s="257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</row>
    <row r="46" ht="14.25" customHeight="1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</row>
    <row r="47" ht="14.25" customHeight="1">
      <c r="A47" s="257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</row>
    <row r="48" ht="14.25" customHeight="1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</row>
    <row r="49" ht="14.25" customHeight="1">
      <c r="A49" s="257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</row>
    <row r="50" ht="14.25" customHeight="1">
      <c r="A50" s="257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</row>
    <row r="51" ht="14.25" customHeight="1">
      <c r="A51" s="257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</row>
    <row r="52" ht="14.25" customHeight="1">
      <c r="A52" s="257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</row>
    <row r="53" ht="14.25" customHeight="1">
      <c r="A53" s="257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</row>
    <row r="54" ht="14.25" customHeight="1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</row>
    <row r="55" ht="14.25" customHeight="1">
      <c r="A55" s="257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</row>
    <row r="56" ht="14.25" customHeight="1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</row>
    <row r="57" ht="14.25" customHeight="1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</row>
    <row r="58" ht="14.25" customHeight="1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</row>
    <row r="59" ht="14.25" customHeight="1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</row>
    <row r="60" ht="14.25" customHeight="1">
      <c r="A60" s="257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</row>
    <row r="61" ht="14.25" customHeight="1">
      <c r="A61" s="257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</row>
    <row r="62" ht="14.25" customHeight="1">
      <c r="A62" s="257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</row>
    <row r="63" ht="14.2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</row>
    <row r="64" ht="14.25" customHeight="1">
      <c r="A64" s="257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</row>
    <row r="65" ht="14.25" customHeight="1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</row>
    <row r="66" ht="14.25" customHeight="1">
      <c r="A66" s="257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</row>
    <row r="67" ht="14.25" customHeight="1">
      <c r="A67" s="257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</row>
    <row r="68" ht="14.25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</row>
    <row r="69" ht="14.25" customHeight="1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</row>
    <row r="70" ht="14.25" customHeight="1">
      <c r="A70" s="257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</row>
    <row r="71" ht="14.25" customHeight="1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</row>
    <row r="72" ht="14.25" customHeigh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</row>
    <row r="73" ht="14.25" customHeight="1">
      <c r="A73" s="257"/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</row>
    <row r="74" ht="14.25" customHeight="1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</row>
    <row r="75" ht="14.25" customHeight="1">
      <c r="A75" s="257"/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</row>
    <row r="76" ht="14.25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</row>
    <row r="77" ht="14.25" customHeight="1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</row>
    <row r="78" ht="14.25" customHeight="1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</row>
    <row r="79" ht="14.25" customHeight="1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</row>
    <row r="80" ht="14.25" customHeight="1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</row>
    <row r="81" ht="14.25" customHeight="1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</row>
    <row r="82" ht="14.25" customHeight="1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</row>
    <row r="83" ht="14.25" customHeight="1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</row>
    <row r="84" ht="14.25" customHeight="1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</row>
    <row r="85" ht="14.25" customHeight="1">
      <c r="A85" s="257"/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</row>
    <row r="86" ht="14.25" customHeight="1">
      <c r="A86" s="257"/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</row>
    <row r="87" ht="14.25" customHeight="1">
      <c r="A87" s="257"/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</row>
    <row r="88" ht="14.25" customHeight="1">
      <c r="A88" s="257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</row>
    <row r="89" ht="14.25" customHeight="1">
      <c r="A89" s="257"/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</row>
    <row r="90" ht="14.25" customHeight="1">
      <c r="A90" s="257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</row>
    <row r="91" ht="14.25" customHeight="1">
      <c r="A91" s="257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</row>
    <row r="92" ht="14.25" customHeight="1">
      <c r="A92" s="257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</row>
    <row r="93" ht="14.25" customHeight="1">
      <c r="A93" s="257"/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</row>
    <row r="94" ht="14.25" customHeight="1">
      <c r="A94" s="257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</row>
    <row r="95" ht="14.25" customHeight="1">
      <c r="A95" s="257"/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</row>
    <row r="96" ht="14.25" customHeight="1">
      <c r="A96" s="257"/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</row>
    <row r="97" ht="14.25" customHeight="1">
      <c r="A97" s="257"/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</row>
    <row r="98" ht="14.25" customHeight="1">
      <c r="A98" s="257"/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</row>
    <row r="99" ht="14.25" customHeight="1">
      <c r="A99" s="257"/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</row>
    <row r="100" ht="14.25" customHeight="1">
      <c r="A100" s="257"/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</row>
  </sheetData>
  <mergeCells count="3">
    <mergeCell ref="B4:D4"/>
    <mergeCell ref="F4:I4"/>
    <mergeCell ref="A16:I1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13.0"/>
    <col customWidth="1" min="2" max="7" width="16.0"/>
    <col customWidth="1" min="8" max="8" width="17.0"/>
    <col customWidth="1" min="9" max="9" width="25.71"/>
    <col customWidth="1" min="10" max="10" width="10.29"/>
    <col customWidth="1" min="11" max="11" width="11.57"/>
  </cols>
  <sheetData>
    <row r="1" ht="13.5" customHeight="1">
      <c r="A1" s="212" t="s">
        <v>219</v>
      </c>
      <c r="B1" s="3"/>
      <c r="C1" s="2"/>
      <c r="D1" s="2"/>
      <c r="E1" s="2"/>
      <c r="F1" s="2"/>
      <c r="G1" s="2"/>
      <c r="H1" s="2"/>
      <c r="I1" s="2"/>
      <c r="J1" s="287"/>
      <c r="K1" s="287"/>
    </row>
    <row r="2" ht="13.5" customHeight="1">
      <c r="A2" s="110" t="s">
        <v>220</v>
      </c>
      <c r="B2" s="3"/>
      <c r="C2" s="2"/>
      <c r="D2" s="2"/>
      <c r="E2" s="2"/>
      <c r="F2" s="2"/>
      <c r="G2" s="41"/>
      <c r="H2" s="2"/>
      <c r="I2" s="2"/>
      <c r="J2" s="287"/>
      <c r="K2" s="287"/>
    </row>
    <row r="3" ht="13.5" customHeight="1">
      <c r="A3" s="33"/>
      <c r="B3" s="3"/>
      <c r="C3" s="2"/>
      <c r="D3" s="2"/>
      <c r="E3" s="2"/>
      <c r="F3" s="2"/>
      <c r="G3" s="2"/>
      <c r="H3" s="2"/>
      <c r="I3" s="2"/>
      <c r="J3" s="287"/>
      <c r="K3" s="287"/>
    </row>
    <row r="4" ht="13.5" customHeight="1">
      <c r="A4" s="156" t="s">
        <v>2</v>
      </c>
      <c r="B4" s="161" t="s">
        <v>221</v>
      </c>
      <c r="C4" s="161" t="s">
        <v>222</v>
      </c>
      <c r="D4" s="161" t="s">
        <v>223</v>
      </c>
      <c r="E4" s="161" t="s">
        <v>224</v>
      </c>
      <c r="F4" s="161" t="s">
        <v>225</v>
      </c>
      <c r="G4" s="161" t="s">
        <v>226</v>
      </c>
      <c r="H4" s="161" t="s">
        <v>227</v>
      </c>
      <c r="I4" s="161" t="s">
        <v>228</v>
      </c>
      <c r="J4" s="287"/>
      <c r="K4" s="287"/>
    </row>
    <row r="5" ht="13.5" customHeight="1">
      <c r="A5" s="288"/>
      <c r="B5" s="289" t="s">
        <v>229</v>
      </c>
      <c r="C5" s="289" t="s">
        <v>229</v>
      </c>
      <c r="D5" s="289" t="s">
        <v>229</v>
      </c>
      <c r="E5" s="289" t="s">
        <v>230</v>
      </c>
      <c r="F5" s="289" t="s">
        <v>231</v>
      </c>
      <c r="G5" s="289" t="s">
        <v>231</v>
      </c>
      <c r="H5" s="289" t="s">
        <v>231</v>
      </c>
      <c r="I5" s="289" t="s">
        <v>231</v>
      </c>
      <c r="J5" s="287"/>
      <c r="K5" s="287"/>
    </row>
    <row r="6" ht="13.5" customHeight="1">
      <c r="A6" s="3">
        <v>2010.0</v>
      </c>
      <c r="B6" s="290">
        <v>0.08450746875258601</v>
      </c>
      <c r="C6" s="290">
        <v>-0.0272002642147808</v>
      </c>
      <c r="D6" s="290">
        <v>0.0152952730656656</v>
      </c>
      <c r="E6" s="291">
        <v>2.8250957505877676</v>
      </c>
      <c r="F6" s="34">
        <v>35803.0808145951</v>
      </c>
      <c r="G6" s="34">
        <v>22154.513265768925</v>
      </c>
      <c r="H6" s="34">
        <v>28815.319466</v>
      </c>
      <c r="I6" s="34">
        <v>6987.76134859505</v>
      </c>
      <c r="J6" s="287"/>
      <c r="K6" s="287"/>
    </row>
    <row r="7" ht="13.5" customHeight="1">
      <c r="A7" s="3">
        <v>2011.0</v>
      </c>
      <c r="B7" s="290">
        <v>0.0645221600233765</v>
      </c>
      <c r="C7" s="290">
        <v>-0.0211936819637971</v>
      </c>
      <c r="D7" s="290">
        <v>0.033696654863748704</v>
      </c>
      <c r="E7" s="291">
        <v>2.754011211270931</v>
      </c>
      <c r="F7" s="34">
        <v>46375.9615661736</v>
      </c>
      <c r="G7" s="34">
        <v>28017.642434212732</v>
      </c>
      <c r="H7" s="34">
        <v>37151.5216</v>
      </c>
      <c r="I7" s="34">
        <v>9224.43996617355</v>
      </c>
      <c r="J7" s="287"/>
      <c r="K7" s="287"/>
    </row>
    <row r="8" ht="13.5" customHeight="1">
      <c r="A8" s="3">
        <v>2012.0</v>
      </c>
      <c r="B8" s="290">
        <v>0.059503463404493695</v>
      </c>
      <c r="C8" s="290">
        <v>0.0251038422077529</v>
      </c>
      <c r="D8" s="290">
        <v>0.036554139094222504</v>
      </c>
      <c r="E8" s="291">
        <v>2.6375267297979796</v>
      </c>
      <c r="F8" s="34">
        <v>47410.606678139</v>
      </c>
      <c r="G8" s="34">
        <v>28188.938086776645</v>
      </c>
      <c r="H8" s="34">
        <v>41017.93714</v>
      </c>
      <c r="I8" s="34">
        <v>6392.66953813902</v>
      </c>
      <c r="J8" s="287"/>
      <c r="K8" s="287"/>
    </row>
    <row r="9" ht="13.5" customHeight="1">
      <c r="A9" s="3">
        <v>2013.0</v>
      </c>
      <c r="B9" s="290">
        <v>0.0583753976007107</v>
      </c>
      <c r="C9" s="290">
        <v>0.0426063385947002</v>
      </c>
      <c r="D9" s="290">
        <v>0.0280558676982447</v>
      </c>
      <c r="E9" s="291">
        <v>2.702329529505582</v>
      </c>
      <c r="F9" s="34">
        <v>42860.6365787729</v>
      </c>
      <c r="G9" s="34">
        <v>24511.389216193056</v>
      </c>
      <c r="H9" s="34">
        <v>42356.184715</v>
      </c>
      <c r="I9" s="34">
        <v>504.451863772847</v>
      </c>
      <c r="J9" s="287"/>
      <c r="K9" s="287"/>
    </row>
    <row r="10" ht="13.5" customHeight="1">
      <c r="A10" s="3">
        <v>2014.0</v>
      </c>
      <c r="B10" s="290">
        <v>0.0239407636270934</v>
      </c>
      <c r="C10" s="290">
        <v>-0.0223306629641235</v>
      </c>
      <c r="D10" s="290">
        <v>0.0324620275103295</v>
      </c>
      <c r="E10" s="291">
        <v>2.8387441197691197</v>
      </c>
      <c r="F10" s="34">
        <v>39532.6828986367</v>
      </c>
      <c r="G10" s="34">
        <v>21209.01962840801</v>
      </c>
      <c r="H10" s="34">
        <v>41042.15055</v>
      </c>
      <c r="I10" s="34">
        <v>-1509.46765136334</v>
      </c>
      <c r="J10" s="292"/>
      <c r="K10" s="287"/>
    </row>
    <row r="11" ht="13.5" customHeight="1">
      <c r="A11" s="3">
        <v>2015.0</v>
      </c>
      <c r="B11" s="290">
        <v>0.0327357731880748</v>
      </c>
      <c r="C11" s="290">
        <v>0.157174762226317</v>
      </c>
      <c r="D11" s="290">
        <v>0.0354784876425272</v>
      </c>
      <c r="E11" s="291">
        <v>3.185314318181818</v>
      </c>
      <c r="F11" s="34">
        <v>34414.3545335012</v>
      </c>
      <c r="G11" s="34">
        <v>19648.602319839254</v>
      </c>
      <c r="H11" s="34">
        <v>37330.790127</v>
      </c>
      <c r="I11" s="34">
        <v>-2916.43559349885</v>
      </c>
      <c r="J11" s="292"/>
      <c r="K11" s="287"/>
    </row>
    <row r="12" ht="13.5" customHeight="1">
      <c r="A12" s="3">
        <v>2016.0</v>
      </c>
      <c r="B12" s="290">
        <v>0.040429163656696</v>
      </c>
      <c r="C12" s="290">
        <v>0.211825631545134</v>
      </c>
      <c r="D12" s="290">
        <v>0.035930838949936005</v>
      </c>
      <c r="E12" s="291">
        <v>3.375425825928458</v>
      </c>
      <c r="F12" s="34">
        <v>37081.7380423318</v>
      </c>
      <c r="G12" s="34">
        <v>22416.9639</v>
      </c>
      <c r="H12" s="34">
        <v>35128.399275</v>
      </c>
      <c r="I12" s="34">
        <v>1953.33876733184</v>
      </c>
      <c r="J12" s="292"/>
      <c r="K12" s="287"/>
    </row>
    <row r="13" ht="13.5" customHeight="1">
      <c r="A13" s="3">
        <v>2017.0</v>
      </c>
      <c r="B13" s="290">
        <v>0.02474684880257</v>
      </c>
      <c r="C13" s="290">
        <v>0.0447610898384563</v>
      </c>
      <c r="D13" s="290">
        <v>0.0280383182342794</v>
      </c>
      <c r="E13" s="293">
        <v>3.260722253605577</v>
      </c>
      <c r="F13" s="34">
        <v>45421.5934444736</v>
      </c>
      <c r="G13" s="34">
        <v>28169.350999999995</v>
      </c>
      <c r="H13" s="34">
        <v>38722.076371</v>
      </c>
      <c r="I13" s="34">
        <v>6699.51707347362</v>
      </c>
      <c r="J13" s="292"/>
      <c r="K13" s="287"/>
    </row>
    <row r="14" ht="13.5" customHeight="1">
      <c r="A14" s="3">
        <v>2018.0</v>
      </c>
      <c r="B14" s="290">
        <v>0.0399386232151262</v>
      </c>
      <c r="C14" s="290">
        <v>-0.0147745959175283</v>
      </c>
      <c r="D14" s="290">
        <v>0.013175629611134098</v>
      </c>
      <c r="E14" s="293">
        <v>3.2870557103174605</v>
      </c>
      <c r="F14" s="34">
        <v>49066.4758077562</v>
      </c>
      <c r="G14" s="34">
        <v>29527.871</v>
      </c>
      <c r="H14" s="34">
        <v>41869.941111</v>
      </c>
      <c r="I14" s="34">
        <v>7196.53469675619</v>
      </c>
      <c r="J14" s="287"/>
      <c r="K14" s="287"/>
    </row>
    <row r="15" ht="13.5" customHeight="1">
      <c r="A15" s="294">
        <v>2019.0</v>
      </c>
      <c r="B15" s="295">
        <v>0.021808333333333787</v>
      </c>
      <c r="C15" s="295">
        <v>-0.008908377715475748</v>
      </c>
      <c r="D15" s="295">
        <v>0.02137046103711064</v>
      </c>
      <c r="E15" s="296">
        <v>3.3371626666666665</v>
      </c>
      <c r="F15" s="297">
        <v>47688.2391304686</v>
      </c>
      <c r="G15" s="297">
        <v>28678.049199999998</v>
      </c>
      <c r="H15" s="297">
        <v>41074.033108</v>
      </c>
      <c r="I15" s="297">
        <v>6614.20602246862</v>
      </c>
      <c r="J15" s="211"/>
      <c r="K15" s="42"/>
    </row>
    <row r="16" ht="13.5" customHeight="1">
      <c r="A16" s="298">
        <v>2020.0</v>
      </c>
      <c r="B16" s="299"/>
      <c r="C16" s="299"/>
      <c r="D16" s="299"/>
      <c r="E16" s="300"/>
      <c r="F16" s="301"/>
      <c r="G16" s="301"/>
      <c r="H16" s="301"/>
      <c r="I16" s="301"/>
      <c r="J16" s="302"/>
      <c r="K16" s="190"/>
    </row>
    <row r="17" ht="13.5" customHeight="1">
      <c r="A17" s="303" t="s">
        <v>232</v>
      </c>
      <c r="B17" s="304">
        <v>0.0305000009999956</v>
      </c>
      <c r="C17" s="304">
        <v>0.031334004166804104</v>
      </c>
      <c r="D17" s="290">
        <v>0.0188835605229059</v>
      </c>
      <c r="E17" s="305">
        <v>3.32682272727273</v>
      </c>
      <c r="F17" s="34">
        <v>3865.15613658315</v>
      </c>
      <c r="G17" s="34">
        <v>2295.33995289295</v>
      </c>
      <c r="H17" s="34">
        <v>3606.8491</v>
      </c>
      <c r="I17" s="34">
        <v>258.307036583146</v>
      </c>
      <c r="J17" s="302"/>
      <c r="K17" s="190"/>
    </row>
    <row r="18" ht="13.5" customHeight="1">
      <c r="A18" s="303" t="s">
        <v>233</v>
      </c>
      <c r="B18" s="304">
        <v>0.039299966036825</v>
      </c>
      <c r="C18" s="304">
        <v>0.030644787614175703</v>
      </c>
      <c r="D18" s="190">
        <v>0.0190403776113917</v>
      </c>
      <c r="E18" s="306">
        <v>3.390215</v>
      </c>
      <c r="F18" s="34">
        <v>3539.3762791697</v>
      </c>
      <c r="G18" s="34">
        <v>2252.19330496581</v>
      </c>
      <c r="H18" s="34">
        <v>2981.741667</v>
      </c>
      <c r="I18" s="34">
        <v>557.634612169697</v>
      </c>
      <c r="J18" s="287"/>
      <c r="K18" s="42"/>
    </row>
    <row r="19" ht="13.5" customHeight="1">
      <c r="A19" s="303" t="s">
        <v>234</v>
      </c>
      <c r="B19" s="304">
        <v>-0.162600068101764</v>
      </c>
      <c r="C19" s="304">
        <v>-0.230720113334411</v>
      </c>
      <c r="D19" s="190">
        <v>0.0182153296943844</v>
      </c>
      <c r="E19" s="305">
        <v>3.48939090909091</v>
      </c>
      <c r="F19" s="34">
        <v>2714.48555514591</v>
      </c>
      <c r="G19" s="34">
        <v>1683.0716555555</v>
      </c>
      <c r="H19" s="34">
        <v>2582.901406</v>
      </c>
      <c r="I19" s="34">
        <v>131.584149145906</v>
      </c>
      <c r="J19" s="287"/>
      <c r="K19" s="42"/>
    </row>
    <row r="20" ht="13.5" customHeight="1">
      <c r="A20" s="303" t="s">
        <v>235</v>
      </c>
      <c r="B20" s="304">
        <v>-0.404900000000003</v>
      </c>
      <c r="C20" s="304">
        <v>-0.47262117679537097</v>
      </c>
      <c r="D20" s="190">
        <v>0.0172258333966133</v>
      </c>
      <c r="E20" s="305">
        <v>3.395435</v>
      </c>
      <c r="F20" s="34">
        <v>1827.02224222852</v>
      </c>
      <c r="G20" s="34">
        <v>1160.54697965421</v>
      </c>
      <c r="H20" s="34">
        <v>2315.941839</v>
      </c>
      <c r="I20" s="34">
        <v>-488.919596771482</v>
      </c>
      <c r="J20" s="287"/>
      <c r="K20" s="42"/>
    </row>
    <row r="21" ht="13.5" customHeight="1">
      <c r="A21" s="303" t="s">
        <v>236</v>
      </c>
      <c r="B21" s="304">
        <v>-0.327500000000001</v>
      </c>
      <c r="C21" s="304">
        <v>-0.498991286578945</v>
      </c>
      <c r="D21" s="190">
        <v>0.0178191975229115</v>
      </c>
      <c r="E21" s="305">
        <v>3.42021</v>
      </c>
      <c r="F21" s="34">
        <v>1968.56099772169</v>
      </c>
      <c r="G21" s="34">
        <v>1145.25940792236</v>
      </c>
      <c r="H21" s="34">
        <v>2197.372466</v>
      </c>
      <c r="I21" s="34">
        <v>-228.811468278315</v>
      </c>
      <c r="J21" s="287"/>
      <c r="K21" s="42"/>
    </row>
    <row r="22" ht="13.5" customHeight="1">
      <c r="A22" s="303" t="s">
        <v>237</v>
      </c>
      <c r="B22" s="304" t="s">
        <v>238</v>
      </c>
      <c r="C22" s="304" t="s">
        <v>238</v>
      </c>
      <c r="D22" s="190">
        <v>0.0159873239164695</v>
      </c>
      <c r="E22" s="305">
        <v>3.46961428571429</v>
      </c>
      <c r="F22" s="290" t="s">
        <v>238</v>
      </c>
      <c r="G22" s="290" t="s">
        <v>238</v>
      </c>
      <c r="H22" s="290" t="s">
        <v>238</v>
      </c>
      <c r="I22" s="290" t="s">
        <v>239</v>
      </c>
      <c r="J22" s="287"/>
      <c r="K22" s="42"/>
    </row>
    <row r="23" ht="13.5" customHeight="1">
      <c r="A23" s="303"/>
      <c r="B23" s="290"/>
      <c r="C23" s="290"/>
      <c r="D23" s="190"/>
      <c r="E23" s="306"/>
      <c r="F23" s="34"/>
      <c r="G23" s="307"/>
      <c r="H23" s="34"/>
      <c r="I23" s="34"/>
      <c r="J23" s="287"/>
      <c r="K23" s="42"/>
    </row>
    <row r="24" ht="13.5" customHeight="1">
      <c r="A24" s="33" t="s">
        <v>240</v>
      </c>
      <c r="B24" s="2"/>
      <c r="C24" s="2"/>
      <c r="D24" s="2"/>
      <c r="E24" s="2"/>
      <c r="F24" s="2"/>
      <c r="G24" s="2"/>
      <c r="H24" s="34"/>
      <c r="I24" s="34"/>
      <c r="J24" s="287"/>
      <c r="K24" s="287"/>
    </row>
    <row r="25" ht="13.5" customHeight="1">
      <c r="A25" s="3"/>
      <c r="B25" s="2"/>
      <c r="C25" s="2"/>
      <c r="D25" s="2"/>
      <c r="E25" s="2"/>
      <c r="F25" s="2"/>
      <c r="G25" s="2"/>
      <c r="H25" s="2"/>
      <c r="I25" s="2"/>
      <c r="J25" s="287"/>
      <c r="K25" s="287"/>
    </row>
    <row r="26" ht="13.5" customHeight="1">
      <c r="A26" s="156" t="s">
        <v>2</v>
      </c>
      <c r="B26" s="161" t="s">
        <v>241</v>
      </c>
      <c r="C26" s="161" t="s">
        <v>242</v>
      </c>
      <c r="D26" s="161" t="s">
        <v>243</v>
      </c>
      <c r="E26" s="161" t="s">
        <v>244</v>
      </c>
      <c r="F26" s="161" t="s">
        <v>245</v>
      </c>
      <c r="G26" s="161" t="s">
        <v>246</v>
      </c>
      <c r="H26" s="161" t="s">
        <v>8</v>
      </c>
      <c r="I26" s="161" t="s">
        <v>247</v>
      </c>
      <c r="J26" s="287"/>
      <c r="K26" s="287"/>
    </row>
    <row r="27" ht="13.5" customHeight="1">
      <c r="A27" s="308"/>
      <c r="B27" s="309" t="s">
        <v>248</v>
      </c>
      <c r="C27" s="310" t="s">
        <v>249</v>
      </c>
      <c r="D27" s="309" t="s">
        <v>248</v>
      </c>
      <c r="E27" s="310" t="s">
        <v>249</v>
      </c>
      <c r="F27" s="309" t="s">
        <v>248</v>
      </c>
      <c r="G27" s="309" t="s">
        <v>248</v>
      </c>
      <c r="H27" s="309" t="s">
        <v>250</v>
      </c>
      <c r="I27" s="309" t="s">
        <v>251</v>
      </c>
      <c r="J27" s="287"/>
      <c r="K27" s="287"/>
    </row>
    <row r="28" ht="13.5" customHeight="1">
      <c r="A28" s="308"/>
      <c r="B28" s="309" t="s">
        <v>252</v>
      </c>
      <c r="C28" s="310" t="s">
        <v>253</v>
      </c>
      <c r="D28" s="309" t="s">
        <v>252</v>
      </c>
      <c r="E28" s="309" t="s">
        <v>254</v>
      </c>
      <c r="F28" s="309" t="s">
        <v>252</v>
      </c>
      <c r="G28" s="309" t="s">
        <v>252</v>
      </c>
      <c r="H28" s="309" t="s">
        <v>255</v>
      </c>
      <c r="I28" s="309" t="s">
        <v>252</v>
      </c>
      <c r="J28" s="287"/>
      <c r="K28" s="287"/>
    </row>
    <row r="29" ht="13.5" customHeight="1">
      <c r="A29" s="3">
        <v>1995.0</v>
      </c>
      <c r="B29" s="311">
        <v>133.2</v>
      </c>
      <c r="C29" s="311">
        <v>384.2</v>
      </c>
      <c r="D29" s="311">
        <v>46.8</v>
      </c>
      <c r="E29" s="311">
        <v>5.19</v>
      </c>
      <c r="F29" s="311">
        <v>28.6</v>
      </c>
      <c r="G29" s="311">
        <v>294.5</v>
      </c>
      <c r="H29" s="311">
        <v>16.5</v>
      </c>
      <c r="I29" s="311">
        <v>7.9</v>
      </c>
      <c r="J29" s="287"/>
      <c r="K29" s="287"/>
    </row>
    <row r="30" ht="13.5" customHeight="1">
      <c r="A30" s="3">
        <v>1996.0</v>
      </c>
      <c r="B30" s="311">
        <v>103.89</v>
      </c>
      <c r="C30" s="311">
        <v>387.8</v>
      </c>
      <c r="D30" s="311">
        <v>46.5</v>
      </c>
      <c r="E30" s="311">
        <v>5.18</v>
      </c>
      <c r="F30" s="311">
        <v>35.1</v>
      </c>
      <c r="G30" s="311">
        <v>289.0</v>
      </c>
      <c r="H30" s="311">
        <v>20.5</v>
      </c>
      <c r="I30" s="311">
        <v>3.78</v>
      </c>
      <c r="J30" s="287"/>
      <c r="K30" s="287"/>
    </row>
    <row r="31" ht="13.5" customHeight="1">
      <c r="A31" s="3">
        <v>1997.0</v>
      </c>
      <c r="B31" s="311">
        <v>103.22</v>
      </c>
      <c r="C31" s="311">
        <v>331.2</v>
      </c>
      <c r="D31" s="311">
        <v>59.7</v>
      </c>
      <c r="E31" s="311">
        <v>4.89</v>
      </c>
      <c r="F31" s="311">
        <v>28.0</v>
      </c>
      <c r="G31" s="311">
        <v>264.4</v>
      </c>
      <c r="H31" s="311">
        <v>20.1</v>
      </c>
      <c r="I31" s="311">
        <v>4.3</v>
      </c>
      <c r="J31" s="287"/>
      <c r="K31" s="287"/>
    </row>
    <row r="32" ht="13.5" customHeight="1">
      <c r="A32" s="3">
        <v>1998.0</v>
      </c>
      <c r="B32" s="311">
        <v>74.97</v>
      </c>
      <c r="C32" s="311">
        <v>294.1</v>
      </c>
      <c r="D32" s="311">
        <v>46.5</v>
      </c>
      <c r="E32" s="311">
        <v>5.53</v>
      </c>
      <c r="F32" s="311">
        <v>24.0</v>
      </c>
      <c r="G32" s="311">
        <v>261.4</v>
      </c>
      <c r="H32" s="311">
        <v>21.0</v>
      </c>
      <c r="I32" s="311">
        <v>3.41</v>
      </c>
      <c r="J32" s="287"/>
      <c r="K32" s="287"/>
    </row>
    <row r="33" ht="13.5" customHeight="1">
      <c r="A33" s="3">
        <v>1999.0</v>
      </c>
      <c r="B33" s="311">
        <v>71.38</v>
      </c>
      <c r="C33" s="311">
        <v>278.8</v>
      </c>
      <c r="D33" s="311">
        <v>48.8</v>
      </c>
      <c r="E33" s="311">
        <v>5.25</v>
      </c>
      <c r="F33" s="311">
        <v>22.8</v>
      </c>
      <c r="G33" s="311">
        <v>254.4</v>
      </c>
      <c r="H33" s="311">
        <v>17.4</v>
      </c>
      <c r="I33" s="311">
        <v>2.65</v>
      </c>
      <c r="J33" s="287"/>
      <c r="K33" s="287"/>
    </row>
    <row r="34" ht="13.5" customHeight="1">
      <c r="A34" s="3">
        <v>2000.0</v>
      </c>
      <c r="B34" s="311">
        <v>82.29</v>
      </c>
      <c r="C34" s="311">
        <v>279.0</v>
      </c>
      <c r="D34" s="311">
        <v>51.2</v>
      </c>
      <c r="E34" s="311">
        <v>5.0</v>
      </c>
      <c r="F34" s="311">
        <v>20.6</v>
      </c>
      <c r="G34" s="311">
        <v>253.4</v>
      </c>
      <c r="H34" s="311">
        <v>18.5</v>
      </c>
      <c r="I34" s="311">
        <v>2.55</v>
      </c>
      <c r="J34" s="287"/>
      <c r="K34" s="287"/>
    </row>
    <row r="35" ht="13.5" customHeight="1">
      <c r="A35" s="3">
        <v>2001.0</v>
      </c>
      <c r="B35" s="311">
        <v>71.57</v>
      </c>
      <c r="C35" s="311">
        <v>271.14</v>
      </c>
      <c r="D35" s="311">
        <v>40.2</v>
      </c>
      <c r="E35" s="311">
        <v>4.37</v>
      </c>
      <c r="F35" s="311">
        <v>21.59</v>
      </c>
      <c r="G35" s="311">
        <v>211.5</v>
      </c>
      <c r="H35" s="311">
        <v>19.4</v>
      </c>
      <c r="I35" s="311">
        <v>2.36</v>
      </c>
      <c r="J35" s="287"/>
      <c r="K35" s="287"/>
    </row>
    <row r="36" ht="13.5" customHeight="1">
      <c r="A36" s="3">
        <v>2002.0</v>
      </c>
      <c r="B36" s="311">
        <v>70.65</v>
      </c>
      <c r="C36" s="311">
        <v>310.01</v>
      </c>
      <c r="D36" s="311">
        <v>35.31</v>
      </c>
      <c r="E36" s="311">
        <v>4.6</v>
      </c>
      <c r="F36" s="311">
        <v>20.53</v>
      </c>
      <c r="G36" s="311">
        <v>194.7</v>
      </c>
      <c r="H36" s="311">
        <v>19.0</v>
      </c>
      <c r="I36" s="311">
        <v>3.77</v>
      </c>
      <c r="J36" s="287"/>
      <c r="K36" s="287"/>
    </row>
    <row r="37" ht="13.5" customHeight="1">
      <c r="A37" s="3">
        <v>2003.0</v>
      </c>
      <c r="B37" s="311">
        <v>80.7007</v>
      </c>
      <c r="C37" s="311">
        <v>363.6226</v>
      </c>
      <c r="D37" s="311">
        <v>37.5436</v>
      </c>
      <c r="E37" s="311">
        <v>4.9109</v>
      </c>
      <c r="F37" s="311">
        <v>23.3613</v>
      </c>
      <c r="G37" s="311">
        <v>232.4</v>
      </c>
      <c r="H37" s="311">
        <v>15.9</v>
      </c>
      <c r="I37" s="311">
        <v>5.32</v>
      </c>
      <c r="J37" s="287"/>
      <c r="K37" s="287"/>
    </row>
    <row r="38" ht="13.5" customHeight="1">
      <c r="A38" s="3">
        <v>2004.0</v>
      </c>
      <c r="B38" s="311">
        <v>129.9943</v>
      </c>
      <c r="C38" s="311">
        <v>409.8457</v>
      </c>
      <c r="D38" s="311">
        <v>47.5253</v>
      </c>
      <c r="E38" s="311">
        <v>6.6906</v>
      </c>
      <c r="F38" s="311">
        <v>40.213</v>
      </c>
      <c r="G38" s="311">
        <v>409.4</v>
      </c>
      <c r="H38" s="311">
        <v>21.5</v>
      </c>
      <c r="I38" s="311">
        <v>16.42</v>
      </c>
      <c r="J38" s="287"/>
      <c r="K38" s="287"/>
    </row>
    <row r="39" ht="13.5" customHeight="1">
      <c r="A39" s="3">
        <v>2005.0</v>
      </c>
      <c r="B39" s="311">
        <v>166.871433</v>
      </c>
      <c r="C39" s="311">
        <v>445.468375</v>
      </c>
      <c r="D39" s="311">
        <v>62.675925</v>
      </c>
      <c r="E39" s="311">
        <v>7.339742</v>
      </c>
      <c r="F39" s="311">
        <v>44.294242</v>
      </c>
      <c r="G39" s="311">
        <v>360.9</v>
      </c>
      <c r="H39" s="311">
        <v>32.7</v>
      </c>
      <c r="I39" s="311">
        <v>31.73</v>
      </c>
      <c r="J39" s="287"/>
      <c r="K39" s="287"/>
    </row>
    <row r="40" ht="13.5" customHeight="1">
      <c r="A40" s="3">
        <v>2006.0</v>
      </c>
      <c r="B40" s="311">
        <v>304.910892</v>
      </c>
      <c r="C40" s="311">
        <v>604.580967</v>
      </c>
      <c r="D40" s="311">
        <v>148.564758</v>
      </c>
      <c r="E40" s="311">
        <v>11.571033</v>
      </c>
      <c r="F40" s="311">
        <v>58.500808</v>
      </c>
      <c r="G40" s="311">
        <v>419.5</v>
      </c>
      <c r="H40" s="311">
        <v>37.4</v>
      </c>
      <c r="I40" s="311">
        <v>24.75</v>
      </c>
      <c r="J40" s="287"/>
      <c r="K40" s="287"/>
    </row>
    <row r="41" ht="13.5" customHeight="1">
      <c r="A41" s="3">
        <v>2007.0</v>
      </c>
      <c r="B41" s="311">
        <v>322.930225</v>
      </c>
      <c r="C41" s="311">
        <v>697.407416666667</v>
      </c>
      <c r="D41" s="311">
        <v>147.073775</v>
      </c>
      <c r="E41" s="311">
        <v>13.415075</v>
      </c>
      <c r="F41" s="311">
        <v>117.029791666667</v>
      </c>
      <c r="G41" s="311">
        <v>679.5</v>
      </c>
      <c r="H41" s="311">
        <v>39.84</v>
      </c>
      <c r="I41" s="311">
        <v>30.17</v>
      </c>
      <c r="J41" s="287"/>
      <c r="K41" s="287"/>
    </row>
    <row r="42" ht="13.5" customHeight="1">
      <c r="A42" s="3">
        <v>2008.0</v>
      </c>
      <c r="B42" s="311">
        <v>315.513385984849</v>
      </c>
      <c r="C42" s="311">
        <v>872.723825757576</v>
      </c>
      <c r="D42" s="311">
        <v>85.0353522727273</v>
      </c>
      <c r="E42" s="311">
        <v>15.0084583333333</v>
      </c>
      <c r="F42" s="311">
        <v>94.8308962121212</v>
      </c>
      <c r="G42" s="311">
        <v>864.5</v>
      </c>
      <c r="H42" s="311">
        <v>57.5</v>
      </c>
      <c r="I42" s="311">
        <v>28.74</v>
      </c>
      <c r="J42" s="287"/>
      <c r="K42" s="287"/>
    </row>
    <row r="43" ht="13.5" customHeight="1">
      <c r="A43" s="3">
        <v>2009.0</v>
      </c>
      <c r="B43" s="311">
        <v>233.519216666667</v>
      </c>
      <c r="C43" s="311">
        <v>973.62465</v>
      </c>
      <c r="D43" s="311">
        <v>75.0509833333333</v>
      </c>
      <c r="E43" s="311">
        <v>14.6805</v>
      </c>
      <c r="F43" s="311">
        <v>77.9119666666667</v>
      </c>
      <c r="G43" s="311">
        <v>641.5</v>
      </c>
      <c r="H43" s="311">
        <v>43.78</v>
      </c>
      <c r="I43" s="311">
        <v>11.12</v>
      </c>
      <c r="J43" s="287"/>
      <c r="K43" s="287"/>
    </row>
    <row r="44" ht="13.5" customHeight="1">
      <c r="A44" s="3">
        <v>2010.0</v>
      </c>
      <c r="B44" s="311">
        <v>342.275767635803</v>
      </c>
      <c r="C44" s="311">
        <v>1225.29312515057</v>
      </c>
      <c r="D44" s="311">
        <v>98.1764541977876</v>
      </c>
      <c r="E44" s="311">
        <v>20.1852888904574</v>
      </c>
      <c r="F44" s="311">
        <v>97.6050833737518</v>
      </c>
      <c r="G44" s="311">
        <v>954.1</v>
      </c>
      <c r="H44" s="311">
        <v>68.17</v>
      </c>
      <c r="I44" s="311">
        <v>15.8</v>
      </c>
      <c r="J44" s="287"/>
      <c r="K44" s="287"/>
    </row>
    <row r="45" ht="13.5" customHeight="1">
      <c r="A45" s="3">
        <v>2011.0</v>
      </c>
      <c r="B45" s="311">
        <v>400.198901659813</v>
      </c>
      <c r="C45" s="311">
        <v>1569.52584648242</v>
      </c>
      <c r="D45" s="311">
        <v>99.5013898273898</v>
      </c>
      <c r="E45" s="311">
        <v>35.1735314728548</v>
      </c>
      <c r="F45" s="311">
        <v>108.969893566984</v>
      </c>
      <c r="G45" s="311">
        <v>1215.9</v>
      </c>
      <c r="H45" s="311">
        <v>167.79</v>
      </c>
      <c r="I45" s="311">
        <v>15.45</v>
      </c>
      <c r="J45" s="287"/>
      <c r="K45" s="287"/>
    </row>
    <row r="46" ht="13.5" customHeight="1">
      <c r="A46" s="3">
        <v>2012.0</v>
      </c>
      <c r="B46" s="311">
        <v>360.551236858615</v>
      </c>
      <c r="C46" s="311">
        <v>1669.87083417247</v>
      </c>
      <c r="D46" s="311">
        <v>88.3483484297884</v>
      </c>
      <c r="E46" s="311">
        <v>31.1698684751239</v>
      </c>
      <c r="F46" s="311">
        <v>93.5402092166465</v>
      </c>
      <c r="G46" s="311">
        <v>989.601</v>
      </c>
      <c r="H46" s="311">
        <v>128.53</v>
      </c>
      <c r="I46" s="311">
        <v>12.74</v>
      </c>
      <c r="J46" s="287"/>
      <c r="K46" s="287"/>
    </row>
    <row r="47" ht="13.5" customHeight="1">
      <c r="A47" s="3">
        <v>2013.0</v>
      </c>
      <c r="B47" s="311">
        <v>332.309270284061</v>
      </c>
      <c r="C47" s="311">
        <v>1410.99974592195</v>
      </c>
      <c r="D47" s="311">
        <v>86.6517135108455</v>
      </c>
      <c r="E47" s="311">
        <v>23.8553919538223</v>
      </c>
      <c r="F47" s="311">
        <v>97.1710659335133</v>
      </c>
      <c r="G47" s="311">
        <v>1041.434</v>
      </c>
      <c r="H47" s="311">
        <v>135.36</v>
      </c>
      <c r="I47" s="311">
        <v>10.32</v>
      </c>
      <c r="J47" s="287"/>
      <c r="K47" s="287"/>
    </row>
    <row r="48" ht="13.5" customHeight="1">
      <c r="A48" s="3">
        <v>2014.0</v>
      </c>
      <c r="B48" s="311">
        <v>311.162146468004</v>
      </c>
      <c r="C48" s="311">
        <v>1266.08843579428</v>
      </c>
      <c r="D48" s="311">
        <v>98.0678691388498</v>
      </c>
      <c r="E48" s="311">
        <v>19.0767579755548</v>
      </c>
      <c r="F48" s="311">
        <v>95.0739089732039</v>
      </c>
      <c r="G48" s="311">
        <v>1023.047</v>
      </c>
      <c r="H48" s="311">
        <v>96.84</v>
      </c>
      <c r="I48" s="311">
        <v>11.393</v>
      </c>
      <c r="J48" s="287"/>
      <c r="K48" s="287"/>
    </row>
    <row r="49" ht="13.5" customHeight="1">
      <c r="A49" s="3">
        <v>2015.0</v>
      </c>
      <c r="B49" s="311">
        <v>249.439361061221</v>
      </c>
      <c r="C49" s="311">
        <v>1161.06333747973</v>
      </c>
      <c r="D49" s="311">
        <v>87.6482257280833</v>
      </c>
      <c r="E49" s="311">
        <v>15.7324473100644</v>
      </c>
      <c r="F49" s="311">
        <v>81.0517449535551</v>
      </c>
      <c r="G49" s="311">
        <v>756.431</v>
      </c>
      <c r="H49" s="311">
        <v>55.21</v>
      </c>
      <c r="I49" s="311">
        <v>6.652</v>
      </c>
      <c r="J49" s="287"/>
      <c r="K49" s="287"/>
    </row>
    <row r="50" ht="13.5" customHeight="1">
      <c r="A50" s="3">
        <v>2016.0</v>
      </c>
      <c r="B50" s="311">
        <v>220.567243039588</v>
      </c>
      <c r="C50" s="311">
        <v>1247.99223226049</v>
      </c>
      <c r="D50" s="311">
        <v>94.7992944048228</v>
      </c>
      <c r="E50" s="311">
        <v>17.1393855205785</v>
      </c>
      <c r="F50" s="311">
        <v>84.8229560475732</v>
      </c>
      <c r="G50" s="311">
        <v>839.096</v>
      </c>
      <c r="H50" s="311">
        <v>57.705833333333345</v>
      </c>
      <c r="I50" s="311">
        <v>6.484083333333333</v>
      </c>
      <c r="J50" s="287"/>
      <c r="K50" s="287"/>
    </row>
    <row r="51" ht="13.5" customHeight="1">
      <c r="A51" s="3">
        <v>2017.0</v>
      </c>
      <c r="B51" s="311">
        <v>279.60636080616223</v>
      </c>
      <c r="C51" s="311">
        <v>1257.230549263062</v>
      </c>
      <c r="D51" s="311">
        <v>131.16626237185116</v>
      </c>
      <c r="E51" s="311">
        <v>17.058771609730847</v>
      </c>
      <c r="F51" s="311">
        <v>105.123279665926</v>
      </c>
      <c r="G51" s="311">
        <v>936.654</v>
      </c>
      <c r="H51" s="311">
        <v>71.76</v>
      </c>
      <c r="I51" s="311">
        <v>8.206</v>
      </c>
      <c r="J51" s="287"/>
      <c r="K51" s="287"/>
    </row>
    <row r="52" ht="13.5" customHeight="1">
      <c r="A52" s="3">
        <v>2018.0</v>
      </c>
      <c r="B52" s="311">
        <v>295.9016524000578</v>
      </c>
      <c r="C52" s="311">
        <v>1269.3421574456522</v>
      </c>
      <c r="D52" s="311">
        <v>132.6983254951087</v>
      </c>
      <c r="E52" s="311">
        <v>15.716692376521737</v>
      </c>
      <c r="F52" s="311">
        <v>101.77162544434782</v>
      </c>
      <c r="G52" s="311">
        <v>914.7003216749998</v>
      </c>
      <c r="H52" s="311">
        <v>69.74749999999999</v>
      </c>
      <c r="I52" s="311">
        <v>11.938250000000002</v>
      </c>
      <c r="J52" s="287"/>
      <c r="K52" s="287"/>
    </row>
    <row r="53" ht="13.5" customHeight="1">
      <c r="A53" s="3">
        <v>2019.0</v>
      </c>
      <c r="B53" s="311">
        <v>272.667186322031</v>
      </c>
      <c r="C53" s="311">
        <v>1392.25653032656</v>
      </c>
      <c r="D53" s="311">
        <v>115.669942506928</v>
      </c>
      <c r="E53" s="311">
        <v>16.2204212481962</v>
      </c>
      <c r="F53" s="311">
        <v>90.583182334579</v>
      </c>
      <c r="G53" s="311">
        <v>846.082526664505</v>
      </c>
      <c r="H53" s="311">
        <v>93.84916666666668</v>
      </c>
      <c r="I53" s="311">
        <v>11.354</v>
      </c>
      <c r="J53" s="287"/>
      <c r="K53" s="287"/>
    </row>
    <row r="54" ht="13.5" customHeight="1">
      <c r="A54" s="312">
        <v>2020.0</v>
      </c>
      <c r="B54" s="313"/>
      <c r="C54" s="313"/>
      <c r="D54" s="313"/>
      <c r="E54" s="313"/>
      <c r="F54" s="313"/>
      <c r="G54" s="313"/>
      <c r="H54" s="313"/>
      <c r="I54" s="313"/>
      <c r="J54" s="287"/>
      <c r="K54" s="287"/>
    </row>
    <row r="55" ht="13.5" customHeight="1">
      <c r="A55" s="3" t="s">
        <v>232</v>
      </c>
      <c r="B55" s="311">
        <v>273.80334551512846</v>
      </c>
      <c r="C55" s="311">
        <v>1559.0347826086959</v>
      </c>
      <c r="D55" s="311">
        <v>106.64203135560889</v>
      </c>
      <c r="E55" s="311">
        <v>17.97</v>
      </c>
      <c r="F55" s="311">
        <v>87.3208695652174</v>
      </c>
      <c r="G55" s="311">
        <v>774.4895652173913</v>
      </c>
      <c r="H55" s="311">
        <v>93.9173913043478</v>
      </c>
      <c r="I55" s="311">
        <v>9.852608695652174</v>
      </c>
      <c r="J55" s="287"/>
      <c r="K55" s="287"/>
    </row>
    <row r="56" ht="13.5" customHeight="1">
      <c r="A56" s="3" t="s">
        <v>233</v>
      </c>
      <c r="B56" s="311">
        <v>257.9920028035637</v>
      </c>
      <c r="C56" s="311">
        <v>1597.1025</v>
      </c>
      <c r="D56" s="311">
        <v>95.85484059321244</v>
      </c>
      <c r="E56" s="311">
        <v>17.880300000000002</v>
      </c>
      <c r="F56" s="311">
        <v>84.92549999999999</v>
      </c>
      <c r="G56" s="311">
        <v>746.4525</v>
      </c>
      <c r="H56" s="311">
        <v>84.18250000000002</v>
      </c>
      <c r="I56" s="311">
        <v>10.225</v>
      </c>
      <c r="J56" s="287"/>
      <c r="K56" s="287"/>
    </row>
    <row r="57" ht="13.5" customHeight="1">
      <c r="A57" s="3" t="s">
        <v>234</v>
      </c>
      <c r="B57" s="311">
        <v>235.08022725439807</v>
      </c>
      <c r="C57" s="311">
        <v>1591.2068181818183</v>
      </c>
      <c r="D57" s="311">
        <v>86.3469775282021</v>
      </c>
      <c r="E57" s="311">
        <v>14.884136363636365</v>
      </c>
      <c r="F57" s="311">
        <v>79.1359090909091</v>
      </c>
      <c r="G57" s="311">
        <v>694.9672727272726</v>
      </c>
      <c r="H57" s="311">
        <v>89.07363636363635</v>
      </c>
      <c r="I57" s="311">
        <v>8.843636363636364</v>
      </c>
      <c r="J57" s="287"/>
      <c r="K57" s="287"/>
    </row>
    <row r="58" ht="13.5" customHeight="1">
      <c r="A58" s="3" t="s">
        <v>235</v>
      </c>
      <c r="B58" s="311">
        <v>229.12732216719212</v>
      </c>
      <c r="C58" s="311">
        <v>1681.2295454545456</v>
      </c>
      <c r="D58" s="311">
        <v>86.31489617694432</v>
      </c>
      <c r="E58" s="311">
        <v>15.060318181818182</v>
      </c>
      <c r="F58" s="311">
        <v>75.04863636363638</v>
      </c>
      <c r="G58" s="311">
        <v>683.765</v>
      </c>
      <c r="H58" s="311">
        <v>83.42863636363637</v>
      </c>
      <c r="I58" s="311">
        <v>8.348636363636366</v>
      </c>
      <c r="J58" s="287"/>
      <c r="K58" s="287"/>
    </row>
    <row r="59" ht="13.5" customHeight="1">
      <c r="A59" s="3" t="s">
        <v>236</v>
      </c>
      <c r="B59" s="311">
        <v>237.4026315789474</v>
      </c>
      <c r="C59" s="311">
        <v>1715.6973684210527</v>
      </c>
      <c r="D59" s="311">
        <v>89.05842105263157</v>
      </c>
      <c r="E59" s="311">
        <v>16.233684210526313</v>
      </c>
      <c r="F59" s="311">
        <v>73.39631578947369</v>
      </c>
      <c r="G59" s="311">
        <v>698.9405263157895</v>
      </c>
      <c r="H59" s="311">
        <v>88.52368421052631</v>
      </c>
      <c r="I59" s="311">
        <v>8.780000000000001</v>
      </c>
      <c r="J59" s="287"/>
      <c r="K59" s="287"/>
    </row>
    <row r="60" ht="13.5" customHeight="1">
      <c r="A60" s="303" t="s">
        <v>237</v>
      </c>
      <c r="B60" s="311">
        <v>260.4709090909091</v>
      </c>
      <c r="C60" s="311">
        <v>1734.0318181818182</v>
      </c>
      <c r="D60" s="311">
        <v>86.60727272727273</v>
      </c>
      <c r="E60" s="311">
        <v>17.721818181818183</v>
      </c>
      <c r="F60" s="311">
        <v>78.92000000000002</v>
      </c>
      <c r="G60" s="311">
        <v>762.3204545454547</v>
      </c>
      <c r="H60" s="311">
        <v>102.36272727272726</v>
      </c>
      <c r="I60" s="311">
        <v>8.026363636363639</v>
      </c>
      <c r="J60" s="287"/>
      <c r="K60" s="287"/>
    </row>
    <row r="61" ht="73.5" customHeight="1">
      <c r="A61" s="314" t="s">
        <v>256</v>
      </c>
      <c r="B61" s="50"/>
      <c r="C61" s="50"/>
      <c r="D61" s="50"/>
      <c r="E61" s="50"/>
      <c r="F61" s="50"/>
      <c r="G61" s="50"/>
      <c r="H61" s="50"/>
      <c r="I61" s="50"/>
      <c r="J61" s="287"/>
      <c r="K61" s="287"/>
    </row>
    <row r="62" ht="13.5" customHeight="1">
      <c r="A62" s="3"/>
      <c r="B62" s="3"/>
      <c r="C62" s="2"/>
      <c r="D62" s="2"/>
      <c r="E62" s="2"/>
      <c r="F62" s="2"/>
      <c r="G62" s="2"/>
      <c r="H62" s="2"/>
      <c r="I62" s="2"/>
      <c r="J62" s="287"/>
      <c r="K62" s="287"/>
    </row>
    <row r="63" ht="13.5" customHeight="1">
      <c r="A63" s="3"/>
      <c r="B63" s="3"/>
      <c r="C63" s="2"/>
      <c r="D63" s="2"/>
      <c r="E63" s="2"/>
      <c r="F63" s="2"/>
      <c r="G63" s="2"/>
      <c r="H63" s="2"/>
      <c r="I63" s="2"/>
      <c r="J63" s="287"/>
      <c r="K63" s="287"/>
    </row>
    <row r="64" ht="13.5" customHeight="1">
      <c r="A64" s="3"/>
      <c r="B64" s="3"/>
      <c r="C64" s="2"/>
      <c r="D64" s="2"/>
      <c r="E64" s="2"/>
      <c r="F64" s="2"/>
      <c r="G64" s="2"/>
      <c r="H64" s="2"/>
      <c r="I64" s="2"/>
      <c r="J64" s="287"/>
      <c r="K64" s="287"/>
    </row>
    <row r="65" ht="13.5" customHeight="1">
      <c r="A65" s="3"/>
      <c r="B65" s="3"/>
      <c r="C65" s="2"/>
      <c r="D65" s="2"/>
      <c r="E65" s="2"/>
      <c r="F65" s="2"/>
      <c r="G65" s="2"/>
      <c r="H65" s="2"/>
      <c r="I65" s="2"/>
      <c r="J65" s="287"/>
      <c r="K65" s="287"/>
    </row>
    <row r="66" ht="13.5" customHeight="1">
      <c r="A66" s="3"/>
      <c r="B66" s="3"/>
      <c r="C66" s="2"/>
      <c r="D66" s="2"/>
      <c r="E66" s="2"/>
      <c r="F66" s="2"/>
      <c r="G66" s="2"/>
      <c r="H66" s="2"/>
      <c r="I66" s="2"/>
      <c r="J66" s="287"/>
      <c r="K66" s="287"/>
    </row>
    <row r="67" ht="13.5" customHeight="1">
      <c r="A67" s="3"/>
      <c r="B67" s="3"/>
      <c r="C67" s="2"/>
      <c r="D67" s="2"/>
      <c r="E67" s="2"/>
      <c r="F67" s="2"/>
      <c r="G67" s="2"/>
      <c r="H67" s="2"/>
      <c r="I67" s="2"/>
      <c r="J67" s="287"/>
      <c r="K67" s="287"/>
    </row>
    <row r="68" ht="13.5" customHeight="1">
      <c r="A68" s="3"/>
      <c r="B68" s="3"/>
      <c r="C68" s="2"/>
      <c r="D68" s="2"/>
      <c r="E68" s="2"/>
      <c r="F68" s="2"/>
      <c r="G68" s="2"/>
      <c r="H68" s="2"/>
      <c r="I68" s="2"/>
      <c r="J68" s="287"/>
      <c r="K68" s="287"/>
    </row>
    <row r="69" ht="13.5" customHeight="1">
      <c r="A69" s="3"/>
      <c r="B69" s="3"/>
      <c r="C69" s="2"/>
      <c r="D69" s="2"/>
      <c r="E69" s="2"/>
      <c r="F69" s="2"/>
      <c r="G69" s="2"/>
      <c r="H69" s="2"/>
      <c r="I69" s="2"/>
      <c r="J69" s="287"/>
      <c r="K69" s="287"/>
    </row>
    <row r="70" ht="13.5" customHeight="1">
      <c r="A70" s="3"/>
      <c r="B70" s="3"/>
      <c r="C70" s="2"/>
      <c r="D70" s="2"/>
      <c r="E70" s="2"/>
      <c r="F70" s="2"/>
      <c r="G70" s="2"/>
      <c r="H70" s="2"/>
      <c r="I70" s="2"/>
      <c r="J70" s="287"/>
      <c r="K70" s="287"/>
    </row>
    <row r="71" ht="13.5" customHeight="1">
      <c r="A71" s="3"/>
      <c r="B71" s="3"/>
      <c r="C71" s="2"/>
      <c r="D71" s="2"/>
      <c r="E71" s="2"/>
      <c r="F71" s="2"/>
      <c r="G71" s="2"/>
      <c r="H71" s="2"/>
      <c r="I71" s="2"/>
      <c r="J71" s="287"/>
      <c r="K71" s="287"/>
    </row>
    <row r="72" ht="13.5" customHeight="1">
      <c r="A72" s="3"/>
      <c r="B72" s="3"/>
      <c r="C72" s="2"/>
      <c r="D72" s="2"/>
      <c r="E72" s="2"/>
      <c r="F72" s="2"/>
      <c r="G72" s="2"/>
      <c r="H72" s="2"/>
      <c r="I72" s="2"/>
      <c r="J72" s="287"/>
      <c r="K72" s="287"/>
    </row>
    <row r="73" ht="13.5" customHeight="1">
      <c r="A73" s="3"/>
      <c r="B73" s="3"/>
      <c r="C73" s="2"/>
      <c r="D73" s="2"/>
      <c r="E73" s="2"/>
      <c r="F73" s="2"/>
      <c r="G73" s="2"/>
      <c r="H73" s="2"/>
      <c r="I73" s="2"/>
      <c r="J73" s="287"/>
      <c r="K73" s="287"/>
    </row>
    <row r="74" ht="13.5" customHeight="1">
      <c r="A74" s="3"/>
      <c r="B74" s="3"/>
      <c r="C74" s="2"/>
      <c r="D74" s="2"/>
      <c r="E74" s="2"/>
      <c r="F74" s="2"/>
      <c r="G74" s="2"/>
      <c r="H74" s="2"/>
      <c r="I74" s="2"/>
      <c r="J74" s="287"/>
      <c r="K74" s="287"/>
    </row>
    <row r="75" ht="13.5" customHeight="1">
      <c r="A75" s="3"/>
      <c r="B75" s="3"/>
      <c r="C75" s="2"/>
      <c r="D75" s="2"/>
      <c r="E75" s="2"/>
      <c r="F75" s="2"/>
      <c r="G75" s="2"/>
      <c r="H75" s="2"/>
      <c r="I75" s="2"/>
      <c r="J75" s="287"/>
      <c r="K75" s="287"/>
    </row>
    <row r="76" ht="13.5" customHeight="1">
      <c r="A76" s="3"/>
      <c r="B76" s="3"/>
      <c r="C76" s="2"/>
      <c r="D76" s="2"/>
      <c r="E76" s="2"/>
      <c r="F76" s="2"/>
      <c r="G76" s="2"/>
      <c r="H76" s="2"/>
      <c r="I76" s="2"/>
      <c r="J76" s="287"/>
      <c r="K76" s="287"/>
    </row>
    <row r="77" ht="13.5" customHeight="1">
      <c r="A77" s="3"/>
      <c r="B77" s="3"/>
      <c r="C77" s="2"/>
      <c r="D77" s="2"/>
      <c r="E77" s="2"/>
      <c r="F77" s="2"/>
      <c r="G77" s="2"/>
      <c r="H77" s="2"/>
      <c r="I77" s="2"/>
      <c r="J77" s="287"/>
      <c r="K77" s="287"/>
    </row>
    <row r="78" ht="13.5" customHeight="1">
      <c r="A78" s="3"/>
      <c r="B78" s="3"/>
      <c r="C78" s="2"/>
      <c r="D78" s="2"/>
      <c r="E78" s="2"/>
      <c r="F78" s="2"/>
      <c r="G78" s="2"/>
      <c r="H78" s="2"/>
      <c r="I78" s="2"/>
      <c r="J78" s="287"/>
      <c r="K78" s="287"/>
    </row>
    <row r="79" ht="13.5" customHeight="1">
      <c r="A79" s="3"/>
      <c r="B79" s="3"/>
      <c r="C79" s="2"/>
      <c r="D79" s="2"/>
      <c r="E79" s="2"/>
      <c r="F79" s="2"/>
      <c r="G79" s="2"/>
      <c r="H79" s="2"/>
      <c r="I79" s="2"/>
      <c r="J79" s="287"/>
      <c r="K79" s="287"/>
    </row>
    <row r="80" ht="13.5" customHeight="1">
      <c r="A80" s="3"/>
      <c r="B80" s="3"/>
      <c r="C80" s="2"/>
      <c r="D80" s="2"/>
      <c r="E80" s="2"/>
      <c r="F80" s="2"/>
      <c r="G80" s="2"/>
      <c r="H80" s="2"/>
      <c r="I80" s="2"/>
      <c r="J80" s="287"/>
      <c r="K80" s="287"/>
    </row>
    <row r="81" ht="13.5" customHeight="1">
      <c r="A81" s="3"/>
      <c r="B81" s="3"/>
      <c r="C81" s="2"/>
      <c r="D81" s="2"/>
      <c r="E81" s="2"/>
      <c r="F81" s="2"/>
      <c r="G81" s="2"/>
      <c r="H81" s="2"/>
      <c r="I81" s="2"/>
      <c r="J81" s="287"/>
      <c r="K81" s="287"/>
    </row>
    <row r="82" ht="13.5" customHeight="1">
      <c r="A82" s="3"/>
      <c r="B82" s="3"/>
      <c r="C82" s="2"/>
      <c r="D82" s="2"/>
      <c r="E82" s="2"/>
      <c r="F82" s="2"/>
      <c r="G82" s="2"/>
      <c r="H82" s="2"/>
      <c r="I82" s="2"/>
      <c r="J82" s="287"/>
      <c r="K82" s="287"/>
    </row>
    <row r="83" ht="13.5" customHeight="1">
      <c r="A83" s="3"/>
      <c r="B83" s="3"/>
      <c r="C83" s="2"/>
      <c r="D83" s="2"/>
      <c r="E83" s="2"/>
      <c r="F83" s="2"/>
      <c r="G83" s="2"/>
      <c r="H83" s="2"/>
      <c r="I83" s="2"/>
      <c r="J83" s="287"/>
      <c r="K83" s="287"/>
    </row>
    <row r="84" ht="13.5" customHeight="1">
      <c r="A84" s="3"/>
      <c r="B84" s="3"/>
      <c r="C84" s="2"/>
      <c r="D84" s="2"/>
      <c r="E84" s="2"/>
      <c r="F84" s="2"/>
      <c r="G84" s="2"/>
      <c r="H84" s="2"/>
      <c r="I84" s="2"/>
      <c r="J84" s="287"/>
      <c r="K84" s="287"/>
    </row>
    <row r="85" ht="13.5" customHeight="1">
      <c r="A85" s="3"/>
      <c r="B85" s="3"/>
      <c r="C85" s="2"/>
      <c r="D85" s="2"/>
      <c r="E85" s="2"/>
      <c r="F85" s="2"/>
      <c r="G85" s="2"/>
      <c r="H85" s="2"/>
      <c r="I85" s="2"/>
      <c r="J85" s="287"/>
      <c r="K85" s="287"/>
    </row>
    <row r="86" ht="13.5" customHeight="1">
      <c r="A86" s="3"/>
      <c r="B86" s="3"/>
      <c r="C86" s="2"/>
      <c r="D86" s="2"/>
      <c r="E86" s="2"/>
      <c r="F86" s="2"/>
      <c r="G86" s="2"/>
      <c r="H86" s="2"/>
      <c r="I86" s="2"/>
      <c r="J86" s="287"/>
      <c r="K86" s="287"/>
    </row>
    <row r="87" ht="13.5" customHeight="1">
      <c r="A87" s="3"/>
      <c r="B87" s="3"/>
      <c r="C87" s="2"/>
      <c r="D87" s="2"/>
      <c r="E87" s="2"/>
      <c r="F87" s="2"/>
      <c r="G87" s="2"/>
      <c r="H87" s="2"/>
      <c r="I87" s="2"/>
      <c r="J87" s="287"/>
      <c r="K87" s="287"/>
    </row>
    <row r="88" ht="13.5" customHeight="1">
      <c r="A88" s="3"/>
      <c r="B88" s="3"/>
      <c r="C88" s="2"/>
      <c r="D88" s="2"/>
      <c r="E88" s="2"/>
      <c r="F88" s="2"/>
      <c r="G88" s="2"/>
      <c r="H88" s="2"/>
      <c r="I88" s="2"/>
      <c r="J88" s="287"/>
      <c r="K88" s="287"/>
    </row>
    <row r="89" ht="13.5" customHeight="1">
      <c r="A89" s="3"/>
      <c r="B89" s="3"/>
      <c r="C89" s="2"/>
      <c r="D89" s="2"/>
      <c r="E89" s="2"/>
      <c r="F89" s="2"/>
      <c r="G89" s="2"/>
      <c r="H89" s="2"/>
      <c r="I89" s="2"/>
      <c r="J89" s="287"/>
      <c r="K89" s="287"/>
    </row>
    <row r="90" ht="13.5" customHeight="1">
      <c r="A90" s="3"/>
      <c r="B90" s="3"/>
      <c r="C90" s="2"/>
      <c r="D90" s="2"/>
      <c r="E90" s="2"/>
      <c r="F90" s="2"/>
      <c r="G90" s="2"/>
      <c r="H90" s="2"/>
      <c r="I90" s="2"/>
      <c r="J90" s="287"/>
      <c r="K90" s="287"/>
    </row>
    <row r="91" ht="13.5" customHeight="1">
      <c r="A91" s="3"/>
      <c r="B91" s="3"/>
      <c r="C91" s="2"/>
      <c r="D91" s="2"/>
      <c r="E91" s="2"/>
      <c r="F91" s="2"/>
      <c r="G91" s="2"/>
      <c r="H91" s="2"/>
      <c r="I91" s="2"/>
      <c r="J91" s="287"/>
      <c r="K91" s="287"/>
    </row>
    <row r="92" ht="13.5" customHeight="1">
      <c r="A92" s="3"/>
      <c r="B92" s="3"/>
      <c r="C92" s="2"/>
      <c r="D92" s="2"/>
      <c r="E92" s="2"/>
      <c r="F92" s="2"/>
      <c r="G92" s="2"/>
      <c r="H92" s="2"/>
      <c r="I92" s="2"/>
      <c r="J92" s="287"/>
      <c r="K92" s="287"/>
    </row>
    <row r="93" ht="13.5" customHeight="1">
      <c r="A93" s="3"/>
      <c r="B93" s="3"/>
      <c r="C93" s="2"/>
      <c r="D93" s="2"/>
      <c r="E93" s="2"/>
      <c r="F93" s="2"/>
      <c r="G93" s="2"/>
      <c r="H93" s="2"/>
      <c r="I93" s="2"/>
      <c r="J93" s="287"/>
      <c r="K93" s="287"/>
    </row>
    <row r="94" ht="13.5" customHeight="1">
      <c r="A94" s="3"/>
      <c r="B94" s="3"/>
      <c r="C94" s="2"/>
      <c r="D94" s="2"/>
      <c r="E94" s="2"/>
      <c r="F94" s="2"/>
      <c r="G94" s="2"/>
      <c r="H94" s="2"/>
      <c r="I94" s="2"/>
      <c r="J94" s="287"/>
      <c r="K94" s="287"/>
    </row>
    <row r="95" ht="13.5" customHeight="1">
      <c r="A95" s="3"/>
      <c r="B95" s="3"/>
      <c r="C95" s="2"/>
      <c r="D95" s="2"/>
      <c r="E95" s="2"/>
      <c r="F95" s="2"/>
      <c r="G95" s="2"/>
      <c r="H95" s="2"/>
      <c r="I95" s="2"/>
      <c r="J95" s="287"/>
      <c r="K95" s="287"/>
    </row>
    <row r="96" ht="13.5" customHeight="1">
      <c r="A96" s="3"/>
      <c r="B96" s="3"/>
      <c r="C96" s="2"/>
      <c r="D96" s="2"/>
      <c r="E96" s="2"/>
      <c r="F96" s="2"/>
      <c r="G96" s="2"/>
      <c r="H96" s="2"/>
      <c r="I96" s="2"/>
      <c r="J96" s="287"/>
      <c r="K96" s="287"/>
    </row>
    <row r="97" ht="13.5" customHeight="1">
      <c r="A97" s="3"/>
      <c r="B97" s="3"/>
      <c r="C97" s="2"/>
      <c r="D97" s="2"/>
      <c r="E97" s="2"/>
      <c r="F97" s="2"/>
      <c r="G97" s="2"/>
      <c r="H97" s="2"/>
      <c r="I97" s="2"/>
      <c r="J97" s="287"/>
      <c r="K97" s="287"/>
    </row>
    <row r="98" ht="13.5" customHeight="1">
      <c r="A98" s="3"/>
      <c r="B98" s="3"/>
      <c r="C98" s="2"/>
      <c r="D98" s="2"/>
      <c r="E98" s="2"/>
      <c r="F98" s="2"/>
      <c r="G98" s="2"/>
      <c r="H98" s="2"/>
      <c r="I98" s="2"/>
      <c r="J98" s="287"/>
      <c r="K98" s="287"/>
    </row>
    <row r="99" ht="13.5" customHeight="1">
      <c r="A99" s="3"/>
      <c r="B99" s="3"/>
      <c r="C99" s="2"/>
      <c r="D99" s="2"/>
      <c r="E99" s="2"/>
      <c r="F99" s="2"/>
      <c r="G99" s="2"/>
      <c r="H99" s="2"/>
      <c r="I99" s="2"/>
      <c r="J99" s="287"/>
      <c r="K99" s="287"/>
    </row>
    <row r="100" ht="13.5" customHeight="1">
      <c r="A100" s="3"/>
      <c r="B100" s="3"/>
      <c r="C100" s="2"/>
      <c r="D100" s="2"/>
      <c r="E100" s="2"/>
      <c r="F100" s="2"/>
      <c r="G100" s="2"/>
      <c r="H100" s="2"/>
      <c r="I100" s="2"/>
      <c r="J100" s="287"/>
      <c r="K100" s="287"/>
    </row>
  </sheetData>
  <mergeCells count="1">
    <mergeCell ref="A61:I61"/>
  </mergeCells>
  <printOptions horizontalCentered="1" verticalCentered="1"/>
  <pageMargins bottom="0.0" footer="0.0" header="0.0" left="0.0" right="0.0" top="0.0"/>
  <pageSetup paperSize="9" scale="65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/>
  </sheetPr>
  <sheetViews>
    <sheetView showGridLines="0" workbookViewId="0"/>
  </sheetViews>
  <sheetFormatPr customHeight="1" defaultColWidth="14.43" defaultRowHeight="15.0"/>
  <cols>
    <col customWidth="1" min="1" max="1" width="17.71"/>
    <col customWidth="1" min="2" max="2" width="18.71"/>
    <col customWidth="1" min="3" max="3" width="12.71"/>
    <col customWidth="1" min="4" max="4" width="18.71"/>
    <col customWidth="1" min="5" max="5" width="16.0"/>
    <col customWidth="1" min="6" max="9" width="18.71"/>
    <col customWidth="1" min="10" max="11" width="12.71"/>
    <col customWidth="1" min="12" max="12" width="2.57"/>
    <col customWidth="1" min="13" max="26" width="11.43"/>
  </cols>
  <sheetData>
    <row r="1" ht="14.25" customHeight="1">
      <c r="A1" s="315" t="s">
        <v>257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ht="14.25" customHeight="1">
      <c r="A2" s="54" t="s">
        <v>258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</row>
    <row r="3" ht="14.25" customHeight="1">
      <c r="A3" s="54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</row>
    <row r="4" ht="14.25" customHeight="1">
      <c r="A4" s="318" t="s">
        <v>259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</row>
    <row r="5" ht="23.25" customHeight="1">
      <c r="A5" s="319" t="s">
        <v>2</v>
      </c>
      <c r="B5" s="320" t="s">
        <v>3</v>
      </c>
      <c r="C5" s="320" t="s">
        <v>4</v>
      </c>
      <c r="D5" s="320" t="s">
        <v>5</v>
      </c>
      <c r="E5" s="320" t="s">
        <v>6</v>
      </c>
      <c r="F5" s="320" t="s">
        <v>7</v>
      </c>
      <c r="G5" s="320" t="s">
        <v>9</v>
      </c>
      <c r="H5" s="320" t="s">
        <v>8</v>
      </c>
      <c r="I5" s="320" t="s">
        <v>10</v>
      </c>
      <c r="J5" s="320" t="s">
        <v>50</v>
      </c>
      <c r="K5" s="320" t="s">
        <v>260</v>
      </c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</row>
    <row r="6" ht="14.25" customHeight="1">
      <c r="A6" s="322">
        <v>2011.0</v>
      </c>
      <c r="B6" s="323">
        <v>10721.0312825658</v>
      </c>
      <c r="C6" s="323">
        <v>10235.3530798401</v>
      </c>
      <c r="D6" s="323">
        <v>1522.54065924847</v>
      </c>
      <c r="E6" s="323">
        <v>219.448628845415</v>
      </c>
      <c r="F6" s="323">
        <v>2426.73595212883</v>
      </c>
      <c r="G6" s="323">
        <v>775.594947967208</v>
      </c>
      <c r="H6" s="323">
        <v>1030.07229161687</v>
      </c>
      <c r="I6" s="323">
        <v>563.689470239268</v>
      </c>
      <c r="J6" s="323">
        <v>31.2085217607323</v>
      </c>
      <c r="K6" s="323" t="str">
        <f t="shared" ref="K6:K14" si="1">SUM(B6:J6)</f>
        <v>  27,526 </v>
      </c>
      <c r="L6" s="317"/>
      <c r="M6" s="317"/>
      <c r="N6" s="324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</row>
    <row r="7" ht="14.25" customHeight="1">
      <c r="A7" s="322">
        <v>2012.0</v>
      </c>
      <c r="B7" s="323">
        <v>10730.9422104018</v>
      </c>
      <c r="C7" s="323">
        <v>10745.5157589617</v>
      </c>
      <c r="D7" s="323">
        <v>1352.33743256601</v>
      </c>
      <c r="E7" s="323">
        <v>209.569981439488</v>
      </c>
      <c r="F7" s="323">
        <v>2575.3341204307</v>
      </c>
      <c r="G7" s="323">
        <v>558.259226026279</v>
      </c>
      <c r="H7" s="323">
        <v>844.828479950657</v>
      </c>
      <c r="I7" s="323">
        <v>428.267490693182</v>
      </c>
      <c r="J7" s="323">
        <v>21.6183863068179</v>
      </c>
      <c r="K7" s="323" t="str">
        <f t="shared" si="1"/>
        <v>  27,467 </v>
      </c>
      <c r="L7" s="317"/>
      <c r="M7" s="317"/>
      <c r="N7" s="324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</row>
    <row r="8" ht="14.25" customHeight="1">
      <c r="A8" s="322">
        <v>2013.0</v>
      </c>
      <c r="B8" s="323">
        <v>9820.74782808726</v>
      </c>
      <c r="C8" s="323">
        <v>8536.27949004949</v>
      </c>
      <c r="D8" s="323">
        <v>1413.84338734106</v>
      </c>
      <c r="E8" s="323">
        <v>479.251804397501</v>
      </c>
      <c r="F8" s="323">
        <v>1776.05952588774</v>
      </c>
      <c r="G8" s="323">
        <v>527.7123537571</v>
      </c>
      <c r="H8" s="323">
        <v>856.808474672896</v>
      </c>
      <c r="I8" s="323">
        <v>355.52074602744</v>
      </c>
      <c r="J8" s="323">
        <v>23.2218059725597</v>
      </c>
      <c r="K8" s="323" t="str">
        <f t="shared" si="1"/>
        <v>  23,789 </v>
      </c>
      <c r="L8" s="317"/>
      <c r="M8" s="317"/>
      <c r="N8" s="324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</row>
    <row r="9" ht="14.25" customHeight="1">
      <c r="A9" s="322">
        <v>2014.0</v>
      </c>
      <c r="B9" s="323">
        <v>8874.90607696252</v>
      </c>
      <c r="C9" s="323">
        <v>6729.0722178974</v>
      </c>
      <c r="D9" s="323">
        <v>1503.54723388625</v>
      </c>
      <c r="E9" s="323">
        <v>331.076952784787</v>
      </c>
      <c r="F9" s="323">
        <v>1522.51352111971</v>
      </c>
      <c r="G9" s="323">
        <v>539.558216499292</v>
      </c>
      <c r="H9" s="323">
        <v>646.704800258046</v>
      </c>
      <c r="I9" s="323">
        <v>360.161931241961</v>
      </c>
      <c r="J9" s="323">
        <v>37.8729777580388</v>
      </c>
      <c r="K9" s="323" t="str">
        <f t="shared" si="1"/>
        <v>  20,545 </v>
      </c>
      <c r="L9" s="317"/>
      <c r="M9" s="317"/>
      <c r="N9" s="324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</row>
    <row r="10" ht="14.25" customHeight="1">
      <c r="A10" s="322">
        <v>2015.0</v>
      </c>
      <c r="B10" s="323">
        <v>8167.54131265378</v>
      </c>
      <c r="C10" s="323">
        <v>6650.59536469637</v>
      </c>
      <c r="D10" s="323">
        <v>1507.65853119551</v>
      </c>
      <c r="E10" s="323">
        <v>137.796352970983</v>
      </c>
      <c r="F10" s="323">
        <v>1548.26960111113</v>
      </c>
      <c r="G10" s="323">
        <v>341.685340655076</v>
      </c>
      <c r="H10" s="323">
        <v>350.002596556415</v>
      </c>
      <c r="I10" s="323">
        <v>219.634692859866</v>
      </c>
      <c r="J10" s="323">
        <v>26.956227140134</v>
      </c>
      <c r="K10" s="323" t="str">
        <f t="shared" si="1"/>
        <v>  18,950 </v>
      </c>
      <c r="L10" s="317"/>
      <c r="M10" s="317"/>
      <c r="N10" s="324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</row>
    <row r="11" ht="14.25" customHeight="1">
      <c r="A11" s="322">
        <v>2016.0</v>
      </c>
      <c r="B11" s="323">
        <v>10171.2028004944</v>
      </c>
      <c r="C11" s="323">
        <v>7385.95743423773</v>
      </c>
      <c r="D11" s="323">
        <v>1465.45208417193</v>
      </c>
      <c r="E11" s="323">
        <v>120.45621156886</v>
      </c>
      <c r="F11" s="323">
        <v>1657.87452421775</v>
      </c>
      <c r="G11" s="323">
        <v>344.262265282415</v>
      </c>
      <c r="H11" s="323">
        <v>343.760336795172</v>
      </c>
      <c r="I11" s="323">
        <v>272.671541601544</v>
      </c>
      <c r="J11" s="323">
        <v>14.9991003984556</v>
      </c>
      <c r="K11" s="323" t="str">
        <f t="shared" si="1"/>
        <v>  21,777 </v>
      </c>
      <c r="L11" s="317"/>
      <c r="N11" s="324"/>
      <c r="U11" s="317"/>
      <c r="V11" s="317"/>
      <c r="W11" s="317"/>
      <c r="X11" s="317"/>
      <c r="Y11" s="317"/>
      <c r="Z11" s="317"/>
    </row>
    <row r="12" ht="14.25" customHeight="1">
      <c r="A12" s="322">
        <v>2017.0</v>
      </c>
      <c r="B12" s="323">
        <v>13844.9586509548</v>
      </c>
      <c r="C12" s="323">
        <v>8270.4808182539</v>
      </c>
      <c r="D12" s="323">
        <v>2398.50885754895</v>
      </c>
      <c r="E12" s="323">
        <v>118.029146914971</v>
      </c>
      <c r="F12" s="323">
        <v>1726.1331451614</v>
      </c>
      <c r="G12" s="323">
        <v>370.476119714669</v>
      </c>
      <c r="H12" s="323">
        <v>434.370499861647</v>
      </c>
      <c r="I12" s="323">
        <v>367.856851125772</v>
      </c>
      <c r="J12" s="323">
        <v>50.7931558742283</v>
      </c>
      <c r="K12" s="323" t="str">
        <f t="shared" si="1"/>
        <v>  27,582 </v>
      </c>
      <c r="L12" s="317"/>
      <c r="N12" s="324"/>
      <c r="U12" s="317"/>
      <c r="V12" s="317"/>
      <c r="W12" s="317"/>
      <c r="X12" s="317"/>
      <c r="Y12" s="317"/>
      <c r="Z12" s="317"/>
    </row>
    <row r="13" ht="14.25" customHeight="1">
      <c r="A13" s="322">
        <v>2018.0</v>
      </c>
      <c r="B13" s="323">
        <v>14938.5452750593</v>
      </c>
      <c r="C13" s="323">
        <v>8258.5140570627</v>
      </c>
      <c r="D13" s="323">
        <v>2573.9030892868</v>
      </c>
      <c r="E13" s="323">
        <v>122.68864173304</v>
      </c>
      <c r="F13" s="323">
        <v>1545.46880056831</v>
      </c>
      <c r="G13" s="323">
        <v>351.766177331955</v>
      </c>
      <c r="H13" s="323">
        <v>484.364632195866</v>
      </c>
      <c r="I13" s="323">
        <v>612.495259711915</v>
      </c>
      <c r="J13" s="323">
        <v>10.9119332880849</v>
      </c>
      <c r="K13" s="323" t="str">
        <f t="shared" si="1"/>
        <v>  28,899 </v>
      </c>
      <c r="L13" s="317"/>
      <c r="N13" s="324"/>
      <c r="U13" s="317"/>
      <c r="V13" s="317"/>
      <c r="W13" s="317"/>
      <c r="X13" s="317"/>
      <c r="Y13" s="317"/>
      <c r="Z13" s="317"/>
    </row>
    <row r="14" ht="14.25" customHeight="1">
      <c r="A14" s="325">
        <v>2019.0</v>
      </c>
      <c r="B14" s="326">
        <v>13892.564953946838</v>
      </c>
      <c r="C14" s="326">
        <v>8482.055245320611</v>
      </c>
      <c r="D14" s="326">
        <v>2102.768960115248</v>
      </c>
      <c r="E14" s="326">
        <v>75.60834035656602</v>
      </c>
      <c r="F14" s="326">
        <v>1530.2444239342544</v>
      </c>
      <c r="G14" s="326">
        <v>371.1938962955775</v>
      </c>
      <c r="H14" s="326">
        <v>978.9822533076499</v>
      </c>
      <c r="I14" s="326">
        <v>638.2131482656935</v>
      </c>
      <c r="J14" s="326">
        <v>2.1614940000000002</v>
      </c>
      <c r="K14" s="323" t="str">
        <f t="shared" si="1"/>
        <v>  28,074 </v>
      </c>
      <c r="L14" s="317"/>
      <c r="M14" s="327"/>
      <c r="N14" s="324"/>
      <c r="U14" s="317"/>
      <c r="V14" s="317"/>
      <c r="W14" s="317"/>
      <c r="X14" s="317"/>
      <c r="Y14" s="317"/>
      <c r="Z14" s="317"/>
    </row>
    <row r="15" ht="14.25" customHeight="1">
      <c r="A15" s="328" t="s">
        <v>261</v>
      </c>
      <c r="B15" s="329" t="str">
        <f t="shared" ref="B15:K15" si="2">SUM(B16:B20)</f>
        <v>  4,012.82 </v>
      </c>
      <c r="C15" s="329" t="str">
        <f t="shared" si="2"/>
        <v>  2,576.42 </v>
      </c>
      <c r="D15" s="329" t="str">
        <f t="shared" si="2"/>
        <v>  619.48 </v>
      </c>
      <c r="E15" s="329" t="str">
        <f t="shared" si="2"/>
        <v>  27.01 </v>
      </c>
      <c r="F15" s="329" t="str">
        <f t="shared" si="2"/>
        <v>  553.59 </v>
      </c>
      <c r="G15" s="329" t="str">
        <f t="shared" si="2"/>
        <v>  113.79 </v>
      </c>
      <c r="H15" s="329" t="str">
        <f t="shared" si="2"/>
        <v>  316.16 </v>
      </c>
      <c r="I15" s="329" t="str">
        <f t="shared" si="2"/>
        <v>  164.43 </v>
      </c>
      <c r="J15" s="329" t="str">
        <f t="shared" si="2"/>
        <v>  0.43 </v>
      </c>
      <c r="K15" s="330" t="str">
        <f t="shared" si="2"/>
        <v>  8,384 </v>
      </c>
      <c r="L15" s="317"/>
      <c r="M15" s="327"/>
      <c r="N15" s="324"/>
      <c r="U15" s="317"/>
      <c r="V15" s="317"/>
      <c r="W15" s="317"/>
      <c r="X15" s="317"/>
      <c r="Y15" s="317"/>
      <c r="Z15" s="317"/>
    </row>
    <row r="16" ht="14.25" customHeight="1">
      <c r="A16" s="322" t="s">
        <v>232</v>
      </c>
      <c r="B16" s="331">
        <v>1005.0979103242</v>
      </c>
      <c r="C16" s="331">
        <v>806.292038958843</v>
      </c>
      <c r="D16" s="331">
        <v>165.304834155479</v>
      </c>
      <c r="E16" s="331">
        <v>6.373706162388</v>
      </c>
      <c r="F16" s="331">
        <v>120.208564114641</v>
      </c>
      <c r="G16" s="331">
        <v>32.8971564378146</v>
      </c>
      <c r="H16" s="331">
        <v>90.954680724954</v>
      </c>
      <c r="I16" s="331">
        <v>25.4471160146279</v>
      </c>
      <c r="J16" s="331">
        <v>0.167146</v>
      </c>
      <c r="K16" s="331" t="str">
        <f t="shared" ref="K16:K20" si="3">SUM(B16:J16)</f>
        <v>  2,252.7 </v>
      </c>
      <c r="L16" s="317"/>
      <c r="M16" s="327"/>
      <c r="N16" s="324"/>
      <c r="U16" s="317"/>
      <c r="V16" s="317"/>
      <c r="W16" s="317"/>
      <c r="X16" s="317"/>
      <c r="Y16" s="317"/>
      <c r="Z16" s="317"/>
    </row>
    <row r="17" ht="14.25" customHeight="1">
      <c r="A17" s="322" t="s">
        <v>233</v>
      </c>
      <c r="B17" s="331">
        <v>1025.18810345</v>
      </c>
      <c r="C17" s="331">
        <v>704.187230435627</v>
      </c>
      <c r="D17" s="331">
        <v>141.890384310858</v>
      </c>
      <c r="E17" s="331">
        <v>5.54957658898</v>
      </c>
      <c r="F17" s="331">
        <v>143.541035007737</v>
      </c>
      <c r="G17" s="331">
        <v>34.5763955122503</v>
      </c>
      <c r="H17" s="331">
        <v>110.192833885095</v>
      </c>
      <c r="I17" s="331">
        <v>46.6079547752622</v>
      </c>
      <c r="J17" s="331">
        <v>0.153191</v>
      </c>
      <c r="K17" s="331" t="str">
        <f t="shared" si="3"/>
        <v>  2,211.9 </v>
      </c>
      <c r="L17" s="317"/>
      <c r="M17" s="327"/>
      <c r="N17" s="324"/>
      <c r="U17" s="317"/>
      <c r="V17" s="317"/>
      <c r="W17" s="317"/>
      <c r="X17" s="317"/>
      <c r="Y17" s="317"/>
      <c r="Z17" s="317"/>
    </row>
    <row r="18" ht="14.25" customHeight="1">
      <c r="A18" s="322" t="s">
        <v>234</v>
      </c>
      <c r="B18" s="331">
        <v>780.9563568052</v>
      </c>
      <c r="C18" s="331">
        <v>409.374949342556</v>
      </c>
      <c r="D18" s="331">
        <v>183.02483715184</v>
      </c>
      <c r="E18" s="331">
        <v>4.730444236938</v>
      </c>
      <c r="F18" s="331">
        <v>122.677449165257</v>
      </c>
      <c r="G18" s="331">
        <v>32.7501776246002</v>
      </c>
      <c r="H18" s="331">
        <v>79.716186582894</v>
      </c>
      <c r="I18" s="331">
        <v>42.4872666462095</v>
      </c>
      <c r="J18" s="331">
        <v>0.105988</v>
      </c>
      <c r="K18" s="331" t="str">
        <f t="shared" si="3"/>
        <v>  1,655.8 </v>
      </c>
      <c r="L18" s="317"/>
      <c r="M18" s="327"/>
      <c r="N18" s="324"/>
      <c r="U18" s="317"/>
      <c r="V18" s="317"/>
      <c r="W18" s="317"/>
      <c r="X18" s="317"/>
      <c r="Y18" s="317"/>
      <c r="Z18" s="317"/>
    </row>
    <row r="19" ht="14.25" customHeight="1">
      <c r="A19" s="322" t="s">
        <v>235</v>
      </c>
      <c r="B19" s="331">
        <v>546.194182057954</v>
      </c>
      <c r="C19" s="331">
        <v>362.144862565296</v>
      </c>
      <c r="D19" s="331">
        <v>96.0996640996286</v>
      </c>
      <c r="E19" s="331">
        <v>4.562668748552</v>
      </c>
      <c r="F19" s="331">
        <v>86.3720391703771</v>
      </c>
      <c r="G19" s="331">
        <v>1.60811023432945</v>
      </c>
      <c r="H19" s="331">
        <v>35.295095734892</v>
      </c>
      <c r="I19" s="331">
        <v>9.6328570431752</v>
      </c>
      <c r="J19" s="331">
        <v>0.0</v>
      </c>
      <c r="K19" s="331" t="str">
        <f t="shared" si="3"/>
        <v>  1,141.9 </v>
      </c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</row>
    <row r="20" ht="14.25" customHeight="1">
      <c r="A20" s="322" t="s">
        <v>236</v>
      </c>
      <c r="B20" s="331">
        <v>655.380149532441</v>
      </c>
      <c r="C20" s="331">
        <v>294.419456936377</v>
      </c>
      <c r="D20" s="331">
        <v>33.1587448049774</v>
      </c>
      <c r="E20" s="331">
        <v>5.795474791106</v>
      </c>
      <c r="F20" s="331">
        <v>80.791393580778</v>
      </c>
      <c r="G20" s="331">
        <v>11.9608565864934</v>
      </c>
      <c r="H20" s="331">
        <v>0.0</v>
      </c>
      <c r="I20" s="331">
        <v>40.2509846901829</v>
      </c>
      <c r="J20" s="331">
        <v>0.003047</v>
      </c>
      <c r="K20" s="331" t="str">
        <f t="shared" si="3"/>
        <v>  1,121.8 </v>
      </c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</row>
    <row r="21" ht="14.25" customHeight="1">
      <c r="A21" s="322"/>
      <c r="B21" s="332"/>
      <c r="C21" s="333"/>
      <c r="E21" s="332"/>
      <c r="F21" s="332"/>
      <c r="G21" s="332"/>
      <c r="H21" s="332"/>
      <c r="I21" s="332"/>
      <c r="J21" s="334"/>
      <c r="K21" s="332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</row>
    <row r="22" ht="14.25" customHeight="1">
      <c r="A22" s="335" t="s">
        <v>262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</row>
    <row r="23" ht="14.25" customHeight="1">
      <c r="A23" s="322" t="s">
        <v>263</v>
      </c>
      <c r="B23" s="331">
        <v>1095.29581806223</v>
      </c>
      <c r="C23" s="331">
        <v>742.436954031468</v>
      </c>
      <c r="D23" s="331">
        <v>229.006692431</v>
      </c>
      <c r="E23" s="331">
        <v>7.358731305849</v>
      </c>
      <c r="F23" s="331">
        <v>97.7151602739057</v>
      </c>
      <c r="G23" s="331">
        <v>29.4299959797214</v>
      </c>
      <c r="H23" s="331">
        <v>66.430527293984</v>
      </c>
      <c r="I23" s="331">
        <v>57.3107694257504</v>
      </c>
      <c r="J23" s="336">
        <v>0.216947</v>
      </c>
      <c r="K23" s="331" t="str">
        <f t="shared" ref="K23:K24" si="4">SUM(B23:J23)</f>
        <v>  2,325.2 </v>
      </c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</row>
    <row r="24" ht="14.25" customHeight="1">
      <c r="A24" s="322" t="s">
        <v>30</v>
      </c>
      <c r="B24" s="331">
        <v>655.380149532441</v>
      </c>
      <c r="C24" s="331">
        <v>294.419456936377</v>
      </c>
      <c r="D24" s="331">
        <v>33.1587448049774</v>
      </c>
      <c r="E24" s="331">
        <v>5.795474791106</v>
      </c>
      <c r="F24" s="331">
        <v>80.791393580778</v>
      </c>
      <c r="G24" s="331">
        <v>11.9608565864934</v>
      </c>
      <c r="H24" s="331">
        <v>0.0</v>
      </c>
      <c r="I24" s="331">
        <v>40.2509846901829</v>
      </c>
      <c r="J24" s="336">
        <v>0.003047</v>
      </c>
      <c r="K24" s="331" t="str">
        <f t="shared" si="4"/>
        <v>  1,121.8 </v>
      </c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</row>
    <row r="25" ht="14.25" customHeight="1">
      <c r="A25" s="337" t="s">
        <v>264</v>
      </c>
      <c r="B25" s="338" t="str">
        <f t="shared" ref="B25:K25" si="5">B24/B23-1</f>
        <v>-40.2%</v>
      </c>
      <c r="C25" s="338" t="str">
        <f t="shared" si="5"/>
        <v>-60.3%</v>
      </c>
      <c r="D25" s="338" t="str">
        <f t="shared" si="5"/>
        <v>-85.5%</v>
      </c>
      <c r="E25" s="338" t="str">
        <f t="shared" si="5"/>
        <v>-21.2%</v>
      </c>
      <c r="F25" s="338" t="str">
        <f t="shared" si="5"/>
        <v>-17.3%</v>
      </c>
      <c r="G25" s="338" t="str">
        <f t="shared" si="5"/>
        <v>-59.4%</v>
      </c>
      <c r="H25" s="338" t="str">
        <f t="shared" si="5"/>
        <v>-100.0%</v>
      </c>
      <c r="I25" s="338" t="str">
        <f t="shared" si="5"/>
        <v>-29.8%</v>
      </c>
      <c r="J25" s="338" t="str">
        <f t="shared" si="5"/>
        <v>-98.6%</v>
      </c>
      <c r="K25" s="339" t="str">
        <f t="shared" si="5"/>
        <v>-51.8%</v>
      </c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</row>
    <row r="26" ht="14.25" customHeight="1">
      <c r="A26" s="318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</row>
    <row r="27" ht="14.25" customHeight="1">
      <c r="A27" s="335" t="s">
        <v>265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</row>
    <row r="28" ht="14.25" customHeight="1">
      <c r="A28" s="322" t="s">
        <v>266</v>
      </c>
      <c r="B28" s="331">
        <v>5468.817709866097</v>
      </c>
      <c r="C28" s="331">
        <v>3287.091189389806</v>
      </c>
      <c r="D28" s="331">
        <v>911.947943469954</v>
      </c>
      <c r="E28" s="331">
        <v>26.170324830892</v>
      </c>
      <c r="F28" s="331">
        <v>576.0957911457457</v>
      </c>
      <c r="G28" s="331">
        <v>160.9812864065987</v>
      </c>
      <c r="H28" s="331">
        <v>330.131443859225</v>
      </c>
      <c r="I28" s="331">
        <v>239.8592767241357</v>
      </c>
      <c r="J28" s="331">
        <v>0.901887</v>
      </c>
      <c r="K28" s="331" t="str">
        <f t="shared" ref="K28:K29" si="6">SUM(B28:J28)</f>
        <v>  11,002.0 </v>
      </c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</row>
    <row r="29" ht="14.25" customHeight="1">
      <c r="A29" s="322" t="s">
        <v>267</v>
      </c>
      <c r="B29" s="331">
        <v>4012.816702169795</v>
      </c>
      <c r="C29" s="331">
        <v>2576.418538238699</v>
      </c>
      <c r="D29" s="331">
        <v>619.478464522783</v>
      </c>
      <c r="E29" s="331">
        <v>27.011870527963996</v>
      </c>
      <c r="F29" s="331">
        <v>553.5904810387901</v>
      </c>
      <c r="G29" s="331">
        <v>113.79269639548795</v>
      </c>
      <c r="H29" s="331">
        <v>316.158796927835</v>
      </c>
      <c r="I29" s="331">
        <v>164.42617916945767</v>
      </c>
      <c r="J29" s="331">
        <v>0.429372</v>
      </c>
      <c r="K29" s="331" t="str">
        <f t="shared" si="6"/>
        <v>  8,384.1 </v>
      </c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</row>
    <row r="30" ht="14.25" customHeight="1">
      <c r="A30" s="337" t="s">
        <v>264</v>
      </c>
      <c r="B30" s="339" t="str">
        <f t="shared" ref="B30:K30" si="7">B29/B28-1</f>
        <v>-26.6%</v>
      </c>
      <c r="C30" s="339" t="str">
        <f t="shared" si="7"/>
        <v>-21.6%</v>
      </c>
      <c r="D30" s="339" t="str">
        <f t="shared" si="7"/>
        <v>-32.1%</v>
      </c>
      <c r="E30" s="339" t="str">
        <f t="shared" si="7"/>
        <v>3.2%</v>
      </c>
      <c r="F30" s="339" t="str">
        <f t="shared" si="7"/>
        <v>-3.9%</v>
      </c>
      <c r="G30" s="339" t="str">
        <f t="shared" si="7"/>
        <v>-29.3%</v>
      </c>
      <c r="H30" s="339" t="str">
        <f t="shared" si="7"/>
        <v>-4.2%</v>
      </c>
      <c r="I30" s="339" t="str">
        <f t="shared" si="7"/>
        <v>-31.4%</v>
      </c>
      <c r="J30" s="339" t="str">
        <f t="shared" si="7"/>
        <v>-52.4%</v>
      </c>
      <c r="K30" s="339" t="str">
        <f t="shared" si="7"/>
        <v>-23.8%</v>
      </c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</row>
    <row r="31" ht="14.25" customHeight="1">
      <c r="A31" s="318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</row>
    <row r="32" ht="14.25" customHeight="1">
      <c r="A32" s="335" t="s">
        <v>268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</row>
    <row r="33" ht="14.25" customHeight="1">
      <c r="A33" s="322" t="s">
        <v>269</v>
      </c>
      <c r="B33" s="331">
        <v>546.194182057954</v>
      </c>
      <c r="C33" s="331">
        <v>362.144862565296</v>
      </c>
      <c r="D33" s="331">
        <v>96.0996640996286</v>
      </c>
      <c r="E33" s="331">
        <v>4.562668748552</v>
      </c>
      <c r="F33" s="331">
        <v>86.3720391703771</v>
      </c>
      <c r="G33" s="331">
        <v>1.60811023432945</v>
      </c>
      <c r="H33" s="331">
        <v>35.295095734892</v>
      </c>
      <c r="I33" s="331">
        <v>9.6328570431752</v>
      </c>
      <c r="J33" s="331">
        <v>0.0</v>
      </c>
      <c r="K33" s="342" t="str">
        <f t="shared" ref="K33:K34" si="8">SUM(B33:J33)</f>
        <v>  1,142 </v>
      </c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</row>
    <row r="34" ht="14.25" customHeight="1">
      <c r="A34" s="322" t="s">
        <v>30</v>
      </c>
      <c r="B34" s="331">
        <v>655.380149532441</v>
      </c>
      <c r="C34" s="331">
        <v>294.419456936377</v>
      </c>
      <c r="D34" s="331">
        <v>33.1587448049774</v>
      </c>
      <c r="E34" s="331">
        <v>5.795474791106</v>
      </c>
      <c r="F34" s="331">
        <v>80.791393580778</v>
      </c>
      <c r="G34" s="331">
        <v>11.9608565864934</v>
      </c>
      <c r="H34" s="331">
        <v>0.0</v>
      </c>
      <c r="I34" s="331">
        <v>40.2509846901829</v>
      </c>
      <c r="J34" s="336">
        <v>0.003047</v>
      </c>
      <c r="K34" s="342" t="str">
        <f t="shared" si="8"/>
        <v>  1,122 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</row>
    <row r="35" ht="14.25" customHeight="1">
      <c r="A35" s="337" t="s">
        <v>264</v>
      </c>
      <c r="B35" s="339" t="str">
        <f t="shared" ref="B35:K35" si="9">B34/B33-1</f>
        <v>20.0%</v>
      </c>
      <c r="C35" s="339" t="str">
        <f t="shared" si="9"/>
        <v>-18.7%</v>
      </c>
      <c r="D35" s="339" t="str">
        <f t="shared" si="9"/>
        <v>-65.5%</v>
      </c>
      <c r="E35" s="339" t="str">
        <f t="shared" si="9"/>
        <v>27.0%</v>
      </c>
      <c r="F35" s="339" t="str">
        <f t="shared" si="9"/>
        <v>-6.5%</v>
      </c>
      <c r="G35" s="339" t="str">
        <f t="shared" si="9"/>
        <v>643.8%</v>
      </c>
      <c r="H35" s="339" t="str">
        <f t="shared" si="9"/>
        <v>-100.0%</v>
      </c>
      <c r="I35" s="339" t="str">
        <f t="shared" si="9"/>
        <v>317.9%</v>
      </c>
      <c r="J35" s="339" t="str">
        <f t="shared" si="9"/>
        <v>#DIV/0!</v>
      </c>
      <c r="K35" s="339" t="str">
        <f t="shared" si="9"/>
        <v>-1.8%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</row>
    <row r="36" ht="14.25" customHeight="1">
      <c r="A36" s="322"/>
      <c r="K36" s="316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</row>
    <row r="37" ht="14.25" customHeight="1">
      <c r="A37" s="322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</row>
    <row r="38" ht="14.25" customHeight="1">
      <c r="A38" s="322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</row>
    <row r="39" ht="14.25" customHeight="1">
      <c r="A39" s="343" t="s">
        <v>270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</row>
    <row r="40" ht="14.25" customHeight="1">
      <c r="A40" s="322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</row>
    <row r="41" ht="14.25" customHeight="1">
      <c r="A41" s="322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</row>
    <row r="42" ht="14.25" customHeight="1">
      <c r="A42" s="322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</row>
    <row r="43" ht="14.25" customHeight="1">
      <c r="A43" s="322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</row>
    <row r="44" ht="14.25" customHeight="1">
      <c r="A44" s="322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</row>
    <row r="45" ht="14.25" customHeight="1">
      <c r="A45" s="322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</row>
    <row r="46" ht="14.25" customHeight="1">
      <c r="A46" s="322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</row>
    <row r="47" ht="14.25" customHeight="1">
      <c r="A47" s="322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</row>
    <row r="48" ht="14.25" customHeight="1">
      <c r="A48" s="322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</row>
    <row r="49" ht="14.25" customHeight="1">
      <c r="A49" s="322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</row>
    <row r="50" ht="14.25" customHeight="1">
      <c r="A50" s="322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</row>
    <row r="51" ht="14.25" customHeight="1">
      <c r="A51" s="322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</row>
    <row r="52" ht="14.25" customHeight="1">
      <c r="A52" s="32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</row>
    <row r="53" ht="14.25" customHeight="1">
      <c r="A53" s="322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</row>
    <row r="54" ht="14.25" customHeight="1">
      <c r="A54" s="322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</row>
    <row r="55" ht="14.25" customHeight="1">
      <c r="A55" s="318" t="s">
        <v>271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</row>
    <row r="56" ht="14.25" customHeight="1">
      <c r="A56" s="328" t="s">
        <v>2</v>
      </c>
      <c r="B56" s="344" t="s">
        <v>3</v>
      </c>
      <c r="C56" s="344" t="s">
        <v>4</v>
      </c>
      <c r="D56" s="344" t="s">
        <v>5</v>
      </c>
      <c r="E56" s="344" t="s">
        <v>6</v>
      </c>
      <c r="F56" s="344" t="s">
        <v>7</v>
      </c>
      <c r="G56" s="344" t="s">
        <v>9</v>
      </c>
      <c r="H56" s="344" t="s">
        <v>8</v>
      </c>
      <c r="I56" s="344" t="s">
        <v>10</v>
      </c>
      <c r="J56" s="316"/>
      <c r="K56" s="316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</row>
    <row r="57" ht="14.25" customHeight="1">
      <c r="A57" s="322"/>
      <c r="B57" s="345" t="s">
        <v>272</v>
      </c>
      <c r="C57" s="345" t="s">
        <v>273</v>
      </c>
      <c r="D57" s="345" t="s">
        <v>272</v>
      </c>
      <c r="E57" s="345" t="s">
        <v>274</v>
      </c>
      <c r="F57" s="345" t="s">
        <v>272</v>
      </c>
      <c r="G57" s="345" t="s">
        <v>272</v>
      </c>
      <c r="H57" s="345" t="s">
        <v>275</v>
      </c>
      <c r="I57" s="345" t="s">
        <v>272</v>
      </c>
      <c r="J57" s="316"/>
      <c r="K57" s="316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</row>
    <row r="58" ht="14.25" customHeight="1">
      <c r="A58" s="322">
        <v>2011.0</v>
      </c>
      <c r="B58" s="331">
        <v>1262.237985</v>
      </c>
      <c r="C58" s="331">
        <v>6492.249798</v>
      </c>
      <c r="D58" s="331">
        <v>1007.288292</v>
      </c>
      <c r="E58" s="331">
        <v>6.517633</v>
      </c>
      <c r="F58" s="331">
        <v>987.662615</v>
      </c>
      <c r="G58" s="331">
        <v>31.899958</v>
      </c>
      <c r="H58" s="331">
        <v>9.255734</v>
      </c>
      <c r="I58" s="331">
        <v>19.45106182</v>
      </c>
      <c r="J58" s="316"/>
      <c r="K58" s="316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</row>
    <row r="59" ht="14.25" customHeight="1">
      <c r="A59" s="322">
        <v>2012.0</v>
      </c>
      <c r="B59" s="331">
        <v>1405.553314</v>
      </c>
      <c r="C59" s="331">
        <v>6427.052413</v>
      </c>
      <c r="D59" s="331">
        <v>1016.297077</v>
      </c>
      <c r="E59" s="331">
        <v>6.935545</v>
      </c>
      <c r="F59" s="331">
        <v>1169.66029</v>
      </c>
      <c r="G59" s="331">
        <v>25.545801</v>
      </c>
      <c r="H59" s="331">
        <v>9.784883</v>
      </c>
      <c r="I59" s="331">
        <v>17.877299378</v>
      </c>
      <c r="J59" s="316"/>
      <c r="K59" s="316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</row>
    <row r="60" ht="14.25" customHeight="1">
      <c r="A60" s="322">
        <v>2013.0</v>
      </c>
      <c r="B60" s="331">
        <v>1403.967075</v>
      </c>
      <c r="C60" s="331">
        <v>6047.365918</v>
      </c>
      <c r="D60" s="331">
        <v>1079.006396</v>
      </c>
      <c r="E60" s="331">
        <v>21.204194</v>
      </c>
      <c r="F60" s="331">
        <v>855.15531</v>
      </c>
      <c r="G60" s="331">
        <v>23.824698</v>
      </c>
      <c r="H60" s="331">
        <v>10.3732</v>
      </c>
      <c r="I60" s="331">
        <v>18.448508504</v>
      </c>
      <c r="J60" s="316"/>
      <c r="K60" s="316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</row>
    <row r="61" ht="14.25" customHeight="1">
      <c r="A61" s="322">
        <v>2014.0</v>
      </c>
      <c r="B61" s="331">
        <v>1402.417778</v>
      </c>
      <c r="C61" s="331">
        <v>5323.3804</v>
      </c>
      <c r="D61" s="331">
        <v>1149.244249</v>
      </c>
      <c r="E61" s="331">
        <v>17.144968</v>
      </c>
      <c r="F61" s="331">
        <v>771.454826</v>
      </c>
      <c r="G61" s="331">
        <v>24.640214</v>
      </c>
      <c r="H61" s="331">
        <v>11.368121</v>
      </c>
      <c r="I61" s="331">
        <v>16.477174284</v>
      </c>
      <c r="J61" s="316"/>
      <c r="K61" s="316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</row>
    <row r="62" ht="14.25" customHeight="1">
      <c r="A62" s="322">
        <v>2015.0</v>
      </c>
      <c r="B62" s="331">
        <v>1757.166479</v>
      </c>
      <c r="C62" s="331">
        <v>5743.772141</v>
      </c>
      <c r="D62" s="331">
        <v>1217.406096</v>
      </c>
      <c r="E62" s="331">
        <v>8.905954</v>
      </c>
      <c r="F62" s="331">
        <v>938.359602</v>
      </c>
      <c r="G62" s="331">
        <v>20.111056</v>
      </c>
      <c r="H62" s="331">
        <v>11.646831</v>
      </c>
      <c r="I62" s="331">
        <v>17.75466981</v>
      </c>
      <c r="J62" s="316"/>
      <c r="K62" s="316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</row>
    <row r="63" ht="14.25" customHeight="1">
      <c r="A63" s="322">
        <v>2016.0</v>
      </c>
      <c r="B63" s="331">
        <v>2492.509782</v>
      </c>
      <c r="C63" s="331">
        <v>5915.371491</v>
      </c>
      <c r="D63" s="331">
        <v>1113.587385</v>
      </c>
      <c r="E63" s="331">
        <v>7.15651</v>
      </c>
      <c r="F63" s="331">
        <v>942.308159</v>
      </c>
      <c r="G63" s="331">
        <v>19.371681</v>
      </c>
      <c r="H63" s="331">
        <v>11.050374</v>
      </c>
      <c r="I63" s="331">
        <v>24.40613328</v>
      </c>
      <c r="J63" s="316"/>
      <c r="K63" s="316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</row>
    <row r="64" ht="14.25" customHeight="1">
      <c r="A64" s="322">
        <v>2017.0</v>
      </c>
      <c r="B64" s="346">
        <v>2438.042514</v>
      </c>
      <c r="C64" s="346">
        <v>6563.922131</v>
      </c>
      <c r="D64" s="346">
        <v>1236.513863</v>
      </c>
      <c r="E64" s="346">
        <v>6.946532</v>
      </c>
      <c r="F64" s="346">
        <v>865.541548</v>
      </c>
      <c r="G64" s="346">
        <v>18.107502</v>
      </c>
      <c r="H64" s="346">
        <v>11.692759</v>
      </c>
      <c r="I64" s="346">
        <v>25.4235403506808</v>
      </c>
      <c r="J64" s="316"/>
      <c r="K64" s="316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</row>
    <row r="65" ht="14.25" customHeight="1">
      <c r="A65" s="322">
        <v>2018.0</v>
      </c>
      <c r="B65" s="346">
        <v>2487.885457</v>
      </c>
      <c r="C65" s="346">
        <v>6513.301653</v>
      </c>
      <c r="D65" s="346">
        <v>1208.030652</v>
      </c>
      <c r="E65" s="346">
        <v>7.810729</v>
      </c>
      <c r="F65" s="346">
        <v>793.744226</v>
      </c>
      <c r="G65" s="346">
        <v>17.110649</v>
      </c>
      <c r="H65" s="346">
        <v>14.680348</v>
      </c>
      <c r="I65" s="346">
        <v>27.1713576398121</v>
      </c>
      <c r="J65" s="347"/>
      <c r="K65" s="316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</row>
    <row r="66" ht="14.25" customHeight="1">
      <c r="A66" s="325">
        <v>2019.0</v>
      </c>
      <c r="B66" s="348">
        <v>2535.6937910000006</v>
      </c>
      <c r="C66" s="348">
        <v>6096.77512</v>
      </c>
      <c r="D66" s="348">
        <v>1187.8149130000002</v>
      </c>
      <c r="E66" s="348">
        <v>4.708629</v>
      </c>
      <c r="F66" s="348">
        <v>816.145011</v>
      </c>
      <c r="G66" s="348">
        <v>19.336455</v>
      </c>
      <c r="H66" s="348">
        <v>15.764825</v>
      </c>
      <c r="I66" s="348">
        <v>29.323016017044754</v>
      </c>
      <c r="J66" s="347"/>
      <c r="K66" s="316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</row>
    <row r="67" ht="14.25" customHeight="1">
      <c r="A67" s="349">
        <v>2020.0</v>
      </c>
      <c r="B67" s="350" t="str">
        <f t="shared" ref="B67:I67" si="10">SUM(B68:B72)</f>
        <v>  804.1 </v>
      </c>
      <c r="C67" s="350" t="str">
        <f t="shared" si="10"/>
        <v>  1,602.0 </v>
      </c>
      <c r="D67" s="350" t="str">
        <f t="shared" si="10"/>
        <v>  448.0 </v>
      </c>
      <c r="E67" s="350" t="str">
        <f t="shared" si="10"/>
        <v>  1.7 </v>
      </c>
      <c r="F67" s="350" t="str">
        <f t="shared" si="10"/>
        <v>  311.1 </v>
      </c>
      <c r="G67" s="350" t="str">
        <f t="shared" si="10"/>
        <v>  6.9 </v>
      </c>
      <c r="H67" s="350" t="str">
        <f t="shared" si="10"/>
        <v>  5.9 </v>
      </c>
      <c r="I67" s="350" t="str">
        <f t="shared" si="10"/>
        <v>  9.8 </v>
      </c>
      <c r="J67" s="316"/>
      <c r="K67" s="316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</row>
    <row r="68" ht="14.25" customHeight="1">
      <c r="A68" s="322" t="s">
        <v>232</v>
      </c>
      <c r="B68" s="351">
        <v>173.079316</v>
      </c>
      <c r="C68" s="351">
        <v>517.17383</v>
      </c>
      <c r="D68" s="351">
        <v>108.831479</v>
      </c>
      <c r="E68" s="351">
        <v>0.367734</v>
      </c>
      <c r="F68" s="351">
        <v>62.486918</v>
      </c>
      <c r="G68" s="351">
        <v>1.894711</v>
      </c>
      <c r="H68" s="351">
        <v>1.676052</v>
      </c>
      <c r="I68" s="351">
        <v>1.52527776007159</v>
      </c>
      <c r="J68" s="316"/>
      <c r="K68" s="316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</row>
    <row r="69" ht="14.25" customHeight="1">
      <c r="A69" s="322" t="s">
        <v>233</v>
      </c>
      <c r="B69" s="351">
        <v>201.011971</v>
      </c>
      <c r="C69" s="351">
        <v>440.91535</v>
      </c>
      <c r="D69" s="351">
        <v>88.312096</v>
      </c>
      <c r="E69" s="351">
        <v>0.31138</v>
      </c>
      <c r="F69" s="351">
        <v>76.193943</v>
      </c>
      <c r="G69" s="351">
        <v>2.071651</v>
      </c>
      <c r="H69" s="351">
        <v>2.03056</v>
      </c>
      <c r="I69" s="351">
        <v>2.58100222558139</v>
      </c>
      <c r="J69" s="316"/>
      <c r="K69" s="316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</row>
    <row r="70" ht="14.25" customHeight="1">
      <c r="A70" s="322" t="s">
        <v>234</v>
      </c>
      <c r="B70" s="351">
        <v>162.309106</v>
      </c>
      <c r="C70" s="351">
        <v>257.156816</v>
      </c>
      <c r="D70" s="351">
        <v>143.17771</v>
      </c>
      <c r="E70" s="351">
        <v>0.323337</v>
      </c>
      <c r="F70" s="351">
        <v>72.214525</v>
      </c>
      <c r="G70" s="351">
        <v>2.027802</v>
      </c>
      <c r="H70" s="351">
        <v>1.680467</v>
      </c>
      <c r="I70" s="351">
        <v>2.35026143866833</v>
      </c>
      <c r="J70" s="316"/>
      <c r="K70" s="316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</row>
    <row r="71" ht="14.25" customHeight="1">
      <c r="A71" s="322" t="s">
        <v>235</v>
      </c>
      <c r="B71" s="351">
        <v>120.332699</v>
      </c>
      <c r="C71" s="351">
        <v>215.213628</v>
      </c>
      <c r="D71" s="351">
        <v>80.701373</v>
      </c>
      <c r="E71" s="351">
        <v>0.305432</v>
      </c>
      <c r="F71" s="351">
        <v>51.746932</v>
      </c>
      <c r="G71" s="351">
        <v>0.105195</v>
      </c>
      <c r="H71" s="351">
        <v>0.544058</v>
      </c>
      <c r="I71" s="351">
        <v>0.623109584706292</v>
      </c>
      <c r="J71" s="316"/>
      <c r="K71" s="316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</row>
    <row r="72" ht="14.25" customHeight="1">
      <c r="A72" s="322" t="s">
        <v>236</v>
      </c>
      <c r="B72" s="351">
        <v>147.371331</v>
      </c>
      <c r="C72" s="351">
        <v>171.511951</v>
      </c>
      <c r="D72" s="351">
        <v>26.976916</v>
      </c>
      <c r="E72" s="351">
        <v>0.379379</v>
      </c>
      <c r="F72" s="351">
        <v>48.428501</v>
      </c>
      <c r="G72" s="351">
        <v>0.761734</v>
      </c>
      <c r="H72" s="351">
        <v>0.0</v>
      </c>
      <c r="I72" s="351">
        <v>2.70354189857731</v>
      </c>
      <c r="J72" s="316"/>
      <c r="K72" s="316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</row>
    <row r="73" ht="14.25" customHeight="1">
      <c r="A73" s="322"/>
      <c r="B73" s="347"/>
      <c r="C73" s="347"/>
      <c r="D73" s="347"/>
      <c r="E73" s="347"/>
      <c r="F73" s="347"/>
      <c r="G73" s="347"/>
      <c r="H73" s="347"/>
      <c r="I73" s="347"/>
      <c r="J73" s="316"/>
      <c r="K73" s="316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</row>
    <row r="74" ht="14.25" customHeight="1">
      <c r="A74" s="335" t="s">
        <v>276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</row>
    <row r="75" ht="14.25" customHeight="1">
      <c r="A75" s="322" t="s">
        <v>263</v>
      </c>
      <c r="B75" s="346">
        <v>193.892312</v>
      </c>
      <c r="C75" s="346">
        <v>578.379583</v>
      </c>
      <c r="D75" s="346">
        <v>111.361874</v>
      </c>
      <c r="E75" s="346">
        <v>0.494571</v>
      </c>
      <c r="F75" s="346">
        <v>57.592916</v>
      </c>
      <c r="G75" s="346">
        <v>1.492201</v>
      </c>
      <c r="H75" s="346">
        <v>0.889532</v>
      </c>
      <c r="I75" s="346">
        <v>2.45486226713726</v>
      </c>
      <c r="J75" s="316"/>
      <c r="K75" s="316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</row>
    <row r="76" ht="14.25" customHeight="1">
      <c r="A76" s="322" t="s">
        <v>30</v>
      </c>
      <c r="B76" s="331">
        <v>147.371331</v>
      </c>
      <c r="C76" s="331">
        <v>171.511951</v>
      </c>
      <c r="D76" s="331">
        <v>26.976916</v>
      </c>
      <c r="E76" s="331">
        <v>0.379379</v>
      </c>
      <c r="F76" s="331">
        <v>48.428501</v>
      </c>
      <c r="G76" s="331">
        <v>0.761734</v>
      </c>
      <c r="H76" s="331">
        <v>0.0</v>
      </c>
      <c r="I76" s="331">
        <v>2.70354189857731</v>
      </c>
      <c r="J76" s="316"/>
      <c r="K76" s="316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</row>
    <row r="77" ht="14.25" customHeight="1">
      <c r="A77" s="337" t="s">
        <v>264</v>
      </c>
      <c r="B77" s="352" t="str">
        <f t="shared" ref="B77:I77" si="11">B76/B75-1</f>
        <v>-24.0%</v>
      </c>
      <c r="C77" s="352" t="str">
        <f t="shared" si="11"/>
        <v>-70.3%</v>
      </c>
      <c r="D77" s="352" t="str">
        <f t="shared" si="11"/>
        <v>-75.8%</v>
      </c>
      <c r="E77" s="352" t="str">
        <f t="shared" si="11"/>
        <v>-23.3%</v>
      </c>
      <c r="F77" s="352" t="str">
        <f t="shared" si="11"/>
        <v>-15.9%</v>
      </c>
      <c r="G77" s="352" t="str">
        <f t="shared" si="11"/>
        <v>-49.0%</v>
      </c>
      <c r="H77" s="352" t="str">
        <f t="shared" si="11"/>
        <v>-100.0%</v>
      </c>
      <c r="I77" s="352" t="str">
        <f t="shared" si="11"/>
        <v>10.1%</v>
      </c>
      <c r="J77" s="316"/>
      <c r="K77" s="316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</row>
    <row r="78" ht="14.25" customHeight="1">
      <c r="A78" s="318"/>
      <c r="B78" s="340"/>
      <c r="C78" s="340"/>
      <c r="D78" s="340"/>
      <c r="E78" s="340"/>
      <c r="F78" s="340"/>
      <c r="G78" s="340"/>
      <c r="H78" s="340"/>
      <c r="I78" s="340"/>
      <c r="J78" s="316"/>
      <c r="K78" s="316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</row>
    <row r="79" ht="14.25" customHeight="1">
      <c r="A79" s="335" t="s">
        <v>277</v>
      </c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</row>
    <row r="80" ht="14.25" customHeight="1">
      <c r="A80" s="322" t="s">
        <v>266</v>
      </c>
      <c r="B80" s="351">
        <v>979.197842</v>
      </c>
      <c r="C80" s="351">
        <v>2537.413572</v>
      </c>
      <c r="D80" s="351">
        <v>470.495116</v>
      </c>
      <c r="E80" s="351">
        <v>1.725464</v>
      </c>
      <c r="F80" s="351">
        <v>318.89917099999997</v>
      </c>
      <c r="G80" s="351">
        <v>7.714466</v>
      </c>
      <c r="H80" s="351">
        <v>6.054505</v>
      </c>
      <c r="I80" s="351">
        <v>10.489036467854762</v>
      </c>
      <c r="J80" s="316"/>
      <c r="K80" s="316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</row>
    <row r="81" ht="14.25" customHeight="1">
      <c r="A81" s="322" t="s">
        <v>267</v>
      </c>
      <c r="B81" s="351">
        <v>804.104423</v>
      </c>
      <c r="C81" s="351">
        <v>1601.9715749999998</v>
      </c>
      <c r="D81" s="351">
        <v>447.999574</v>
      </c>
      <c r="E81" s="351">
        <v>1.687262</v>
      </c>
      <c r="F81" s="351">
        <v>311.070819</v>
      </c>
      <c r="G81" s="351">
        <v>6.861092999999999</v>
      </c>
      <c r="H81" s="351">
        <v>5.931137</v>
      </c>
      <c r="I81" s="351">
        <v>9.783192907604912</v>
      </c>
      <c r="J81" s="347"/>
      <c r="K81" s="316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</row>
    <row r="82" ht="14.25" customHeight="1">
      <c r="A82" s="337" t="s">
        <v>264</v>
      </c>
      <c r="B82" s="339" t="str">
        <f t="shared" ref="B82:I82" si="12">B81/B80-1</f>
        <v>-17.9%</v>
      </c>
      <c r="C82" s="339" t="str">
        <f t="shared" si="12"/>
        <v>-36.9%</v>
      </c>
      <c r="D82" s="339" t="str">
        <f t="shared" si="12"/>
        <v>-4.8%</v>
      </c>
      <c r="E82" s="339" t="str">
        <f t="shared" si="12"/>
        <v>-2.2%</v>
      </c>
      <c r="F82" s="339" t="str">
        <f t="shared" si="12"/>
        <v>-2.5%</v>
      </c>
      <c r="G82" s="339" t="str">
        <f t="shared" si="12"/>
        <v>-11.1%</v>
      </c>
      <c r="H82" s="339" t="str">
        <f t="shared" si="12"/>
        <v>-2.0%</v>
      </c>
      <c r="I82" s="339" t="str">
        <f t="shared" si="12"/>
        <v>-6.7%</v>
      </c>
      <c r="J82" s="316"/>
      <c r="K82" s="316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</row>
    <row r="83" ht="14.25" customHeight="1">
      <c r="A83" s="318"/>
      <c r="B83" s="340"/>
      <c r="C83" s="340"/>
      <c r="D83" s="340"/>
      <c r="E83" s="340"/>
      <c r="F83" s="340"/>
      <c r="G83" s="340"/>
      <c r="H83" s="340"/>
      <c r="I83" s="340"/>
      <c r="J83" s="316"/>
      <c r="K83" s="316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</row>
    <row r="84" ht="14.25" customHeight="1">
      <c r="A84" s="335" t="s">
        <v>278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</row>
    <row r="85" ht="14.25" customHeight="1">
      <c r="A85" s="322" t="s">
        <v>269</v>
      </c>
      <c r="B85" s="331">
        <v>120.332699</v>
      </c>
      <c r="C85" s="331">
        <v>215.213628</v>
      </c>
      <c r="D85" s="331">
        <v>80.701373</v>
      </c>
      <c r="E85" s="331">
        <v>0.305432</v>
      </c>
      <c r="F85" s="331">
        <v>51.746932</v>
      </c>
      <c r="G85" s="331">
        <v>0.105195</v>
      </c>
      <c r="H85" s="331">
        <v>0.544058</v>
      </c>
      <c r="I85" s="331">
        <v>0.623109584706292</v>
      </c>
      <c r="J85" s="316"/>
      <c r="K85" s="316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</row>
    <row r="86" ht="14.25" customHeight="1">
      <c r="A86" s="322" t="s">
        <v>30</v>
      </c>
      <c r="B86" s="331">
        <v>147.371331</v>
      </c>
      <c r="C86" s="331">
        <v>171.511951</v>
      </c>
      <c r="D86" s="331">
        <v>26.976916</v>
      </c>
      <c r="E86" s="331">
        <v>0.379379</v>
      </c>
      <c r="F86" s="331">
        <v>48.428501</v>
      </c>
      <c r="G86" s="331">
        <v>0.761734</v>
      </c>
      <c r="H86" s="331">
        <v>0.0</v>
      </c>
      <c r="I86" s="331">
        <v>2.70354189857731</v>
      </c>
      <c r="J86" s="316"/>
      <c r="K86" s="316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</row>
    <row r="87" ht="14.25" customHeight="1">
      <c r="A87" s="337" t="s">
        <v>264</v>
      </c>
      <c r="B87" s="339" t="str">
        <f t="shared" ref="B87:I87" si="13">B86/B85-1</f>
        <v>22.5%</v>
      </c>
      <c r="C87" s="339" t="str">
        <f t="shared" si="13"/>
        <v>-20.3%</v>
      </c>
      <c r="D87" s="339" t="str">
        <f t="shared" si="13"/>
        <v>-66.6%</v>
      </c>
      <c r="E87" s="339" t="str">
        <f t="shared" si="13"/>
        <v>24.2%</v>
      </c>
      <c r="F87" s="339" t="str">
        <f t="shared" si="13"/>
        <v>-6.4%</v>
      </c>
      <c r="G87" s="339" t="str">
        <f t="shared" si="13"/>
        <v>624.1%</v>
      </c>
      <c r="H87" s="339" t="str">
        <f t="shared" si="13"/>
        <v>-100.0%</v>
      </c>
      <c r="I87" s="339" t="str">
        <f t="shared" si="13"/>
        <v>333.9%</v>
      </c>
      <c r="J87" s="316"/>
      <c r="K87" s="316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</row>
    <row r="88" ht="14.25" customHeight="1">
      <c r="A88" s="322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</row>
    <row r="89" ht="14.25" customHeight="1">
      <c r="A89" s="322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</row>
    <row r="90" ht="14.25" customHeight="1">
      <c r="A90" s="343" t="s">
        <v>279</v>
      </c>
      <c r="B90" s="5"/>
      <c r="C90" s="5"/>
      <c r="D90" s="5"/>
      <c r="E90" s="5"/>
      <c r="F90" s="5"/>
      <c r="G90" s="5"/>
      <c r="H90" s="5"/>
      <c r="I90" s="5"/>
      <c r="J90" s="316"/>
      <c r="K90" s="316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</row>
    <row r="91" ht="14.25" customHeight="1">
      <c r="A91" s="322"/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</row>
    <row r="92" ht="14.25" customHeight="1">
      <c r="A92" s="322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</row>
    <row r="93" ht="14.25" customHeight="1">
      <c r="A93" s="322"/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</row>
    <row r="94" ht="14.25" customHeight="1">
      <c r="A94" s="322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</row>
    <row r="95" ht="14.25" customHeight="1">
      <c r="A95" s="322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</row>
    <row r="96" ht="14.25" customHeight="1">
      <c r="A96" s="322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</row>
    <row r="97" ht="14.25" customHeight="1">
      <c r="A97" s="322"/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</row>
    <row r="98" ht="14.25" customHeight="1">
      <c r="A98" s="322"/>
      <c r="B98" s="316"/>
      <c r="C98" s="316"/>
      <c r="D98" s="316"/>
      <c r="E98" s="316"/>
      <c r="F98" s="316"/>
      <c r="G98" s="316"/>
      <c r="H98" s="316"/>
      <c r="I98" s="316"/>
      <c r="J98" s="316"/>
      <c r="K98" s="316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</row>
    <row r="99" ht="14.25" customHeight="1">
      <c r="A99" s="322"/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</row>
    <row r="100" ht="14.25" customHeight="1">
      <c r="A100" s="322"/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</row>
    <row r="101" ht="14.25" customHeight="1">
      <c r="A101" s="322"/>
      <c r="B101" s="316"/>
      <c r="C101" s="316"/>
      <c r="D101" s="316"/>
      <c r="E101" s="316"/>
      <c r="F101" s="316"/>
      <c r="G101" s="316"/>
      <c r="H101" s="316"/>
      <c r="I101" s="316"/>
      <c r="J101" s="316"/>
      <c r="K101" s="316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</row>
    <row r="102" ht="14.25" customHeight="1">
      <c r="A102" s="322"/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</row>
    <row r="103" ht="14.25" customHeight="1">
      <c r="A103" s="322"/>
      <c r="B103" s="316"/>
      <c r="C103" s="316"/>
      <c r="D103" s="316"/>
      <c r="E103" s="316"/>
      <c r="F103" s="316"/>
      <c r="G103" s="316"/>
      <c r="H103" s="316"/>
      <c r="I103" s="316"/>
      <c r="J103" s="316"/>
      <c r="K103" s="316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</row>
    <row r="104" ht="14.25" customHeight="1">
      <c r="A104" s="322"/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</row>
    <row r="105" ht="14.25" customHeight="1">
      <c r="A105" s="322"/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</row>
    <row r="106" ht="165.75" customHeight="1">
      <c r="A106" s="314" t="s">
        <v>280</v>
      </c>
      <c r="B106" s="50"/>
      <c r="C106" s="50"/>
      <c r="D106" s="50"/>
      <c r="E106" s="50"/>
      <c r="F106" s="50"/>
      <c r="G106" s="50"/>
      <c r="H106" s="50"/>
      <c r="I106" s="50"/>
      <c r="J106" s="353"/>
      <c r="K106" s="353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</row>
  </sheetData>
  <mergeCells count="3">
    <mergeCell ref="A39:K39"/>
    <mergeCell ref="A90:I90"/>
    <mergeCell ref="A106:I106"/>
  </mergeCells>
  <printOptions horizontalCentered="1" verticalCentered="1"/>
  <pageMargins bottom="0.0" footer="0.0" header="0.0" left="0.0" right="0.0" top="0.0"/>
  <pageSetup paperSize="9" scale="4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6000"/>
    <pageSetUpPr fitToPage="1"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9.43"/>
    <col customWidth="1" min="2" max="15" width="7.71"/>
    <col customWidth="1" min="16" max="16" width="9.71"/>
    <col customWidth="1" min="17" max="17" width="10.29"/>
    <col customWidth="1" min="18" max="19" width="7.71"/>
    <col customWidth="1" min="20" max="20" width="10.57"/>
    <col customWidth="1" min="21" max="21" width="13.71"/>
    <col customWidth="1" min="22" max="22" width="28.71"/>
  </cols>
  <sheetData>
    <row r="1" ht="12.0" customHeight="1">
      <c r="A1" s="354" t="s">
        <v>281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6"/>
      <c r="R1" s="356"/>
      <c r="S1" s="356"/>
      <c r="T1" s="356"/>
      <c r="U1" s="356"/>
      <c r="V1" s="356"/>
    </row>
    <row r="2" ht="12.0" customHeight="1">
      <c r="A2" s="54" t="s">
        <v>282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  <c r="R2" s="356"/>
      <c r="S2" s="356"/>
      <c r="T2" s="356"/>
      <c r="U2" s="356"/>
      <c r="V2" s="356"/>
    </row>
    <row r="3" ht="12.0" customHeigh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6"/>
      <c r="R3" s="356"/>
      <c r="S3" s="356"/>
      <c r="T3" s="356"/>
      <c r="U3" s="356"/>
      <c r="V3" s="356"/>
    </row>
    <row r="4" ht="24.0" customHeight="1">
      <c r="A4" s="357" t="s">
        <v>283</v>
      </c>
      <c r="B4" s="358">
        <v>2011.0</v>
      </c>
      <c r="C4" s="358">
        <v>2012.0</v>
      </c>
      <c r="D4" s="358">
        <v>2013.0</v>
      </c>
      <c r="E4" s="358">
        <v>2014.0</v>
      </c>
      <c r="F4" s="358">
        <v>2015.0</v>
      </c>
      <c r="G4" s="358">
        <v>2016.0</v>
      </c>
      <c r="H4" s="358">
        <v>2017.0</v>
      </c>
      <c r="I4" s="358">
        <v>2018.0</v>
      </c>
      <c r="J4" s="358">
        <v>2019.0</v>
      </c>
      <c r="K4" s="359">
        <v>2020.0</v>
      </c>
      <c r="L4" s="5"/>
      <c r="M4" s="5"/>
      <c r="N4" s="5"/>
      <c r="O4" s="5"/>
      <c r="P4" s="360"/>
      <c r="Q4" s="358" t="s">
        <v>284</v>
      </c>
      <c r="R4" s="361"/>
      <c r="S4" s="361"/>
      <c r="T4" s="361"/>
      <c r="U4" s="361"/>
      <c r="V4" s="361"/>
    </row>
    <row r="5" ht="12.0" customHeight="1">
      <c r="A5" s="362"/>
      <c r="B5" s="363"/>
      <c r="C5" s="363"/>
      <c r="D5" s="363"/>
      <c r="E5" s="363"/>
      <c r="F5" s="363"/>
      <c r="G5" s="363"/>
      <c r="H5" s="363"/>
      <c r="I5" s="363"/>
      <c r="J5" s="363"/>
      <c r="K5" s="363" t="s">
        <v>285</v>
      </c>
      <c r="L5" s="363" t="s">
        <v>286</v>
      </c>
      <c r="M5" s="363" t="s">
        <v>287</v>
      </c>
      <c r="N5" s="363" t="s">
        <v>288</v>
      </c>
      <c r="O5" s="363" t="s">
        <v>289</v>
      </c>
      <c r="P5" s="364">
        <v>2020.0</v>
      </c>
      <c r="Q5" s="363"/>
      <c r="R5" s="356"/>
      <c r="S5" s="356"/>
      <c r="T5" s="356"/>
      <c r="U5" s="356"/>
      <c r="V5" s="356"/>
    </row>
    <row r="6" ht="12.0" customHeight="1">
      <c r="A6" s="365" t="s">
        <v>290</v>
      </c>
      <c r="B6" s="366">
        <v>27525.674834212732</v>
      </c>
      <c r="C6" s="366">
        <v>27466.673086776646</v>
      </c>
      <c r="D6" s="366">
        <v>23789.445416193055</v>
      </c>
      <c r="E6" s="366">
        <v>20545.41392840801</v>
      </c>
      <c r="F6" s="367">
        <v>18950.140019839255</v>
      </c>
      <c r="G6" s="366">
        <v>21776.63629876829</v>
      </c>
      <c r="H6" s="367">
        <v>27581.606999999996</v>
      </c>
      <c r="I6" s="367">
        <v>28898.657</v>
      </c>
      <c r="J6" s="367">
        <v>28073.793</v>
      </c>
      <c r="K6" s="367">
        <v>2252.74315289295</v>
      </c>
      <c r="L6" s="367">
        <v>2211.88670496581</v>
      </c>
      <c r="M6" s="367">
        <v>1655.8236555555</v>
      </c>
      <c r="N6" s="367">
        <v>1141.90947965421</v>
      </c>
      <c r="O6" s="367">
        <v>1121.76010792236</v>
      </c>
      <c r="P6" s="366" t="str">
        <f t="shared" ref="P6:P18" si="1">SUM(K6:O6)</f>
        <v>8,384</v>
      </c>
      <c r="Q6" s="368" t="str">
        <f t="shared" ref="Q6:Q18" si="2">P6/$P$21</f>
        <v>60.25%</v>
      </c>
      <c r="R6" s="356"/>
      <c r="S6" s="356"/>
      <c r="T6" s="356"/>
      <c r="U6" s="356"/>
      <c r="V6" s="356"/>
    </row>
    <row r="7" ht="12.0" customHeight="1">
      <c r="A7" s="369" t="s">
        <v>291</v>
      </c>
      <c r="B7" s="370">
        <v>4567.802453964854</v>
      </c>
      <c r="C7" s="370">
        <v>4995.537271989733</v>
      </c>
      <c r="D7" s="370">
        <v>5270.963085950338</v>
      </c>
      <c r="E7" s="370">
        <v>4562.272595975795</v>
      </c>
      <c r="F7" s="371">
        <v>2302.312019751847</v>
      </c>
      <c r="G7" s="370">
        <v>2212.744689861792</v>
      </c>
      <c r="H7" s="371">
        <v>3368.8556999999996</v>
      </c>
      <c r="I7" s="371">
        <v>4038.7121999999995</v>
      </c>
      <c r="J7" s="371">
        <v>2974.4434000000006</v>
      </c>
      <c r="K7" s="372">
        <v>226.245754218067</v>
      </c>
      <c r="L7" s="371">
        <v>166.325268415071</v>
      </c>
      <c r="M7" s="371">
        <v>145.084170182496</v>
      </c>
      <c r="N7" s="371">
        <v>73.459362964054</v>
      </c>
      <c r="O7" s="371">
        <v>60.600037476792</v>
      </c>
      <c r="P7" s="373" t="str">
        <f t="shared" si="1"/>
        <v>672</v>
      </c>
      <c r="Q7" s="374" t="str">
        <f t="shared" si="2"/>
        <v>4.83%</v>
      </c>
      <c r="S7" s="150"/>
      <c r="T7" s="150"/>
      <c r="U7" s="356"/>
      <c r="V7" s="356"/>
    </row>
    <row r="8" ht="12.0" customHeight="1">
      <c r="A8" s="369" t="s">
        <v>292</v>
      </c>
      <c r="B8" s="370">
        <v>2113.515648649263</v>
      </c>
      <c r="C8" s="370">
        <v>2311.7126019672733</v>
      </c>
      <c r="D8" s="370">
        <v>1706.6950634617754</v>
      </c>
      <c r="E8" s="370">
        <v>1730.5254660543083</v>
      </c>
      <c r="F8" s="371">
        <v>1456.9481829951926</v>
      </c>
      <c r="G8" s="370">
        <v>1269.025217327462</v>
      </c>
      <c r="H8" s="371">
        <v>1788.5042229999997</v>
      </c>
      <c r="I8" s="371">
        <v>1938.0913899999998</v>
      </c>
      <c r="J8" s="371">
        <v>1928.8144254944868</v>
      </c>
      <c r="K8" s="372">
        <v>114.943865767532</v>
      </c>
      <c r="L8" s="371">
        <v>102.025919619522</v>
      </c>
      <c r="M8" s="371">
        <v>87.7993012703722</v>
      </c>
      <c r="N8" s="371">
        <v>43.1959266416912</v>
      </c>
      <c r="O8" s="371">
        <v>48.2560358368815</v>
      </c>
      <c r="P8" s="373" t="str">
        <f t="shared" si="1"/>
        <v>396</v>
      </c>
      <c r="Q8" s="374" t="str">
        <f t="shared" si="2"/>
        <v>2.85%</v>
      </c>
      <c r="R8" s="356"/>
      <c r="S8" s="356"/>
      <c r="T8" s="356"/>
      <c r="U8" s="356"/>
      <c r="V8" s="356"/>
    </row>
    <row r="9" ht="12.0" customHeight="1">
      <c r="A9" s="369" t="s">
        <v>293</v>
      </c>
      <c r="B9" s="370">
        <v>1689.3502871966998</v>
      </c>
      <c r="C9" s="370">
        <v>1094.8051389253683</v>
      </c>
      <c r="D9" s="370">
        <v>785.8805781576799</v>
      </c>
      <c r="E9" s="370">
        <v>847.4310395985476</v>
      </c>
      <c r="F9" s="371">
        <v>722.7517993748625</v>
      </c>
      <c r="G9" s="370">
        <v>878.4973352121601</v>
      </c>
      <c r="H9" s="371">
        <v>826.8874600000001</v>
      </c>
      <c r="I9" s="371">
        <v>762.2619443233932</v>
      </c>
      <c r="J9" s="371">
        <v>774.0677167406403</v>
      </c>
      <c r="K9" s="372">
        <v>35.8793652846019</v>
      </c>
      <c r="L9" s="371">
        <v>19.9821315792918</v>
      </c>
      <c r="M9" s="371">
        <v>9.35658666754251</v>
      </c>
      <c r="N9" s="371">
        <v>10.5755607885681</v>
      </c>
      <c r="O9" s="371">
        <v>19.5814996856558</v>
      </c>
      <c r="P9" s="373" t="str">
        <f t="shared" si="1"/>
        <v>95</v>
      </c>
      <c r="Q9" s="374" t="str">
        <f t="shared" si="2"/>
        <v>0.69%</v>
      </c>
      <c r="R9" s="356"/>
      <c r="S9" s="356"/>
      <c r="T9" s="356"/>
      <c r="U9" s="356"/>
      <c r="V9" s="356"/>
    </row>
    <row r="10" ht="12.0" customHeight="1">
      <c r="A10" s="369" t="s">
        <v>294</v>
      </c>
      <c r="B10" s="370">
        <v>2835.5271</v>
      </c>
      <c r="C10" s="370">
        <v>3082.7011</v>
      </c>
      <c r="D10" s="370">
        <v>3444.3696</v>
      </c>
      <c r="E10" s="370">
        <v>4231.3062</v>
      </c>
      <c r="F10" s="371">
        <v>4408.6431</v>
      </c>
      <c r="G10" s="370">
        <v>4701.774</v>
      </c>
      <c r="H10" s="371">
        <v>5145.727199999999</v>
      </c>
      <c r="I10" s="371">
        <v>5913.489699999999</v>
      </c>
      <c r="J10" s="371">
        <v>6340.7484</v>
      </c>
      <c r="K10" s="372">
        <v>703.1162</v>
      </c>
      <c r="L10" s="371">
        <v>485.3181</v>
      </c>
      <c r="M10" s="371">
        <v>390.9635</v>
      </c>
      <c r="N10" s="371">
        <v>324.4632</v>
      </c>
      <c r="O10" s="371">
        <v>425.4648</v>
      </c>
      <c r="P10" s="373" t="str">
        <f t="shared" si="1"/>
        <v>2,329</v>
      </c>
      <c r="Q10" s="374" t="str">
        <f t="shared" si="2"/>
        <v>16.74%</v>
      </c>
      <c r="R10" s="356"/>
      <c r="S10" s="356"/>
      <c r="T10" s="356"/>
      <c r="U10" s="356"/>
      <c r="V10" s="356"/>
    </row>
    <row r="11" ht="12.0" customHeight="1">
      <c r="A11" s="369" t="s">
        <v>295</v>
      </c>
      <c r="B11" s="370">
        <v>1049.4242000000002</v>
      </c>
      <c r="C11" s="370">
        <v>1016.9302</v>
      </c>
      <c r="D11" s="370">
        <v>1030.2617</v>
      </c>
      <c r="E11" s="370">
        <v>1155.346</v>
      </c>
      <c r="F11" s="371">
        <v>932.5921000000003</v>
      </c>
      <c r="G11" s="370">
        <v>908.689</v>
      </c>
      <c r="H11" s="371">
        <v>1045.9562999999998</v>
      </c>
      <c r="I11" s="371">
        <v>1328.6704</v>
      </c>
      <c r="J11" s="371">
        <v>1564.4328</v>
      </c>
      <c r="K11" s="372">
        <v>85.7404</v>
      </c>
      <c r="L11" s="371">
        <v>103.6385</v>
      </c>
      <c r="M11" s="371">
        <v>87.8902</v>
      </c>
      <c r="N11" s="371">
        <v>58.3562</v>
      </c>
      <c r="O11" s="371">
        <v>63.0093</v>
      </c>
      <c r="P11" s="373" t="str">
        <f t="shared" si="1"/>
        <v>399</v>
      </c>
      <c r="Q11" s="374" t="str">
        <f t="shared" si="2"/>
        <v>2.86%</v>
      </c>
      <c r="R11" s="356"/>
      <c r="S11" s="356"/>
      <c r="T11" s="375"/>
      <c r="U11" s="375"/>
      <c r="V11" s="375"/>
    </row>
    <row r="12" ht="12.0" customHeight="1">
      <c r="A12" s="369" t="s">
        <v>296</v>
      </c>
      <c r="B12" s="370">
        <v>1989.8615</v>
      </c>
      <c r="C12" s="370">
        <v>2177.0586000000003</v>
      </c>
      <c r="D12" s="370">
        <v>1927.9707999999998</v>
      </c>
      <c r="E12" s="370">
        <v>1800.1976000000002</v>
      </c>
      <c r="F12" s="371">
        <v>1331.18</v>
      </c>
      <c r="G12" s="370">
        <v>1196.0629999999999</v>
      </c>
      <c r="H12" s="371">
        <v>1272.3398000000002</v>
      </c>
      <c r="I12" s="371">
        <v>1401.9002</v>
      </c>
      <c r="J12" s="371">
        <v>1353.6443000000002</v>
      </c>
      <c r="K12" s="372">
        <v>99.3954</v>
      </c>
      <c r="L12" s="371">
        <v>110.3983</v>
      </c>
      <c r="M12" s="371">
        <v>75.4084</v>
      </c>
      <c r="N12" s="371">
        <v>12.8819</v>
      </c>
      <c r="O12" s="371">
        <v>28.1208</v>
      </c>
      <c r="P12" s="373" t="str">
        <f t="shared" si="1"/>
        <v>326</v>
      </c>
      <c r="Q12" s="374" t="str">
        <f t="shared" si="2"/>
        <v>2.34%</v>
      </c>
      <c r="R12" s="356"/>
      <c r="S12" s="356"/>
      <c r="T12" s="375"/>
      <c r="U12" s="375"/>
      <c r="V12" s="375"/>
    </row>
    <row r="13" ht="12.0" customHeight="1">
      <c r="A13" s="369" t="s">
        <v>297</v>
      </c>
      <c r="B13" s="370">
        <v>401.6937</v>
      </c>
      <c r="C13" s="370">
        <v>438.0823</v>
      </c>
      <c r="D13" s="370">
        <v>427.33410000000003</v>
      </c>
      <c r="E13" s="370">
        <v>416.2569</v>
      </c>
      <c r="F13" s="371">
        <v>352.98030000000006</v>
      </c>
      <c r="G13" s="370">
        <v>322.0564</v>
      </c>
      <c r="H13" s="371">
        <v>343.81120000000004</v>
      </c>
      <c r="I13" s="371">
        <v>338.9704</v>
      </c>
      <c r="J13" s="371">
        <v>320.9825</v>
      </c>
      <c r="K13" s="372">
        <v>21.7349</v>
      </c>
      <c r="L13" s="371">
        <v>23.8963</v>
      </c>
      <c r="M13" s="371">
        <v>19.064</v>
      </c>
      <c r="N13" s="371">
        <v>12.2955</v>
      </c>
      <c r="O13" s="371">
        <v>13.9989</v>
      </c>
      <c r="P13" s="373" t="str">
        <f t="shared" si="1"/>
        <v>91</v>
      </c>
      <c r="Q13" s="374" t="str">
        <f t="shared" si="2"/>
        <v>0.65%</v>
      </c>
      <c r="R13" s="356"/>
      <c r="T13" s="375"/>
      <c r="U13" s="375"/>
      <c r="V13" s="375"/>
    </row>
    <row r="14" ht="12.0" customHeight="1">
      <c r="A14" s="369" t="s">
        <v>298</v>
      </c>
      <c r="B14" s="370">
        <v>1654.8217</v>
      </c>
      <c r="C14" s="370">
        <v>1636.3205999999998</v>
      </c>
      <c r="D14" s="370">
        <v>1510.0326</v>
      </c>
      <c r="E14" s="370">
        <v>1514.9664</v>
      </c>
      <c r="F14" s="371">
        <v>1405.9457</v>
      </c>
      <c r="G14" s="370">
        <v>1341.5205</v>
      </c>
      <c r="H14" s="371">
        <v>1384.7514</v>
      </c>
      <c r="I14" s="371">
        <v>1562.3111999999999</v>
      </c>
      <c r="J14" s="371">
        <v>1600.18</v>
      </c>
      <c r="K14" s="372">
        <v>122.4198</v>
      </c>
      <c r="L14" s="371">
        <v>119.557</v>
      </c>
      <c r="M14" s="371">
        <v>117.7295</v>
      </c>
      <c r="N14" s="371">
        <v>87.2551</v>
      </c>
      <c r="O14" s="371">
        <v>100.2308</v>
      </c>
      <c r="P14" s="373" t="str">
        <f t="shared" si="1"/>
        <v>547</v>
      </c>
      <c r="Q14" s="376" t="str">
        <f t="shared" si="2"/>
        <v>3.93%</v>
      </c>
      <c r="R14" s="356"/>
      <c r="S14" s="150"/>
      <c r="T14" s="375"/>
      <c r="U14" s="375"/>
      <c r="V14" s="375"/>
    </row>
    <row r="15" ht="12.0" customHeight="1">
      <c r="A15" s="365" t="s">
        <v>299</v>
      </c>
      <c r="B15" s="366">
        <v>491.9676</v>
      </c>
      <c r="C15" s="366">
        <v>722.2650000000001</v>
      </c>
      <c r="D15" s="366">
        <v>721.9438000000001</v>
      </c>
      <c r="E15" s="366">
        <v>663.6057</v>
      </c>
      <c r="F15" s="367">
        <v>698.4623</v>
      </c>
      <c r="G15" s="366">
        <v>640.3276000000001</v>
      </c>
      <c r="H15" s="366">
        <v>587.744</v>
      </c>
      <c r="I15" s="366">
        <v>629.214</v>
      </c>
      <c r="J15" s="366">
        <v>604.2562</v>
      </c>
      <c r="K15" s="366">
        <v>42.5968</v>
      </c>
      <c r="L15" s="366">
        <v>40.3066</v>
      </c>
      <c r="M15" s="366">
        <v>27.248</v>
      </c>
      <c r="N15" s="366">
        <v>18.6375</v>
      </c>
      <c r="O15" s="366">
        <v>23.4993</v>
      </c>
      <c r="P15" s="366" t="str">
        <f t="shared" si="1"/>
        <v>152</v>
      </c>
      <c r="Q15" s="368" t="str">
        <f t="shared" si="2"/>
        <v>1.09%</v>
      </c>
      <c r="R15" s="356"/>
      <c r="S15" s="150"/>
      <c r="T15" s="375"/>
      <c r="U15" s="375"/>
      <c r="V15" s="375"/>
    </row>
    <row r="16" ht="12.0" customHeight="1">
      <c r="A16" s="369" t="s">
        <v>300</v>
      </c>
      <c r="B16" s="370">
        <v>1129.5879</v>
      </c>
      <c r="C16" s="370">
        <v>1301.0628000000002</v>
      </c>
      <c r="D16" s="370">
        <v>1320.0777</v>
      </c>
      <c r="E16" s="370">
        <v>1148.5262999999998</v>
      </c>
      <c r="F16" s="371">
        <v>1080.6344000000001</v>
      </c>
      <c r="G16" s="370">
        <v>1084.1491999999998</v>
      </c>
      <c r="H16" s="370">
        <v>1272.5274999999997</v>
      </c>
      <c r="I16" s="370">
        <v>1324.7054</v>
      </c>
      <c r="J16" s="370">
        <v>1309.7794</v>
      </c>
      <c r="K16" s="371">
        <v>94.5275</v>
      </c>
      <c r="L16" s="371">
        <v>84.4414</v>
      </c>
      <c r="M16" s="371">
        <v>50.7762</v>
      </c>
      <c r="N16" s="371">
        <v>21.7801</v>
      </c>
      <c r="O16" s="371">
        <v>36.9583</v>
      </c>
      <c r="P16" s="373" t="str">
        <f t="shared" si="1"/>
        <v>288</v>
      </c>
      <c r="Q16" s="374" t="str">
        <f t="shared" si="2"/>
        <v>2.07%</v>
      </c>
      <c r="R16" s="356"/>
      <c r="S16" s="356"/>
      <c r="T16" s="376"/>
      <c r="U16" s="375"/>
      <c r="V16" s="375"/>
    </row>
    <row r="17" ht="12.0" customHeight="1">
      <c r="A17" s="369" t="s">
        <v>301</v>
      </c>
      <c r="B17" s="370">
        <v>475.9115</v>
      </c>
      <c r="C17" s="370">
        <v>545.3243</v>
      </c>
      <c r="D17" s="370">
        <v>544.4876000000002</v>
      </c>
      <c r="E17" s="370">
        <v>581.2972000000001</v>
      </c>
      <c r="F17" s="371">
        <v>533.1958</v>
      </c>
      <c r="G17" s="370">
        <v>445.0207</v>
      </c>
      <c r="H17" s="370">
        <v>520.4303</v>
      </c>
      <c r="I17" s="370">
        <v>590.5044999999999</v>
      </c>
      <c r="J17" s="370">
        <v>558.1939</v>
      </c>
      <c r="K17" s="371">
        <v>44.4377</v>
      </c>
      <c r="L17" s="371">
        <v>47.9029</v>
      </c>
      <c r="M17" s="371">
        <v>29.628</v>
      </c>
      <c r="N17" s="371">
        <v>12.3369</v>
      </c>
      <c r="O17" s="371">
        <v>16.6728</v>
      </c>
      <c r="P17" s="373" t="str">
        <f t="shared" si="1"/>
        <v>151</v>
      </c>
      <c r="Q17" s="374" t="str">
        <f t="shared" si="2"/>
        <v>1.09%</v>
      </c>
      <c r="R17" s="356"/>
      <c r="S17" s="356"/>
      <c r="T17" s="375"/>
      <c r="U17" s="375"/>
      <c r="V17" s="375"/>
    </row>
    <row r="18" ht="12.0" customHeight="1">
      <c r="A18" s="369" t="s">
        <v>302</v>
      </c>
      <c r="B18" s="370">
        <v>450.82314214999997</v>
      </c>
      <c r="C18" s="370">
        <v>622.1336784800001</v>
      </c>
      <c r="D18" s="370">
        <v>381.17453501</v>
      </c>
      <c r="E18" s="370">
        <v>335.53756860000004</v>
      </c>
      <c r="F18" s="371">
        <v>238.56881154</v>
      </c>
      <c r="G18" s="370">
        <v>243.27676936000003</v>
      </c>
      <c r="H18" s="370">
        <v>282.45076800000004</v>
      </c>
      <c r="I18" s="370">
        <v>338.98660900000004</v>
      </c>
      <c r="J18" s="370">
        <v>284.903532</v>
      </c>
      <c r="K18" s="371">
        <v>21.37529842</v>
      </c>
      <c r="L18" s="371">
        <v>23.69715459</v>
      </c>
      <c r="M18" s="371">
        <v>17.71404147</v>
      </c>
      <c r="N18" s="371">
        <v>9.875512180000001</v>
      </c>
      <c r="O18" s="371">
        <v>10.4083168</v>
      </c>
      <c r="P18" s="373" t="str">
        <f t="shared" si="1"/>
        <v>83</v>
      </c>
      <c r="Q18" s="374" t="str">
        <f t="shared" si="2"/>
        <v>0.60%</v>
      </c>
      <c r="R18" s="356"/>
      <c r="S18" s="356"/>
      <c r="T18" s="375"/>
      <c r="U18" s="375"/>
      <c r="V18" s="375"/>
    </row>
    <row r="19" ht="12.0" customHeight="1">
      <c r="A19" s="369"/>
      <c r="B19" s="370"/>
      <c r="C19" s="370"/>
      <c r="D19" s="370"/>
      <c r="E19" s="370"/>
      <c r="F19" s="355"/>
      <c r="G19" s="371"/>
      <c r="H19" s="370"/>
      <c r="I19" s="370"/>
      <c r="J19" s="370"/>
      <c r="P19" s="377"/>
      <c r="Q19" s="374"/>
      <c r="R19" s="356"/>
      <c r="S19" s="356"/>
      <c r="T19" s="375"/>
      <c r="U19" s="375"/>
      <c r="V19" s="375"/>
    </row>
    <row r="20" ht="12.0" customHeight="1">
      <c r="A20" s="369"/>
      <c r="B20" s="370"/>
      <c r="C20" s="370"/>
      <c r="D20" s="370"/>
      <c r="E20" s="370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77"/>
      <c r="Q20" s="374"/>
      <c r="R20" s="356"/>
      <c r="S20" s="356"/>
      <c r="T20" s="375"/>
      <c r="U20" s="375"/>
      <c r="V20" s="375"/>
    </row>
    <row r="21" ht="12.0" customHeight="1">
      <c r="A21" s="378" t="s">
        <v>303</v>
      </c>
      <c r="B21" s="379" t="str">
        <f t="shared" ref="B21:D21" si="3">SUM(B6:B20)</f>
        <v>46,376</v>
      </c>
      <c r="C21" s="379" t="str">
        <f t="shared" si="3"/>
        <v>47,411</v>
      </c>
      <c r="D21" s="379" t="str">
        <f t="shared" si="3"/>
        <v>42,861</v>
      </c>
      <c r="E21" s="379" t="str">
        <f t="shared" ref="E21:J21" si="4">SUM(E6:E18)</f>
        <v>39,533</v>
      </c>
      <c r="F21" s="379" t="str">
        <f t="shared" si="4"/>
        <v>34,414</v>
      </c>
      <c r="G21" s="379" t="str">
        <f t="shared" si="4"/>
        <v>37,020</v>
      </c>
      <c r="H21" s="379" t="str">
        <f t="shared" si="4"/>
        <v>45,422</v>
      </c>
      <c r="I21" s="379" t="str">
        <f t="shared" si="4"/>
        <v>49,066</v>
      </c>
      <c r="J21" s="379" t="str">
        <f t="shared" si="4"/>
        <v>47,688</v>
      </c>
      <c r="K21" s="379" t="str">
        <f t="shared" ref="K21:P21" si="5">SUM(K6:K19)</f>
        <v>3,865</v>
      </c>
      <c r="L21" s="379" t="str">
        <f t="shared" si="5"/>
        <v>3,539</v>
      </c>
      <c r="M21" s="379" t="str">
        <f t="shared" si="5"/>
        <v>2,714</v>
      </c>
      <c r="N21" s="379" t="str">
        <f t="shared" si="5"/>
        <v>1,827</v>
      </c>
      <c r="O21" s="379" t="str">
        <f t="shared" si="5"/>
        <v>1,969</v>
      </c>
      <c r="P21" s="380" t="str">
        <f t="shared" si="5"/>
        <v>13,915</v>
      </c>
      <c r="Q21" s="381">
        <v>1.0</v>
      </c>
      <c r="R21" s="356"/>
      <c r="S21" s="356"/>
      <c r="T21" s="375"/>
      <c r="U21" s="375"/>
      <c r="V21" s="375"/>
    </row>
    <row r="22" ht="12.0" customHeight="1">
      <c r="A22" s="382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4"/>
      <c r="Q22" s="356"/>
      <c r="R22" s="356"/>
      <c r="S22" s="356"/>
      <c r="T22" s="356"/>
      <c r="U22" s="356"/>
      <c r="V22" s="356"/>
    </row>
    <row r="23" ht="12.0" customHeight="1">
      <c r="A23" s="378" t="s">
        <v>304</v>
      </c>
      <c r="B23" s="379" t="str">
        <f t="shared" ref="B23:P23" si="6">B6+B15</f>
        <v>28,018</v>
      </c>
      <c r="C23" s="379" t="str">
        <f t="shared" si="6"/>
        <v>28,189</v>
      </c>
      <c r="D23" s="379" t="str">
        <f t="shared" si="6"/>
        <v>24,511</v>
      </c>
      <c r="E23" s="379" t="str">
        <f t="shared" si="6"/>
        <v>21,209</v>
      </c>
      <c r="F23" s="379" t="str">
        <f t="shared" si="6"/>
        <v>19,649</v>
      </c>
      <c r="G23" s="379" t="str">
        <f t="shared" si="6"/>
        <v>22,417</v>
      </c>
      <c r="H23" s="379" t="str">
        <f t="shared" si="6"/>
        <v>28,169</v>
      </c>
      <c r="I23" s="379" t="str">
        <f t="shared" si="6"/>
        <v>29,528</v>
      </c>
      <c r="J23" s="379" t="str">
        <f t="shared" si="6"/>
        <v>28,678</v>
      </c>
      <c r="K23" s="379" t="str">
        <f t="shared" si="6"/>
        <v>2,295</v>
      </c>
      <c r="L23" s="379" t="str">
        <f t="shared" si="6"/>
        <v>2,252</v>
      </c>
      <c r="M23" s="379" t="str">
        <f t="shared" si="6"/>
        <v>1,683</v>
      </c>
      <c r="N23" s="379" t="str">
        <f t="shared" si="6"/>
        <v>1,161</v>
      </c>
      <c r="O23" s="379" t="str">
        <f t="shared" si="6"/>
        <v>1,145</v>
      </c>
      <c r="P23" s="380" t="str">
        <f t="shared" si="6"/>
        <v>8,536</v>
      </c>
      <c r="Q23" s="381" t="str">
        <f>P23/P21</f>
        <v>61.35%</v>
      </c>
      <c r="R23" s="356"/>
      <c r="S23" s="356"/>
      <c r="T23" s="356"/>
      <c r="U23" s="356"/>
      <c r="V23" s="356"/>
    </row>
    <row r="24" ht="12.0" customHeight="1">
      <c r="A24" s="355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85"/>
      <c r="Q24" s="356"/>
      <c r="R24" s="356"/>
      <c r="S24" s="356"/>
      <c r="T24" s="356"/>
      <c r="U24" s="356"/>
      <c r="V24" s="356"/>
    </row>
    <row r="25" ht="33.0" customHeight="1">
      <c r="A25" s="386" t="s">
        <v>305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356"/>
      <c r="S25" s="356"/>
      <c r="T25" s="356"/>
      <c r="U25" s="356"/>
      <c r="V25" s="356"/>
    </row>
    <row r="26" ht="12.0" customHeight="1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6"/>
      <c r="R26" s="356"/>
      <c r="S26" s="356"/>
      <c r="T26" s="356"/>
      <c r="U26" s="356"/>
      <c r="V26" s="356"/>
    </row>
    <row r="27" ht="12.0" customHeight="1">
      <c r="A27" s="355"/>
      <c r="B27" s="355"/>
      <c r="C27" s="355"/>
      <c r="D27" s="355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355"/>
      <c r="P27" s="355"/>
      <c r="Q27" s="355"/>
      <c r="R27" s="356"/>
      <c r="S27" s="356"/>
      <c r="T27" s="356"/>
      <c r="U27" s="356"/>
      <c r="V27" s="356"/>
    </row>
    <row r="28" ht="12.0" customHeight="1">
      <c r="A28" s="355"/>
      <c r="B28" s="355"/>
      <c r="C28" s="355"/>
      <c r="D28" s="355"/>
      <c r="E28" s="257"/>
      <c r="F28" s="257"/>
      <c r="G28" s="150"/>
      <c r="H28" s="150"/>
      <c r="I28" s="150"/>
      <c r="J28" s="150"/>
      <c r="K28" s="257"/>
      <c r="L28" s="257"/>
      <c r="M28" s="257"/>
      <c r="N28" s="257"/>
      <c r="O28" s="257"/>
      <c r="P28" s="355"/>
      <c r="Q28" s="355"/>
      <c r="R28" s="356"/>
      <c r="S28" s="356"/>
      <c r="T28" s="356"/>
      <c r="U28" s="356"/>
      <c r="V28" s="356"/>
    </row>
    <row r="29" ht="12.0" customHeight="1">
      <c r="A29" s="355"/>
      <c r="B29" s="355"/>
      <c r="C29" s="355"/>
      <c r="D29" s="355"/>
      <c r="E29" s="257"/>
      <c r="F29" s="257"/>
      <c r="G29" s="150"/>
      <c r="H29" s="150"/>
      <c r="I29" s="150"/>
      <c r="J29" s="150"/>
      <c r="K29" s="257"/>
      <c r="L29" s="257"/>
      <c r="M29" s="257"/>
      <c r="N29" s="257"/>
      <c r="O29" s="257"/>
      <c r="P29" s="355"/>
      <c r="Q29" s="355"/>
      <c r="R29" s="356"/>
      <c r="S29" s="356"/>
      <c r="T29" s="356"/>
      <c r="U29" s="356"/>
      <c r="V29" s="356"/>
    </row>
    <row r="30" ht="12.0" customHeight="1">
      <c r="A30" s="355"/>
      <c r="B30" s="355"/>
      <c r="C30" s="355"/>
      <c r="D30" s="355"/>
      <c r="E30" s="257"/>
      <c r="F30" s="257"/>
      <c r="G30" s="150"/>
      <c r="H30" s="150"/>
      <c r="I30" s="150"/>
      <c r="J30" s="150"/>
      <c r="K30" s="257"/>
      <c r="L30" s="257"/>
      <c r="M30" s="257"/>
      <c r="N30" s="257"/>
      <c r="O30" s="257"/>
      <c r="P30" s="355"/>
      <c r="Q30" s="355"/>
      <c r="R30" s="356"/>
      <c r="S30" s="356"/>
      <c r="T30" s="356"/>
      <c r="U30" s="356"/>
      <c r="V30" s="356"/>
    </row>
    <row r="31" ht="12.0" customHeight="1">
      <c r="A31" s="355"/>
      <c r="B31" s="355"/>
      <c r="C31" s="355"/>
      <c r="D31" s="355"/>
      <c r="E31" s="257"/>
      <c r="F31" s="257"/>
      <c r="G31" s="150"/>
      <c r="H31" s="150"/>
      <c r="I31" s="150"/>
      <c r="J31" s="150"/>
      <c r="K31" s="150"/>
      <c r="L31" s="150"/>
      <c r="M31" s="150"/>
      <c r="N31" s="150"/>
      <c r="O31" s="150"/>
      <c r="P31" s="355"/>
      <c r="Q31" s="355"/>
      <c r="R31" s="356"/>
      <c r="S31" s="356"/>
      <c r="T31" s="356"/>
      <c r="U31" s="356"/>
      <c r="V31" s="356"/>
    </row>
    <row r="32" ht="12.0" customHeight="1">
      <c r="A32" s="355"/>
      <c r="B32" s="355"/>
      <c r="C32" s="355"/>
      <c r="D32" s="355"/>
      <c r="E32" s="257"/>
      <c r="F32" s="257"/>
      <c r="G32" s="150"/>
      <c r="H32" s="150"/>
      <c r="I32" s="150"/>
      <c r="J32" s="150"/>
      <c r="K32" s="150"/>
      <c r="L32" s="150"/>
      <c r="M32" s="150"/>
      <c r="N32" s="150"/>
      <c r="O32" s="150"/>
      <c r="P32" s="355"/>
      <c r="Q32" s="355"/>
      <c r="R32" s="356"/>
      <c r="S32" s="356"/>
      <c r="T32" s="356"/>
      <c r="U32" s="356"/>
      <c r="V32" s="356"/>
    </row>
    <row r="33" ht="12.0" customHeight="1">
      <c r="A33" s="355"/>
      <c r="B33" s="355"/>
      <c r="C33" s="355"/>
      <c r="D33" s="355"/>
      <c r="E33" s="257"/>
      <c r="F33" s="257"/>
      <c r="G33" s="150"/>
      <c r="H33" s="150"/>
      <c r="I33" s="150"/>
      <c r="J33" s="150"/>
      <c r="K33" s="150"/>
      <c r="L33" s="150"/>
      <c r="M33" s="150"/>
      <c r="N33" s="150"/>
      <c r="O33" s="150"/>
      <c r="P33" s="355"/>
      <c r="Q33" s="355"/>
      <c r="R33" s="356"/>
      <c r="S33" s="356"/>
      <c r="T33" s="356"/>
      <c r="U33" s="356"/>
      <c r="V33" s="356"/>
    </row>
    <row r="34" ht="12.0" customHeight="1">
      <c r="A34" s="355"/>
      <c r="B34" s="355"/>
      <c r="C34" s="355"/>
      <c r="D34" s="355"/>
      <c r="E34" s="257"/>
      <c r="F34" s="257"/>
      <c r="G34" s="150"/>
      <c r="H34" s="150"/>
      <c r="I34" s="150"/>
      <c r="J34" s="150"/>
      <c r="K34" s="150"/>
      <c r="L34" s="150"/>
      <c r="M34" s="150"/>
      <c r="N34" s="150"/>
      <c r="O34" s="150"/>
      <c r="P34" s="355"/>
      <c r="Q34" s="355"/>
      <c r="R34" s="356"/>
      <c r="S34" s="356"/>
      <c r="T34" s="356"/>
      <c r="U34" s="356"/>
      <c r="V34" s="356"/>
    </row>
    <row r="35" ht="12.0" customHeight="1">
      <c r="A35" s="355"/>
      <c r="B35" s="355"/>
      <c r="C35" s="355"/>
      <c r="D35" s="355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355"/>
      <c r="P35" s="355"/>
      <c r="Q35" s="355"/>
      <c r="R35" s="356"/>
      <c r="S35" s="356"/>
      <c r="T35" s="356"/>
      <c r="U35" s="356"/>
      <c r="V35" s="356"/>
    </row>
    <row r="36" ht="12.0" customHeight="1">
      <c r="A36" s="355"/>
      <c r="B36" s="355"/>
      <c r="C36" s="355"/>
      <c r="D36" s="355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355"/>
      <c r="P36" s="355"/>
      <c r="Q36" s="355"/>
      <c r="R36" s="356"/>
      <c r="S36" s="356"/>
      <c r="T36" s="356"/>
      <c r="U36" s="356"/>
      <c r="V36" s="356"/>
    </row>
    <row r="37" ht="12.0" customHeight="1">
      <c r="A37" s="355"/>
      <c r="B37" s="355"/>
      <c r="C37" s="355"/>
      <c r="D37" s="355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355"/>
      <c r="P37" s="355"/>
      <c r="Q37" s="355"/>
      <c r="R37" s="356"/>
      <c r="S37" s="356"/>
      <c r="T37" s="356"/>
      <c r="U37" s="356"/>
      <c r="V37" s="356"/>
    </row>
    <row r="38" ht="12.0" customHeight="1">
      <c r="A38" s="355"/>
      <c r="B38" s="355"/>
      <c r="C38" s="355"/>
      <c r="D38" s="355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355"/>
      <c r="P38" s="355"/>
      <c r="Q38" s="355"/>
      <c r="R38" s="356"/>
      <c r="S38" s="356"/>
      <c r="T38" s="356"/>
      <c r="U38" s="356"/>
      <c r="V38" s="356"/>
    </row>
    <row r="39" ht="12.0" customHeight="1">
      <c r="A39" s="355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6"/>
      <c r="S39" s="356"/>
      <c r="T39" s="356"/>
      <c r="U39" s="356"/>
      <c r="V39" s="356"/>
    </row>
    <row r="40" ht="12.0" customHeight="1">
      <c r="A40" s="355"/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6"/>
      <c r="S40" s="356"/>
      <c r="T40" s="356"/>
      <c r="U40" s="356"/>
      <c r="V40" s="356"/>
    </row>
    <row r="41" ht="12.0" customHeight="1">
      <c r="A41" s="355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6"/>
      <c r="S41" s="356"/>
      <c r="T41" s="356"/>
      <c r="U41" s="356"/>
      <c r="V41" s="356"/>
    </row>
    <row r="42" ht="12.0" customHeight="1">
      <c r="A42" s="355"/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6"/>
      <c r="S42" s="356"/>
      <c r="T42" s="356"/>
      <c r="U42" s="356"/>
      <c r="V42" s="356"/>
    </row>
    <row r="43" ht="12.0" customHeight="1">
      <c r="A43" s="355"/>
      <c r="B43" s="355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6"/>
      <c r="S43" s="356"/>
      <c r="T43" s="356"/>
      <c r="U43" s="356"/>
      <c r="V43" s="356"/>
    </row>
    <row r="44" ht="12.0" customHeight="1">
      <c r="A44" s="355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6"/>
      <c r="S44" s="356"/>
      <c r="T44" s="356"/>
      <c r="U44" s="356"/>
      <c r="V44" s="356"/>
    </row>
    <row r="45" ht="12.0" customHeight="1">
      <c r="A45" s="355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6"/>
      <c r="S45" s="356"/>
      <c r="T45" s="356"/>
      <c r="U45" s="356"/>
      <c r="V45" s="356"/>
    </row>
    <row r="46" ht="12.0" customHeight="1">
      <c r="A46" s="355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6"/>
      <c r="S46" s="356"/>
      <c r="T46" s="356"/>
      <c r="U46" s="356"/>
      <c r="V46" s="356"/>
    </row>
    <row r="47" ht="12.0" customHeight="1">
      <c r="A47" s="355"/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6"/>
      <c r="S47" s="356"/>
      <c r="T47" s="356"/>
      <c r="U47" s="356"/>
      <c r="V47" s="356"/>
    </row>
    <row r="48" ht="12.0" customHeight="1">
      <c r="A48" s="355"/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6"/>
      <c r="T48" s="356"/>
      <c r="U48" s="356"/>
      <c r="V48" s="356"/>
    </row>
    <row r="49" ht="12.0" customHeight="1">
      <c r="A49" s="355"/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6"/>
      <c r="S49" s="356"/>
      <c r="T49" s="356"/>
      <c r="U49" s="356"/>
      <c r="V49" s="356"/>
    </row>
    <row r="50" ht="12.0" customHeight="1">
      <c r="A50" s="355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6"/>
      <c r="S50" s="356"/>
      <c r="T50" s="356"/>
      <c r="U50" s="356"/>
      <c r="V50" s="356"/>
    </row>
    <row r="51" ht="12.0" customHeight="1">
      <c r="A51" s="355"/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6"/>
      <c r="S51" s="356"/>
      <c r="T51" s="356"/>
      <c r="U51" s="356"/>
      <c r="V51" s="356"/>
    </row>
    <row r="52" ht="12.0" customHeight="1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6"/>
      <c r="S52" s="356"/>
      <c r="T52" s="356"/>
      <c r="U52" s="356"/>
      <c r="V52" s="356"/>
    </row>
    <row r="53" ht="12.0" customHeight="1">
      <c r="A53" s="355"/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6"/>
      <c r="S53" s="356"/>
      <c r="T53" s="356"/>
      <c r="U53" s="356"/>
      <c r="V53" s="356"/>
    </row>
    <row r="54" ht="12.0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6"/>
      <c r="S54" s="356"/>
      <c r="T54" s="356"/>
      <c r="U54" s="356"/>
      <c r="V54" s="356"/>
    </row>
    <row r="55" ht="12.0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6"/>
      <c r="S55" s="356"/>
      <c r="T55" s="356"/>
      <c r="U55" s="356"/>
      <c r="V55" s="356"/>
    </row>
    <row r="56" ht="12.0" customHeight="1">
      <c r="A56" s="355"/>
      <c r="B56" s="355"/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6"/>
      <c r="S56" s="356"/>
      <c r="T56" s="356"/>
      <c r="U56" s="356"/>
      <c r="V56" s="356"/>
    </row>
    <row r="57" ht="12.0" customHeight="1">
      <c r="A57" s="355"/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6"/>
      <c r="S57" s="356"/>
      <c r="T57" s="356"/>
      <c r="U57" s="356"/>
      <c r="V57" s="356"/>
    </row>
    <row r="58" ht="12.0" customHeight="1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6"/>
      <c r="S58" s="356"/>
      <c r="T58" s="356"/>
      <c r="U58" s="356"/>
      <c r="V58" s="356"/>
    </row>
    <row r="59" ht="12.0" customHeight="1">
      <c r="A59" s="355"/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6"/>
      <c r="S59" s="356"/>
      <c r="T59" s="356"/>
      <c r="U59" s="356"/>
      <c r="V59" s="356"/>
    </row>
    <row r="60" ht="12.0" customHeight="1">
      <c r="A60" s="355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6"/>
      <c r="S60" s="356"/>
      <c r="T60" s="356"/>
      <c r="U60" s="356"/>
      <c r="V60" s="356"/>
    </row>
    <row r="61" ht="12.0" customHeight="1">
      <c r="A61" s="355"/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6"/>
      <c r="S61" s="356"/>
      <c r="T61" s="356"/>
      <c r="U61" s="356"/>
      <c r="V61" s="356"/>
    </row>
    <row r="62" ht="12.0" customHeight="1">
      <c r="A62" s="355"/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6"/>
      <c r="S62" s="356"/>
      <c r="T62" s="356"/>
      <c r="U62" s="356"/>
      <c r="V62" s="356"/>
    </row>
    <row r="63" ht="12.0" customHeight="1">
      <c r="A63" s="355"/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5"/>
      <c r="P63" s="355"/>
      <c r="Q63" s="355"/>
      <c r="R63" s="356"/>
      <c r="S63" s="356"/>
      <c r="T63" s="356"/>
      <c r="U63" s="356"/>
      <c r="V63" s="356"/>
    </row>
    <row r="64" ht="12.0" customHeight="1">
      <c r="A64" s="355"/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6"/>
      <c r="S64" s="356"/>
      <c r="T64" s="356"/>
      <c r="U64" s="356"/>
      <c r="V64" s="356"/>
    </row>
    <row r="65" ht="12.0" customHeight="1">
      <c r="A65" s="355"/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6"/>
      <c r="S65" s="356"/>
      <c r="T65" s="356"/>
      <c r="U65" s="356"/>
      <c r="V65" s="356"/>
    </row>
    <row r="66" ht="12.0" customHeight="1">
      <c r="A66" s="355"/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5"/>
      <c r="R66" s="356"/>
      <c r="S66" s="356"/>
      <c r="T66" s="356"/>
      <c r="U66" s="356"/>
      <c r="V66" s="356"/>
    </row>
    <row r="67" ht="12.0" customHeight="1">
      <c r="A67" s="355"/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6"/>
      <c r="S67" s="356"/>
      <c r="T67" s="356"/>
      <c r="U67" s="356"/>
      <c r="V67" s="356"/>
    </row>
    <row r="68" ht="12.0" customHeight="1">
      <c r="A68" s="355"/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6"/>
      <c r="S68" s="356"/>
      <c r="T68" s="356"/>
      <c r="U68" s="356"/>
      <c r="V68" s="356"/>
    </row>
    <row r="69" ht="12.0" customHeight="1">
      <c r="A69" s="355"/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6"/>
      <c r="S69" s="356"/>
      <c r="T69" s="356"/>
      <c r="U69" s="356"/>
      <c r="V69" s="356"/>
    </row>
    <row r="70" ht="12.0" customHeight="1">
      <c r="A70" s="355"/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6"/>
      <c r="S70" s="356"/>
      <c r="T70" s="356"/>
      <c r="U70" s="356"/>
      <c r="V70" s="356"/>
    </row>
    <row r="71" ht="12.0" customHeight="1">
      <c r="A71" s="355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6"/>
      <c r="S71" s="356"/>
      <c r="T71" s="356"/>
      <c r="U71" s="356"/>
      <c r="V71" s="356"/>
    </row>
    <row r="72" ht="12.0" customHeight="1">
      <c r="A72" s="355"/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6"/>
      <c r="S72" s="356"/>
      <c r="T72" s="356"/>
      <c r="U72" s="356"/>
      <c r="V72" s="356"/>
    </row>
    <row r="73" ht="12.0" customHeight="1">
      <c r="A73" s="355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6"/>
      <c r="S73" s="356"/>
      <c r="T73" s="356"/>
      <c r="U73" s="356"/>
      <c r="V73" s="356"/>
    </row>
    <row r="74" ht="12.0" customHeight="1">
      <c r="A74" s="355"/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6"/>
      <c r="S74" s="356"/>
      <c r="T74" s="356"/>
      <c r="U74" s="356"/>
      <c r="V74" s="356"/>
    </row>
    <row r="75" ht="12.0" customHeight="1">
      <c r="A75" s="355"/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6"/>
      <c r="S75" s="356"/>
      <c r="T75" s="356"/>
      <c r="U75" s="356"/>
      <c r="V75" s="356"/>
    </row>
    <row r="76" ht="12.0" customHeight="1">
      <c r="A76" s="355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6"/>
      <c r="S76" s="356"/>
      <c r="T76" s="356"/>
      <c r="U76" s="356"/>
      <c r="V76" s="356"/>
    </row>
    <row r="77" ht="12.0" customHeight="1">
      <c r="A77" s="355"/>
      <c r="B77" s="355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6"/>
      <c r="S77" s="356"/>
      <c r="T77" s="356"/>
      <c r="U77" s="356"/>
      <c r="V77" s="356"/>
    </row>
    <row r="78" ht="12.0" customHeight="1">
      <c r="A78" s="355"/>
      <c r="B78" s="355"/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6"/>
      <c r="S78" s="356"/>
      <c r="T78" s="356"/>
      <c r="U78" s="356"/>
      <c r="V78" s="356"/>
    </row>
    <row r="79" ht="12.0" customHeight="1">
      <c r="A79" s="355"/>
      <c r="B79" s="355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6"/>
      <c r="S79" s="356"/>
      <c r="T79" s="356"/>
      <c r="U79" s="356"/>
      <c r="V79" s="356"/>
    </row>
    <row r="80" ht="12.0" customHeight="1">
      <c r="A80" s="355"/>
      <c r="B80" s="355"/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6"/>
      <c r="S80" s="356"/>
      <c r="T80" s="356"/>
      <c r="U80" s="356"/>
      <c r="V80" s="356"/>
    </row>
    <row r="81" ht="12.0" customHeight="1">
      <c r="A81" s="355"/>
      <c r="B81" s="355"/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6"/>
      <c r="S81" s="356"/>
      <c r="T81" s="356"/>
      <c r="U81" s="356"/>
      <c r="V81" s="356"/>
    </row>
    <row r="82" ht="12.0" customHeight="1">
      <c r="A82" s="355"/>
      <c r="B82" s="355"/>
      <c r="C82" s="355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6"/>
      <c r="S82" s="356"/>
      <c r="T82" s="356"/>
      <c r="U82" s="356"/>
      <c r="V82" s="356"/>
    </row>
    <row r="83" ht="12.0" customHeight="1">
      <c r="A83" s="355"/>
      <c r="B83" s="355"/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6"/>
      <c r="S83" s="356"/>
      <c r="T83" s="356"/>
      <c r="U83" s="356"/>
      <c r="V83" s="356"/>
    </row>
    <row r="84" ht="12.0" customHeight="1">
      <c r="A84" s="355"/>
      <c r="B84" s="355"/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6"/>
      <c r="S84" s="356"/>
      <c r="T84" s="356"/>
      <c r="U84" s="356"/>
      <c r="V84" s="356"/>
    </row>
    <row r="85" ht="12.0" customHeight="1">
      <c r="A85" s="355"/>
      <c r="B85" s="355"/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6"/>
      <c r="S85" s="356"/>
      <c r="T85" s="356"/>
      <c r="U85" s="356"/>
      <c r="V85" s="356"/>
    </row>
    <row r="86" ht="12.0" customHeight="1">
      <c r="A86" s="355"/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6"/>
      <c r="S86" s="356"/>
      <c r="T86" s="356"/>
      <c r="U86" s="356"/>
      <c r="V86" s="356"/>
    </row>
    <row r="87" ht="12.0" customHeight="1">
      <c r="A87" s="355"/>
      <c r="B87" s="355"/>
      <c r="C87" s="355"/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6"/>
      <c r="S87" s="356"/>
      <c r="T87" s="356"/>
      <c r="U87" s="356"/>
      <c r="V87" s="356"/>
    </row>
    <row r="88" ht="12.0" customHeight="1">
      <c r="A88" s="355"/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6"/>
      <c r="S88" s="356"/>
      <c r="T88" s="356"/>
      <c r="U88" s="356"/>
      <c r="V88" s="356"/>
    </row>
    <row r="89" ht="12.0" customHeight="1">
      <c r="A89" s="355"/>
      <c r="B89" s="355"/>
      <c r="C89" s="355"/>
      <c r="D89" s="355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R89" s="356"/>
      <c r="S89" s="356"/>
      <c r="T89" s="356"/>
      <c r="U89" s="356"/>
      <c r="V89" s="356"/>
    </row>
    <row r="90" ht="12.0" customHeight="1">
      <c r="A90" s="355"/>
      <c r="B90" s="355"/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6"/>
      <c r="S90" s="356"/>
      <c r="T90" s="356"/>
      <c r="U90" s="356"/>
      <c r="V90" s="356"/>
    </row>
    <row r="91" ht="12.0" customHeight="1">
      <c r="A91" s="355"/>
      <c r="B91" s="355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6"/>
      <c r="S91" s="356"/>
      <c r="T91" s="356"/>
      <c r="U91" s="356"/>
      <c r="V91" s="356"/>
    </row>
    <row r="92" ht="12.0" customHeight="1">
      <c r="A92" s="355"/>
      <c r="B92" s="355"/>
      <c r="C92" s="355"/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6"/>
      <c r="S92" s="356"/>
      <c r="T92" s="356"/>
      <c r="U92" s="356"/>
      <c r="V92" s="356"/>
    </row>
    <row r="93" ht="12.0" customHeight="1">
      <c r="A93" s="355"/>
      <c r="B93" s="355"/>
      <c r="C93" s="355"/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6"/>
      <c r="S93" s="356"/>
      <c r="T93" s="356"/>
      <c r="U93" s="356"/>
      <c r="V93" s="356"/>
    </row>
    <row r="94" ht="12.0" customHeight="1">
      <c r="A94" s="355"/>
      <c r="B94" s="355"/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6"/>
      <c r="S94" s="356"/>
      <c r="T94" s="356"/>
      <c r="U94" s="356"/>
      <c r="V94" s="356"/>
    </row>
    <row r="95" ht="12.0" customHeight="1">
      <c r="A95" s="355"/>
      <c r="B95" s="355"/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6"/>
      <c r="S95" s="356"/>
      <c r="T95" s="356"/>
      <c r="U95" s="356"/>
      <c r="V95" s="356"/>
    </row>
    <row r="96" ht="12.0" customHeight="1">
      <c r="A96" s="355"/>
      <c r="B96" s="355"/>
      <c r="C96" s="355"/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6"/>
      <c r="S96" s="356"/>
      <c r="T96" s="356"/>
      <c r="U96" s="356"/>
      <c r="V96" s="356"/>
    </row>
    <row r="97" ht="12.0" customHeight="1">
      <c r="A97" s="355"/>
      <c r="B97" s="355"/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6"/>
      <c r="S97" s="356"/>
      <c r="T97" s="356"/>
      <c r="U97" s="356"/>
      <c r="V97" s="356"/>
    </row>
    <row r="98" ht="12.0" customHeight="1">
      <c r="A98" s="355"/>
      <c r="B98" s="355"/>
      <c r="C98" s="355"/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6"/>
      <c r="S98" s="356"/>
      <c r="T98" s="356"/>
      <c r="U98" s="356"/>
      <c r="V98" s="356"/>
    </row>
    <row r="99" ht="12.0" customHeight="1">
      <c r="A99" s="355"/>
      <c r="B99" s="355"/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6"/>
      <c r="S99" s="356"/>
      <c r="T99" s="356"/>
      <c r="U99" s="356"/>
      <c r="V99" s="356"/>
    </row>
    <row r="100" ht="12.0" customHeight="1">
      <c r="A100" s="355"/>
      <c r="B100" s="355"/>
      <c r="C100" s="355"/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5"/>
      <c r="R100" s="356"/>
      <c r="S100" s="356"/>
      <c r="T100" s="356"/>
      <c r="U100" s="356"/>
      <c r="V100" s="356"/>
    </row>
  </sheetData>
  <mergeCells count="2">
    <mergeCell ref="A25:Q25"/>
    <mergeCell ref="K4:O4"/>
  </mergeCells>
  <printOptions horizontalCentered="1" verticalCentered="1"/>
  <pageMargins bottom="0.0" footer="0.0" header="0.0" left="0.0" right="0.0" top="0.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19</vt:i4>
      </vt:variant>
      <vt:variant>
        <vt:lpstr>Rangos con nombre</vt:lpstr>
      </vt:variant>
      <vt:variant>
        <vt:i4>11</vt:i4>
      </vt:variant>
    </vt:vector>
  </HeadingPairs>
  <TitlesOfParts>
    <vt:vector baseType="lpstr" size="30">
      <vt:lpstr>1. PRODUCCIÓN METÁLICA</vt:lpstr>
      <vt:lpstr>2. PRODUCCIÓN EMPRESAS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RECAUDACIÓN</vt:lpstr>
      <vt:lpstr>'10. EMPLEO'!Área_de_impresión</vt:lpstr>
      <vt:lpstr>'11. TRANSFERENCIAS '!Área_de_impresión</vt:lpstr>
      <vt:lpstr>'12. TRANSFERENCIAS 2'!Área_de_impresión</vt:lpstr>
      <vt:lpstr>'13.1 ACTIVIDAD MINERA'!Área_de_impresión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2020-04-28T17:34:33Z</dcterms:created>
  <dc:creator>victor carranza</dc:creator>
  <cp:lastModifiedBy>Diego Hoyos</cp:lastModifiedBy>
  <dcterms:modified xsi:type="dcterms:W3CDTF">2020-08-01T02:13:22Z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{C5A0EF50-A394-467D-90DA-11066B1F7481}</vt:lpwstr>
  </property>
</Properties>
</file>