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eria\Downloads\"/>
    </mc:Choice>
  </mc:AlternateContent>
  <xr:revisionPtr revIDLastSave="0" documentId="8_{F97AA411-D8A8-40A9-B071-847DF0E54940}" xr6:coauthVersionLast="46" xr6:coauthVersionMax="46" xr10:uidLastSave="{00000000-0000-0000-0000-000000000000}"/>
  <bookViews>
    <workbookView xWindow="-110" yWindow="-110" windowWidth="19420" windowHeight="10420" tabRatio="911" firstSheet="12" activeTab="17" xr2:uid="{00000000-000D-0000-FFFF-FFFF00000000}"/>
  </bookViews>
  <sheets>
    <sheet name="1. PRODUCCIÓN METÁLICA" sheetId="110" r:id="rId1"/>
    <sheet name="2. PRODUCCIÓN EMPRESAS" sheetId="111" r:id="rId2"/>
    <sheet name="3. PRODUCCIÓN REGIONES" sheetId="112" r:id="rId3"/>
    <sheet name="4. NO METÁLICA" sheetId="113" r:id="rId4"/>
    <sheet name="4.1. NO METÁLICA REGIONES" sheetId="114" r:id="rId5"/>
    <sheet name="4.2. CARBONÍFERA" sheetId="115" r:id="rId6"/>
    <sheet name="5. MACROECONÓMICAS" sheetId="103" r:id="rId7"/>
    <sheet name="6. EXPORTACIONES" sheetId="96" r:id="rId8"/>
    <sheet name="6.1 EXPORTACIONES PART" sheetId="97" r:id="rId9"/>
    <sheet name="6.2 EXPORT PRODUCTOS" sheetId="98" r:id="rId10"/>
    <sheet name="7. INVERSIONES" sheetId="104" r:id="rId11"/>
    <sheet name="8. INVERSIONES TIPO" sheetId="105" r:id="rId12"/>
    <sheet name="9. INVERSIONES RUBRO" sheetId="106" r:id="rId13"/>
    <sheet name="10. EMPLEO" sheetId="116" r:id="rId14"/>
    <sheet name="11. TRANSFERENCIAS " sheetId="117" r:id="rId15"/>
    <sheet name="12. TRANSFERENCIAS 2" sheetId="118" r:id="rId16"/>
    <sheet name="13. CATASTRO ACTIVIDAD " sheetId="101" r:id="rId17"/>
    <sheet name="13.1 ACTIVIDAD MINERA" sheetId="108" r:id="rId18"/>
    <sheet name="13.2 ÁREAS RESTRINGIDAS " sheetId="102" r:id="rId19"/>
    <sheet name="14. RECAUDACIÓN" sheetId="107" r:id="rId20"/>
  </sheets>
  <definedNames>
    <definedName name="_xlnm._FilterDatabase" localSheetId="14" hidden="1">'11. TRANSFERENCIAS '!$A$4:$L$29</definedName>
    <definedName name="_xlnm._FilterDatabase" localSheetId="15" hidden="1">'12. TRANSFERENCIAS 2'!$A$5:$K$30</definedName>
    <definedName name="_xlnm._FilterDatabase" localSheetId="11" hidden="1">'8. INVERSIONES TIPO'!#REF!</definedName>
    <definedName name="_xlnm.Print_Area" localSheetId="13">'10. EMPLEO'!$A$1:$I$39</definedName>
    <definedName name="_xlnm.Print_Area" localSheetId="14">'11. TRANSFERENCIAS '!$A$1:$L$32</definedName>
    <definedName name="_xlnm.Print_Area" localSheetId="15">'12. TRANSFERENCIAS 2'!$A$1:$K$87</definedName>
    <definedName name="_xlnm.Print_Area" localSheetId="16">'13. CATASTRO ACTIVIDAD '!#REF!</definedName>
    <definedName name="_xlnm.Print_Area" localSheetId="6">'5. MACROECONÓMICAS'!$A$1:$I$73</definedName>
    <definedName name="_xlnm.Print_Area" localSheetId="7">'6. EXPORTACIONES'!$A$1:$L$118</definedName>
    <definedName name="_xlnm.Print_Area" localSheetId="8">'6.1 EXPORTACIONES PART'!$A$1:$W$25</definedName>
    <definedName name="_xlnm.Print_Area" localSheetId="9">'6.2 EXPORT PRODUCTOS'!$A$1:$C$42</definedName>
    <definedName name="_xlnm.Print_Area" localSheetId="10">'7. INVERSIONES'!$A$1:$H$51</definedName>
    <definedName name="_xlnm.Print_Area" localSheetId="11">'8. INVERSIONES TIPO'!$A$1:$I$87</definedName>
    <definedName name="_xlnm.Print_Area" localSheetId="12">'9. INVERSIONES RUBRO'!$A$1:$H$81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1" i="117" l="1"/>
  <c r="J31" i="117"/>
  <c r="I31" i="117"/>
  <c r="H31" i="117"/>
  <c r="G31" i="117"/>
  <c r="F31" i="117"/>
  <c r="E31" i="117"/>
  <c r="D31" i="117"/>
  <c r="C31" i="117"/>
  <c r="B31" i="117"/>
  <c r="N11" i="117"/>
  <c r="N28" i="117"/>
  <c r="N29" i="117"/>
  <c r="N20" i="117"/>
  <c r="N26" i="117"/>
  <c r="N18" i="117"/>
  <c r="N5" i="117"/>
  <c r="N21" i="117"/>
  <c r="N14" i="117"/>
  <c r="N24" i="117"/>
  <c r="N13" i="117"/>
  <c r="N23" i="117"/>
  <c r="N16" i="117"/>
  <c r="N9" i="117"/>
  <c r="N19" i="117"/>
  <c r="N25" i="117"/>
  <c r="N15" i="117"/>
  <c r="N22" i="117"/>
  <c r="N17" i="117"/>
  <c r="N7" i="117"/>
  <c r="N10" i="117"/>
  <c r="N12" i="117"/>
  <c r="N27" i="117"/>
  <c r="N8" i="117"/>
  <c r="N6" i="117"/>
  <c r="K57" i="118" l="1"/>
  <c r="J57" i="118"/>
  <c r="I57" i="118"/>
  <c r="H57" i="118"/>
  <c r="G57" i="118"/>
  <c r="F57" i="118"/>
  <c r="E57" i="118"/>
  <c r="D57" i="118"/>
  <c r="C57" i="118"/>
  <c r="B57" i="118"/>
  <c r="K31" i="118"/>
  <c r="J31" i="118"/>
  <c r="I31" i="118"/>
  <c r="H31" i="118"/>
  <c r="G31" i="118"/>
  <c r="F31" i="118"/>
  <c r="E31" i="118"/>
  <c r="D31" i="118"/>
  <c r="C31" i="118"/>
  <c r="B31" i="118"/>
  <c r="K5" i="118"/>
  <c r="J5" i="118"/>
  <c r="I5" i="118"/>
  <c r="H5" i="118"/>
  <c r="G5" i="118"/>
  <c r="F5" i="118"/>
  <c r="E5" i="118"/>
  <c r="D5" i="118"/>
  <c r="C5" i="118"/>
  <c r="B5" i="118"/>
  <c r="N61" i="116"/>
  <c r="N60" i="116"/>
  <c r="N59" i="116"/>
  <c r="N58" i="116"/>
  <c r="N57" i="116"/>
  <c r="N56" i="116"/>
  <c r="N55" i="116"/>
  <c r="N54" i="116"/>
  <c r="N53" i="116"/>
  <c r="N52" i="116"/>
  <c r="N51" i="116"/>
  <c r="C32" i="116"/>
  <c r="C33" i="116" s="1"/>
  <c r="B32" i="116"/>
  <c r="B33" i="116" s="1"/>
  <c r="G31" i="116"/>
  <c r="H28" i="116" s="1"/>
  <c r="H29" i="116"/>
  <c r="D28" i="116"/>
  <c r="H27" i="116"/>
  <c r="D27" i="116"/>
  <c r="D26" i="116"/>
  <c r="H25" i="116"/>
  <c r="D25" i="116"/>
  <c r="D24" i="116"/>
  <c r="H23" i="116"/>
  <c r="D23" i="116"/>
  <c r="D22" i="116"/>
  <c r="D21" i="116"/>
  <c r="D20" i="116"/>
  <c r="D19" i="116"/>
  <c r="D18" i="116"/>
  <c r="H17" i="116"/>
  <c r="D17" i="116"/>
  <c r="D16" i="116" s="1"/>
  <c r="C16" i="116"/>
  <c r="B16" i="116"/>
  <c r="H13" i="116"/>
  <c r="H12" i="116"/>
  <c r="H9" i="116"/>
  <c r="H8" i="116"/>
  <c r="G13" i="115"/>
  <c r="F13" i="115"/>
  <c r="C13" i="115"/>
  <c r="B13" i="115"/>
  <c r="H12" i="115"/>
  <c r="D12" i="115"/>
  <c r="G11" i="115"/>
  <c r="I12" i="115" s="1"/>
  <c r="I11" i="115" s="1"/>
  <c r="F11" i="115"/>
  <c r="C11" i="115"/>
  <c r="D11" i="115" s="1"/>
  <c r="B11" i="115"/>
  <c r="H10" i="115"/>
  <c r="D10" i="115"/>
  <c r="H9" i="115"/>
  <c r="D9" i="115"/>
  <c r="H8" i="115"/>
  <c r="D8" i="115"/>
  <c r="H7" i="115"/>
  <c r="D7" i="115"/>
  <c r="G6" i="115"/>
  <c r="I8" i="115" s="1"/>
  <c r="F6" i="115"/>
  <c r="C6" i="115"/>
  <c r="D6" i="115" s="1"/>
  <c r="B6" i="115"/>
  <c r="G144" i="114"/>
  <c r="F144" i="114"/>
  <c r="C144" i="114"/>
  <c r="B144" i="114"/>
  <c r="H143" i="114"/>
  <c r="H142" i="114"/>
  <c r="D142" i="114"/>
  <c r="G141" i="114"/>
  <c r="I143" i="114" s="1"/>
  <c r="F141" i="114"/>
  <c r="C141" i="114"/>
  <c r="D141" i="114" s="1"/>
  <c r="B141" i="114"/>
  <c r="H140" i="114"/>
  <c r="G139" i="114"/>
  <c r="I140" i="114" s="1"/>
  <c r="I139" i="114" s="1"/>
  <c r="F139" i="114"/>
  <c r="H139" i="114" s="1"/>
  <c r="C139" i="114"/>
  <c r="B139" i="114"/>
  <c r="H138" i="114"/>
  <c r="D138" i="114"/>
  <c r="H137" i="114"/>
  <c r="D137" i="114"/>
  <c r="H136" i="114"/>
  <c r="G136" i="114"/>
  <c r="I138" i="114" s="1"/>
  <c r="F136" i="114"/>
  <c r="C136" i="114"/>
  <c r="D136" i="114" s="1"/>
  <c r="B136" i="114"/>
  <c r="H135" i="114"/>
  <c r="G134" i="114"/>
  <c r="H134" i="114" s="1"/>
  <c r="F134" i="114"/>
  <c r="C134" i="114"/>
  <c r="B134" i="114"/>
  <c r="H133" i="114"/>
  <c r="H132" i="114"/>
  <c r="G131" i="114"/>
  <c r="I133" i="114" s="1"/>
  <c r="F131" i="114"/>
  <c r="C131" i="114"/>
  <c r="B131" i="114"/>
  <c r="H130" i="114"/>
  <c r="H129" i="114"/>
  <c r="H128" i="114"/>
  <c r="D128" i="114"/>
  <c r="G127" i="114"/>
  <c r="I129" i="114" s="1"/>
  <c r="F127" i="114"/>
  <c r="C127" i="114"/>
  <c r="D127" i="114" s="1"/>
  <c r="B127" i="114"/>
  <c r="H126" i="114"/>
  <c r="G125" i="114"/>
  <c r="F125" i="114"/>
  <c r="C125" i="114"/>
  <c r="B125" i="114"/>
  <c r="H123" i="114"/>
  <c r="H121" i="114"/>
  <c r="D121" i="114"/>
  <c r="G120" i="114"/>
  <c r="I122" i="114" s="1"/>
  <c r="F120" i="114"/>
  <c r="C120" i="114"/>
  <c r="D120" i="114" s="1"/>
  <c r="B120" i="114"/>
  <c r="I119" i="114"/>
  <c r="I118" i="114" s="1"/>
  <c r="H119" i="114"/>
  <c r="D119" i="114"/>
  <c r="G118" i="114"/>
  <c r="H118" i="114" s="1"/>
  <c r="F118" i="114"/>
  <c r="C118" i="114"/>
  <c r="D118" i="114" s="1"/>
  <c r="B118" i="114"/>
  <c r="I117" i="114"/>
  <c r="H117" i="114"/>
  <c r="D117" i="114"/>
  <c r="H116" i="114"/>
  <c r="D116" i="114"/>
  <c r="H115" i="114"/>
  <c r="D115" i="114"/>
  <c r="H114" i="114"/>
  <c r="G114" i="114"/>
  <c r="I116" i="114" s="1"/>
  <c r="F114" i="114"/>
  <c r="C114" i="114"/>
  <c r="D114" i="114" s="1"/>
  <c r="B114" i="114"/>
  <c r="H113" i="114"/>
  <c r="D113" i="114"/>
  <c r="G112" i="114"/>
  <c r="I113" i="114" s="1"/>
  <c r="I112" i="114" s="1"/>
  <c r="F112" i="114"/>
  <c r="C112" i="114"/>
  <c r="B112" i="114"/>
  <c r="H111" i="114"/>
  <c r="D111" i="114"/>
  <c r="I110" i="114"/>
  <c r="H110" i="114"/>
  <c r="H109" i="114"/>
  <c r="D109" i="114"/>
  <c r="G108" i="114"/>
  <c r="I109" i="114" s="1"/>
  <c r="F108" i="114"/>
  <c r="C108" i="114"/>
  <c r="D108" i="114" s="1"/>
  <c r="B108" i="114"/>
  <c r="H107" i="114"/>
  <c r="D107" i="114"/>
  <c r="H106" i="114"/>
  <c r="D106" i="114"/>
  <c r="H105" i="114"/>
  <c r="D105" i="114"/>
  <c r="G104" i="114"/>
  <c r="I105" i="114" s="1"/>
  <c r="F104" i="114"/>
  <c r="D104" i="114"/>
  <c r="C104" i="114"/>
  <c r="B104" i="114"/>
  <c r="H103" i="114"/>
  <c r="D103" i="114"/>
  <c r="I102" i="114"/>
  <c r="G102" i="114"/>
  <c r="H102" i="114" s="1"/>
  <c r="F102" i="114"/>
  <c r="C102" i="114"/>
  <c r="D102" i="114" s="1"/>
  <c r="B102" i="114"/>
  <c r="H101" i="114"/>
  <c r="H100" i="114"/>
  <c r="H99" i="114"/>
  <c r="G98" i="114"/>
  <c r="I99" i="114" s="1"/>
  <c r="F98" i="114"/>
  <c r="C98" i="114"/>
  <c r="B98" i="114"/>
  <c r="H95" i="114"/>
  <c r="G94" i="114"/>
  <c r="I96" i="114" s="1"/>
  <c r="F94" i="114"/>
  <c r="C94" i="114"/>
  <c r="B94" i="114"/>
  <c r="H92" i="114"/>
  <c r="H90" i="114"/>
  <c r="D90" i="114"/>
  <c r="H89" i="114"/>
  <c r="H88" i="114"/>
  <c r="D88" i="114"/>
  <c r="G87" i="114"/>
  <c r="I91" i="114" s="1"/>
  <c r="F87" i="114"/>
  <c r="C87" i="114"/>
  <c r="B87" i="114"/>
  <c r="H86" i="114"/>
  <c r="H85" i="114"/>
  <c r="G85" i="114"/>
  <c r="I86" i="114" s="1"/>
  <c r="I85" i="114" s="1"/>
  <c r="F85" i="114"/>
  <c r="C85" i="114"/>
  <c r="B85" i="114"/>
  <c r="H84" i="114"/>
  <c r="I83" i="114"/>
  <c r="H83" i="114"/>
  <c r="D83" i="114"/>
  <c r="H82" i="114"/>
  <c r="G81" i="114"/>
  <c r="I84" i="114" s="1"/>
  <c r="F81" i="114"/>
  <c r="C81" i="114"/>
  <c r="B81" i="114"/>
  <c r="D81" i="114" s="1"/>
  <c r="H80" i="114"/>
  <c r="D80" i="114"/>
  <c r="H79" i="114"/>
  <c r="D79" i="114"/>
  <c r="H78" i="114"/>
  <c r="D78" i="114"/>
  <c r="I77" i="114"/>
  <c r="H77" i="114"/>
  <c r="D77" i="114"/>
  <c r="H76" i="114"/>
  <c r="D76" i="114"/>
  <c r="H75" i="114"/>
  <c r="G74" i="114"/>
  <c r="I78" i="114" s="1"/>
  <c r="F74" i="114"/>
  <c r="C74" i="114"/>
  <c r="D74" i="114" s="1"/>
  <c r="B74" i="114"/>
  <c r="H73" i="114"/>
  <c r="D73" i="114"/>
  <c r="H72" i="114"/>
  <c r="D72" i="114"/>
  <c r="D71" i="114"/>
  <c r="H70" i="114"/>
  <c r="G70" i="114"/>
  <c r="I71" i="114" s="1"/>
  <c r="F70" i="114"/>
  <c r="C70" i="114"/>
  <c r="B70" i="114"/>
  <c r="H69" i="114"/>
  <c r="D69" i="114"/>
  <c r="H68" i="114"/>
  <c r="D68" i="114"/>
  <c r="H67" i="114"/>
  <c r="D67" i="114"/>
  <c r="G66" i="114"/>
  <c r="I68" i="114" s="1"/>
  <c r="F66" i="114"/>
  <c r="H66" i="114" s="1"/>
  <c r="C66" i="114"/>
  <c r="B66" i="114"/>
  <c r="H65" i="114"/>
  <c r="D65" i="114"/>
  <c r="H64" i="114"/>
  <c r="D64" i="114"/>
  <c r="I63" i="114"/>
  <c r="H63" i="114"/>
  <c r="D63" i="114"/>
  <c r="I62" i="114"/>
  <c r="H62" i="114"/>
  <c r="D62" i="114"/>
  <c r="H61" i="114"/>
  <c r="D61" i="114"/>
  <c r="H60" i="114"/>
  <c r="D60" i="114"/>
  <c r="G59" i="114"/>
  <c r="I64" i="114" s="1"/>
  <c r="F59" i="114"/>
  <c r="C59" i="114"/>
  <c r="D59" i="114" s="1"/>
  <c r="B59" i="114"/>
  <c r="H58" i="114"/>
  <c r="D58" i="114"/>
  <c r="G57" i="114"/>
  <c r="H57" i="114" s="1"/>
  <c r="F57" i="114"/>
  <c r="C57" i="114"/>
  <c r="D57" i="114" s="1"/>
  <c r="B57" i="114"/>
  <c r="H56" i="114"/>
  <c r="H55" i="114"/>
  <c r="D55" i="114"/>
  <c r="G54" i="114"/>
  <c r="I56" i="114" s="1"/>
  <c r="F54" i="114"/>
  <c r="C54" i="114"/>
  <c r="B54" i="114"/>
  <c r="H52" i="114"/>
  <c r="H51" i="114"/>
  <c r="H50" i="114"/>
  <c r="D50" i="114"/>
  <c r="H49" i="114"/>
  <c r="D49" i="114"/>
  <c r="H48" i="114"/>
  <c r="D48" i="114"/>
  <c r="G47" i="114"/>
  <c r="I53" i="114" s="1"/>
  <c r="F47" i="114"/>
  <c r="C47" i="114"/>
  <c r="D47" i="114" s="1"/>
  <c r="B47" i="114"/>
  <c r="H46" i="114"/>
  <c r="D46" i="114"/>
  <c r="H45" i="114"/>
  <c r="D45" i="114"/>
  <c r="H44" i="114"/>
  <c r="D44" i="114"/>
  <c r="H43" i="114"/>
  <c r="H42" i="114"/>
  <c r="D42" i="114"/>
  <c r="H41" i="114"/>
  <c r="D41" i="114"/>
  <c r="H40" i="114"/>
  <c r="D40" i="114"/>
  <c r="G39" i="114"/>
  <c r="I45" i="114" s="1"/>
  <c r="F39" i="114"/>
  <c r="C39" i="114"/>
  <c r="B39" i="114"/>
  <c r="H38" i="114"/>
  <c r="D38" i="114"/>
  <c r="H37" i="114"/>
  <c r="D37" i="114"/>
  <c r="H36" i="114"/>
  <c r="D36" i="114"/>
  <c r="H35" i="114"/>
  <c r="D35" i="114"/>
  <c r="G34" i="114"/>
  <c r="I38" i="114" s="1"/>
  <c r="F34" i="114"/>
  <c r="C34" i="114"/>
  <c r="B34" i="114"/>
  <c r="H30" i="114"/>
  <c r="D30" i="114"/>
  <c r="H29" i="114"/>
  <c r="D29" i="114"/>
  <c r="H28" i="114"/>
  <c r="D28" i="114"/>
  <c r="G27" i="114"/>
  <c r="I32" i="114" s="1"/>
  <c r="F27" i="114"/>
  <c r="C27" i="114"/>
  <c r="B27" i="114"/>
  <c r="D27" i="114" s="1"/>
  <c r="H26" i="114"/>
  <c r="D26" i="114"/>
  <c r="H25" i="114"/>
  <c r="D25" i="114"/>
  <c r="H24" i="114"/>
  <c r="D24" i="114"/>
  <c r="H23" i="114"/>
  <c r="D23" i="114"/>
  <c r="H22" i="114"/>
  <c r="D22" i="114"/>
  <c r="H21" i="114"/>
  <c r="D21" i="114"/>
  <c r="G20" i="114"/>
  <c r="I24" i="114" s="1"/>
  <c r="F20" i="114"/>
  <c r="C20" i="114"/>
  <c r="B20" i="114"/>
  <c r="D20" i="114" s="1"/>
  <c r="H19" i="114"/>
  <c r="D19" i="114"/>
  <c r="H18" i="114"/>
  <c r="H17" i="114"/>
  <c r="D17" i="114"/>
  <c r="H16" i="114"/>
  <c r="D16" i="114"/>
  <c r="H15" i="114"/>
  <c r="D15" i="114"/>
  <c r="G14" i="114"/>
  <c r="I17" i="114" s="1"/>
  <c r="F14" i="114"/>
  <c r="C14" i="114"/>
  <c r="B14" i="114"/>
  <c r="H13" i="114"/>
  <c r="D13" i="114"/>
  <c r="G12" i="114"/>
  <c r="I13" i="114" s="1"/>
  <c r="I12" i="114" s="1"/>
  <c r="F12" i="114"/>
  <c r="H12" i="114" s="1"/>
  <c r="C12" i="114"/>
  <c r="D12" i="114" s="1"/>
  <c r="B12" i="114"/>
  <c r="H11" i="114"/>
  <c r="D11" i="114"/>
  <c r="H10" i="114"/>
  <c r="D10" i="114"/>
  <c r="H9" i="114"/>
  <c r="D9" i="114"/>
  <c r="H8" i="114"/>
  <c r="D8" i="114"/>
  <c r="H7" i="114"/>
  <c r="D7" i="114"/>
  <c r="G6" i="114"/>
  <c r="I9" i="114" s="1"/>
  <c r="F6" i="114"/>
  <c r="C6" i="114"/>
  <c r="D6" i="114" s="1"/>
  <c r="B6" i="114"/>
  <c r="H43" i="113"/>
  <c r="D43" i="113"/>
  <c r="H42" i="113"/>
  <c r="D42" i="113"/>
  <c r="G41" i="113"/>
  <c r="I44" i="113" s="1"/>
  <c r="F41" i="113"/>
  <c r="D41" i="113"/>
  <c r="C41" i="113"/>
  <c r="B41" i="113"/>
  <c r="H39" i="113"/>
  <c r="D39" i="113"/>
  <c r="H38" i="113"/>
  <c r="H37" i="113"/>
  <c r="D37" i="113"/>
  <c r="H36" i="113"/>
  <c r="H35" i="113"/>
  <c r="H34" i="113"/>
  <c r="D34" i="113"/>
  <c r="H33" i="113"/>
  <c r="H32" i="113"/>
  <c r="D32" i="113"/>
  <c r="H31" i="113"/>
  <c r="D31" i="113"/>
  <c r="H30" i="113"/>
  <c r="D30" i="113"/>
  <c r="H29" i="113"/>
  <c r="D29" i="113"/>
  <c r="H28" i="113"/>
  <c r="D28" i="113"/>
  <c r="H27" i="113"/>
  <c r="D27" i="113"/>
  <c r="H26" i="113"/>
  <c r="D26" i="113"/>
  <c r="H25" i="113"/>
  <c r="H24" i="113"/>
  <c r="H23" i="113"/>
  <c r="D23" i="113"/>
  <c r="H22" i="113"/>
  <c r="H21" i="113"/>
  <c r="D21" i="113"/>
  <c r="H20" i="113"/>
  <c r="D20" i="113"/>
  <c r="H19" i="113"/>
  <c r="D19" i="113"/>
  <c r="H18" i="113"/>
  <c r="D18" i="113"/>
  <c r="H17" i="113"/>
  <c r="D17" i="113"/>
  <c r="H16" i="113"/>
  <c r="D16" i="113"/>
  <c r="H15" i="113"/>
  <c r="D15" i="113"/>
  <c r="H14" i="113"/>
  <c r="D14" i="113"/>
  <c r="H13" i="113"/>
  <c r="D13" i="113"/>
  <c r="H12" i="113"/>
  <c r="D12" i="113"/>
  <c r="H11" i="113"/>
  <c r="D11" i="113"/>
  <c r="H10" i="113"/>
  <c r="D10" i="113"/>
  <c r="H9" i="113"/>
  <c r="D9" i="113"/>
  <c r="H8" i="113"/>
  <c r="D8" i="113"/>
  <c r="H7" i="113"/>
  <c r="D7" i="113"/>
  <c r="G6" i="113"/>
  <c r="I37" i="113" s="1"/>
  <c r="F6" i="113"/>
  <c r="C6" i="113"/>
  <c r="D6" i="113" s="1"/>
  <c r="B6" i="113"/>
  <c r="I13" i="113" l="1"/>
  <c r="I27" i="113"/>
  <c r="I38" i="113"/>
  <c r="D34" i="114"/>
  <c r="D87" i="114"/>
  <c r="I107" i="114"/>
  <c r="H127" i="114"/>
  <c r="I17" i="113"/>
  <c r="I31" i="113"/>
  <c r="I37" i="114"/>
  <c r="H47" i="114"/>
  <c r="D70" i="114"/>
  <c r="I115" i="114"/>
  <c r="H125" i="114"/>
  <c r="I137" i="114"/>
  <c r="H6" i="115"/>
  <c r="I9" i="115"/>
  <c r="I14" i="113"/>
  <c r="I39" i="113"/>
  <c r="I51" i="114"/>
  <c r="I73" i="114"/>
  <c r="I128" i="114"/>
  <c r="I127" i="114" s="1"/>
  <c r="H19" i="116"/>
  <c r="I10" i="113"/>
  <c r="I34" i="113"/>
  <c r="I21" i="113"/>
  <c r="I36" i="113"/>
  <c r="I40" i="113"/>
  <c r="I23" i="114"/>
  <c r="I67" i="114"/>
  <c r="I66" i="114" s="1"/>
  <c r="I76" i="114"/>
  <c r="I111" i="114"/>
  <c r="I108" i="114" s="1"/>
  <c r="I130" i="114"/>
  <c r="I24" i="113"/>
  <c r="I18" i="113"/>
  <c r="I26" i="113"/>
  <c r="I48" i="114"/>
  <c r="I7" i="115"/>
  <c r="I10" i="115"/>
  <c r="I6" i="115" s="1"/>
  <c r="I30" i="113"/>
  <c r="I33" i="114"/>
  <c r="I9" i="113"/>
  <c r="I33" i="113"/>
  <c r="D14" i="114"/>
  <c r="I30" i="114"/>
  <c r="D39" i="114"/>
  <c r="D54" i="114"/>
  <c r="D66" i="114"/>
  <c r="I80" i="114"/>
  <c r="I97" i="114"/>
  <c r="D112" i="114"/>
  <c r="H21" i="116"/>
  <c r="K31" i="117"/>
  <c r="M26" i="117"/>
  <c r="M29" i="117"/>
  <c r="M28" i="117"/>
  <c r="M24" i="117"/>
  <c r="M20" i="117"/>
  <c r="M16" i="117"/>
  <c r="M12" i="117"/>
  <c r="M8" i="117"/>
  <c r="M27" i="117"/>
  <c r="M23" i="117"/>
  <c r="M19" i="117"/>
  <c r="M15" i="117"/>
  <c r="M11" i="117"/>
  <c r="M7" i="117"/>
  <c r="M22" i="117"/>
  <c r="M18" i="117"/>
  <c r="M14" i="117"/>
  <c r="M10" i="117"/>
  <c r="M6" i="117"/>
  <c r="M25" i="117"/>
  <c r="M21" i="117"/>
  <c r="M17" i="117"/>
  <c r="M13" i="117"/>
  <c r="M9" i="117"/>
  <c r="M5" i="117"/>
  <c r="D32" i="116"/>
  <c r="D33" i="116" s="1"/>
  <c r="H31" i="116"/>
  <c r="H6" i="116"/>
  <c r="H10" i="116"/>
  <c r="H14" i="116"/>
  <c r="H7" i="116"/>
  <c r="H11" i="116"/>
  <c r="H15" i="116"/>
  <c r="H16" i="116"/>
  <c r="H18" i="116"/>
  <c r="H20" i="116"/>
  <c r="H22" i="116"/>
  <c r="H24" i="116"/>
  <c r="H26" i="116"/>
  <c r="H11" i="115"/>
  <c r="I114" i="114"/>
  <c r="I136" i="114"/>
  <c r="I19" i="114"/>
  <c r="I132" i="114"/>
  <c r="I131" i="114" s="1"/>
  <c r="I18" i="114"/>
  <c r="I43" i="114"/>
  <c r="I92" i="114"/>
  <c r="I123" i="114"/>
  <c r="H131" i="114"/>
  <c r="H141" i="114"/>
  <c r="I142" i="114"/>
  <c r="I141" i="114" s="1"/>
  <c r="I8" i="114"/>
  <c r="I16" i="114"/>
  <c r="I101" i="114"/>
  <c r="H6" i="114"/>
  <c r="I7" i="114"/>
  <c r="I11" i="114"/>
  <c r="H14" i="114"/>
  <c r="I36" i="114"/>
  <c r="H39" i="114"/>
  <c r="I55" i="114"/>
  <c r="I54" i="114" s="1"/>
  <c r="I58" i="114"/>
  <c r="I57" i="114" s="1"/>
  <c r="H98" i="114"/>
  <c r="I10" i="114"/>
  <c r="H20" i="114"/>
  <c r="I21" i="114"/>
  <c r="I25" i="114"/>
  <c r="I29" i="114"/>
  <c r="I31" i="114"/>
  <c r="H34" i="114"/>
  <c r="I35" i="114"/>
  <c r="I34" i="114" s="1"/>
  <c r="I46" i="114"/>
  <c r="I50" i="114"/>
  <c r="I52" i="114"/>
  <c r="I61" i="114"/>
  <c r="I65" i="114"/>
  <c r="I69" i="114"/>
  <c r="I72" i="114"/>
  <c r="I70" i="114" s="1"/>
  <c r="I75" i="114"/>
  <c r="I79" i="114"/>
  <c r="I82" i="114"/>
  <c r="I81" i="114" s="1"/>
  <c r="I90" i="114"/>
  <c r="I93" i="114"/>
  <c r="I95" i="114"/>
  <c r="I94" i="114" s="1"/>
  <c r="I100" i="114"/>
  <c r="I106" i="114"/>
  <c r="I104" i="114" s="1"/>
  <c r="H112" i="114"/>
  <c r="H120" i="114"/>
  <c r="I121" i="114"/>
  <c r="I124" i="114"/>
  <c r="I126" i="114"/>
  <c r="I125" i="114" s="1"/>
  <c r="I135" i="114"/>
  <c r="I134" i="114" s="1"/>
  <c r="I41" i="114"/>
  <c r="I44" i="114"/>
  <c r="I15" i="114"/>
  <c r="I14" i="114" s="1"/>
  <c r="I22" i="114"/>
  <c r="I26" i="114"/>
  <c r="I40" i="114"/>
  <c r="H54" i="114"/>
  <c r="H87" i="114"/>
  <c r="I88" i="114"/>
  <c r="H27" i="114"/>
  <c r="I28" i="114"/>
  <c r="I42" i="114"/>
  <c r="I49" i="114"/>
  <c r="I47" i="114" s="1"/>
  <c r="H59" i="114"/>
  <c r="I60" i="114"/>
  <c r="I59" i="114" s="1"/>
  <c r="H74" i="114"/>
  <c r="H81" i="114"/>
  <c r="I89" i="114"/>
  <c r="H94" i="114"/>
  <c r="H104" i="114"/>
  <c r="H108" i="114"/>
  <c r="I8" i="113"/>
  <c r="I20" i="113"/>
  <c r="I23" i="113"/>
  <c r="I25" i="113"/>
  <c r="I29" i="113"/>
  <c r="I35" i="113"/>
  <c r="I43" i="113"/>
  <c r="I12" i="113"/>
  <c r="I16" i="113"/>
  <c r="H6" i="113"/>
  <c r="I7" i="113"/>
  <c r="I11" i="113"/>
  <c r="I15" i="113"/>
  <c r="I19" i="113"/>
  <c r="I22" i="113"/>
  <c r="I28" i="113"/>
  <c r="I32" i="113"/>
  <c r="H41" i="113"/>
  <c r="I42" i="113"/>
  <c r="I27" i="114" l="1"/>
  <c r="I74" i="114"/>
  <c r="I98" i="114"/>
  <c r="I41" i="113"/>
  <c r="I39" i="114"/>
  <c r="I20" i="114"/>
  <c r="I87" i="114"/>
  <c r="I120" i="114"/>
  <c r="I6" i="114"/>
  <c r="I6" i="113"/>
  <c r="G93" i="112" l="1"/>
  <c r="D93" i="112"/>
  <c r="G92" i="112"/>
  <c r="D92" i="112"/>
  <c r="G91" i="112"/>
  <c r="G90" i="112"/>
  <c r="D90" i="112"/>
  <c r="G89" i="112"/>
  <c r="D89" i="112"/>
  <c r="G88" i="112"/>
  <c r="D88" i="112"/>
  <c r="G87" i="112"/>
  <c r="D87" i="112"/>
  <c r="F86" i="112"/>
  <c r="H93" i="112" s="1"/>
  <c r="E86" i="112"/>
  <c r="C86" i="112"/>
  <c r="B86" i="112"/>
  <c r="G85" i="112"/>
  <c r="D85" i="112"/>
  <c r="F84" i="112"/>
  <c r="H85" i="112" s="1"/>
  <c r="H84" i="112" s="1"/>
  <c r="E84" i="112"/>
  <c r="C84" i="112"/>
  <c r="B84" i="112"/>
  <c r="G83" i="112"/>
  <c r="D83" i="112"/>
  <c r="F82" i="112"/>
  <c r="H83" i="112" s="1"/>
  <c r="H82" i="112" s="1"/>
  <c r="E82" i="112"/>
  <c r="C82" i="112"/>
  <c r="D82" i="112" s="1"/>
  <c r="B82" i="112"/>
  <c r="G81" i="112"/>
  <c r="D81" i="112"/>
  <c r="G80" i="112"/>
  <c r="G79" i="112"/>
  <c r="D79" i="112"/>
  <c r="H78" i="112"/>
  <c r="G78" i="112"/>
  <c r="D78" i="112"/>
  <c r="G77" i="112"/>
  <c r="D77" i="112"/>
  <c r="G76" i="112"/>
  <c r="D76" i="112"/>
  <c r="G75" i="112"/>
  <c r="D75" i="112"/>
  <c r="H74" i="112"/>
  <c r="G74" i="112"/>
  <c r="D74" i="112"/>
  <c r="G73" i="112"/>
  <c r="D73" i="112"/>
  <c r="G72" i="112"/>
  <c r="D72" i="112"/>
  <c r="G70" i="112"/>
  <c r="D70" i="112"/>
  <c r="G69" i="112"/>
  <c r="D69" i="112"/>
  <c r="G68" i="112"/>
  <c r="D68" i="112"/>
  <c r="G67" i="112"/>
  <c r="D67" i="112"/>
  <c r="G66" i="112"/>
  <c r="D66" i="112"/>
  <c r="F65" i="112"/>
  <c r="H79" i="112" s="1"/>
  <c r="E65" i="112"/>
  <c r="C65" i="112"/>
  <c r="B65" i="112"/>
  <c r="D65" i="112" s="1"/>
  <c r="G64" i="112"/>
  <c r="D64" i="112"/>
  <c r="G63" i="112"/>
  <c r="G62" i="112"/>
  <c r="G61" i="112"/>
  <c r="D61" i="112"/>
  <c r="G60" i="112"/>
  <c r="D60" i="112"/>
  <c r="G59" i="112"/>
  <c r="D59" i="112"/>
  <c r="G58" i="112"/>
  <c r="D58" i="112"/>
  <c r="H57" i="112"/>
  <c r="G57" i="112"/>
  <c r="D57" i="112"/>
  <c r="G56" i="112"/>
  <c r="D56" i="112"/>
  <c r="G55" i="112"/>
  <c r="D55" i="112"/>
  <c r="H54" i="112"/>
  <c r="G54" i="112"/>
  <c r="D54" i="112"/>
  <c r="G53" i="112"/>
  <c r="F53" i="112"/>
  <c r="H62" i="112" s="1"/>
  <c r="E53" i="112"/>
  <c r="C53" i="112"/>
  <c r="D53" i="112" s="1"/>
  <c r="B53" i="112"/>
  <c r="G52" i="112"/>
  <c r="D52" i="112"/>
  <c r="G51" i="112"/>
  <c r="G50" i="112"/>
  <c r="G49" i="112"/>
  <c r="D49" i="112"/>
  <c r="G48" i="112"/>
  <c r="D48" i="112"/>
  <c r="G47" i="112"/>
  <c r="D47" i="112"/>
  <c r="G46" i="112"/>
  <c r="D46" i="112"/>
  <c r="G45" i="112"/>
  <c r="D45" i="112"/>
  <c r="G44" i="112"/>
  <c r="D44" i="112"/>
  <c r="G43" i="112"/>
  <c r="D43" i="112"/>
  <c r="G42" i="112"/>
  <c r="D42" i="112"/>
  <c r="F41" i="112"/>
  <c r="H51" i="112" s="1"/>
  <c r="E41" i="112"/>
  <c r="C41" i="112"/>
  <c r="B41" i="112"/>
  <c r="H40" i="112"/>
  <c r="G39" i="112"/>
  <c r="D39" i="112"/>
  <c r="G38" i="112"/>
  <c r="D38" i="112"/>
  <c r="G37" i="112"/>
  <c r="D37" i="112"/>
  <c r="G36" i="112"/>
  <c r="D36" i="112"/>
  <c r="G35" i="112"/>
  <c r="D35" i="112"/>
  <c r="G34" i="112"/>
  <c r="D34" i="112"/>
  <c r="G33" i="112"/>
  <c r="D33" i="112"/>
  <c r="G32" i="112"/>
  <c r="D32" i="112"/>
  <c r="G31" i="112"/>
  <c r="D31" i="112"/>
  <c r="G30" i="112"/>
  <c r="D30" i="112"/>
  <c r="G29" i="112"/>
  <c r="D29" i="112"/>
  <c r="G28" i="112"/>
  <c r="D28" i="112"/>
  <c r="G27" i="112"/>
  <c r="D27" i="112"/>
  <c r="H26" i="112"/>
  <c r="G26" i="112"/>
  <c r="D26" i="112"/>
  <c r="G25" i="112"/>
  <c r="D25" i="112"/>
  <c r="G24" i="112"/>
  <c r="D24" i="112"/>
  <c r="F23" i="112"/>
  <c r="H39" i="112" s="1"/>
  <c r="E23" i="112"/>
  <c r="C23" i="112"/>
  <c r="B23" i="112"/>
  <c r="H22" i="112"/>
  <c r="G21" i="112"/>
  <c r="G20" i="112"/>
  <c r="D20" i="112"/>
  <c r="G19" i="112"/>
  <c r="D19" i="112"/>
  <c r="G18" i="112"/>
  <c r="D18" i="112"/>
  <c r="H17" i="112"/>
  <c r="G17" i="112"/>
  <c r="D17" i="112"/>
  <c r="G16" i="112"/>
  <c r="D16" i="112"/>
  <c r="G15" i="112"/>
  <c r="D15" i="112"/>
  <c r="G14" i="112"/>
  <c r="D14" i="112"/>
  <c r="G13" i="112"/>
  <c r="D13" i="112"/>
  <c r="G12" i="112"/>
  <c r="D12" i="112"/>
  <c r="G11" i="112"/>
  <c r="D11" i="112"/>
  <c r="G10" i="112"/>
  <c r="D10" i="112"/>
  <c r="G9" i="112"/>
  <c r="D9" i="112"/>
  <c r="G8" i="112"/>
  <c r="D8" i="112"/>
  <c r="G7" i="112"/>
  <c r="D7" i="112"/>
  <c r="F6" i="112"/>
  <c r="H21" i="112" s="1"/>
  <c r="E6" i="112"/>
  <c r="C6" i="112"/>
  <c r="B6" i="112"/>
  <c r="G77" i="111"/>
  <c r="D77" i="111"/>
  <c r="G76" i="111"/>
  <c r="D76" i="111"/>
  <c r="G75" i="111"/>
  <c r="G74" i="111"/>
  <c r="D74" i="111"/>
  <c r="G73" i="111"/>
  <c r="D73" i="111"/>
  <c r="G72" i="111"/>
  <c r="D72" i="111"/>
  <c r="F71" i="111"/>
  <c r="H77" i="111" s="1"/>
  <c r="E71" i="111"/>
  <c r="C71" i="111"/>
  <c r="D71" i="111" s="1"/>
  <c r="B71" i="111"/>
  <c r="G70" i="111"/>
  <c r="D70" i="111"/>
  <c r="F69" i="111"/>
  <c r="H70" i="111" s="1"/>
  <c r="H69" i="111" s="1"/>
  <c r="E69" i="111"/>
  <c r="D69" i="111"/>
  <c r="C69" i="111"/>
  <c r="B69" i="111"/>
  <c r="G68" i="111"/>
  <c r="D68" i="111"/>
  <c r="G67" i="111"/>
  <c r="D67" i="111"/>
  <c r="F66" i="111"/>
  <c r="H67" i="111" s="1"/>
  <c r="E66" i="111"/>
  <c r="C66" i="111"/>
  <c r="B66" i="111"/>
  <c r="G65" i="111"/>
  <c r="D65" i="111"/>
  <c r="G64" i="111"/>
  <c r="D64" i="111"/>
  <c r="G63" i="111"/>
  <c r="D63" i="111"/>
  <c r="G62" i="111"/>
  <c r="D62" i="111"/>
  <c r="G61" i="111"/>
  <c r="D61" i="111"/>
  <c r="G60" i="111"/>
  <c r="D60" i="111"/>
  <c r="G59" i="111"/>
  <c r="D59" i="111"/>
  <c r="G58" i="111"/>
  <c r="D58" i="111"/>
  <c r="H57" i="111"/>
  <c r="G57" i="111"/>
  <c r="D57" i="111"/>
  <c r="G56" i="111"/>
  <c r="D56" i="111"/>
  <c r="G55" i="111"/>
  <c r="D55" i="111"/>
  <c r="F54" i="111"/>
  <c r="H62" i="111" s="1"/>
  <c r="E54" i="111"/>
  <c r="C54" i="111"/>
  <c r="B54" i="111"/>
  <c r="H53" i="111"/>
  <c r="G53" i="111"/>
  <c r="D53" i="111"/>
  <c r="G52" i="111"/>
  <c r="D52" i="111"/>
  <c r="G51" i="111"/>
  <c r="D51" i="111"/>
  <c r="G50" i="111"/>
  <c r="D50" i="111"/>
  <c r="G49" i="111"/>
  <c r="D49" i="111"/>
  <c r="G48" i="111"/>
  <c r="D48" i="111"/>
  <c r="G47" i="111"/>
  <c r="D47" i="111"/>
  <c r="G46" i="111"/>
  <c r="D46" i="111"/>
  <c r="G45" i="111"/>
  <c r="D45" i="111"/>
  <c r="G44" i="111"/>
  <c r="D44" i="111"/>
  <c r="G43" i="111"/>
  <c r="D43" i="111"/>
  <c r="F42" i="111"/>
  <c r="H50" i="111" s="1"/>
  <c r="E42" i="111"/>
  <c r="C42" i="111"/>
  <c r="D42" i="111" s="1"/>
  <c r="B42" i="111"/>
  <c r="H41" i="111"/>
  <c r="G41" i="111"/>
  <c r="D41" i="111"/>
  <c r="G40" i="111"/>
  <c r="D40" i="111"/>
  <c r="G39" i="111"/>
  <c r="D39" i="111"/>
  <c r="G38" i="111"/>
  <c r="D38" i="111"/>
  <c r="G37" i="111"/>
  <c r="D37" i="111"/>
  <c r="G36" i="111"/>
  <c r="D36" i="111"/>
  <c r="G35" i="111"/>
  <c r="D35" i="111"/>
  <c r="G34" i="111"/>
  <c r="D34" i="111"/>
  <c r="H33" i="111"/>
  <c r="G33" i="111"/>
  <c r="D33" i="111"/>
  <c r="G32" i="111"/>
  <c r="D32" i="111"/>
  <c r="G31" i="111"/>
  <c r="D31" i="111"/>
  <c r="F30" i="111"/>
  <c r="H38" i="111" s="1"/>
  <c r="E30" i="111"/>
  <c r="C30" i="111"/>
  <c r="D30" i="111" s="1"/>
  <c r="B30" i="111"/>
  <c r="G29" i="111"/>
  <c r="D29" i="111"/>
  <c r="G28" i="111"/>
  <c r="D28" i="111"/>
  <c r="G27" i="111"/>
  <c r="D27" i="111"/>
  <c r="G26" i="111"/>
  <c r="D26" i="111"/>
  <c r="G25" i="111"/>
  <c r="D25" i="111"/>
  <c r="G24" i="111"/>
  <c r="D24" i="111"/>
  <c r="G23" i="111"/>
  <c r="D23" i="111"/>
  <c r="G22" i="111"/>
  <c r="D22" i="111"/>
  <c r="G21" i="111"/>
  <c r="D21" i="111"/>
  <c r="G20" i="111"/>
  <c r="D20" i="111"/>
  <c r="G19" i="111"/>
  <c r="D19" i="111"/>
  <c r="F18" i="111"/>
  <c r="H26" i="111" s="1"/>
  <c r="E18" i="111"/>
  <c r="C18" i="111"/>
  <c r="D18" i="111" s="1"/>
  <c r="B18" i="111"/>
  <c r="G17" i="111"/>
  <c r="D17" i="111"/>
  <c r="G16" i="111"/>
  <c r="D16" i="111"/>
  <c r="G15" i="111"/>
  <c r="D15" i="111"/>
  <c r="G14" i="111"/>
  <c r="D14" i="111"/>
  <c r="G13" i="111"/>
  <c r="D13" i="111"/>
  <c r="G12" i="111"/>
  <c r="D12" i="111"/>
  <c r="G11" i="111"/>
  <c r="D11" i="111"/>
  <c r="G10" i="111"/>
  <c r="D10" i="111"/>
  <c r="G9" i="111"/>
  <c r="D9" i="111"/>
  <c r="G8" i="111"/>
  <c r="D8" i="111"/>
  <c r="G7" i="111"/>
  <c r="D7" i="111"/>
  <c r="F6" i="111"/>
  <c r="H14" i="111" s="1"/>
  <c r="E6" i="111"/>
  <c r="C6" i="111"/>
  <c r="D6" i="111" s="1"/>
  <c r="B6" i="111"/>
  <c r="I43" i="110"/>
  <c r="H43" i="110"/>
  <c r="G43" i="110"/>
  <c r="F43" i="110"/>
  <c r="E43" i="110"/>
  <c r="D43" i="110"/>
  <c r="C43" i="110"/>
  <c r="B43" i="110"/>
  <c r="I38" i="110"/>
  <c r="H38" i="110"/>
  <c r="G38" i="110"/>
  <c r="F38" i="110"/>
  <c r="E38" i="110"/>
  <c r="D38" i="110"/>
  <c r="C38" i="110"/>
  <c r="B38" i="110"/>
  <c r="I33" i="110"/>
  <c r="H33" i="110"/>
  <c r="G33" i="110"/>
  <c r="F33" i="110"/>
  <c r="E33" i="110"/>
  <c r="D33" i="110"/>
  <c r="C33" i="110"/>
  <c r="B33" i="110"/>
  <c r="I16" i="110"/>
  <c r="H16" i="110"/>
  <c r="G16" i="110"/>
  <c r="F16" i="110"/>
  <c r="E16" i="110"/>
  <c r="D16" i="110"/>
  <c r="C16" i="110"/>
  <c r="B16" i="110"/>
  <c r="H37" i="111" l="1"/>
  <c r="D54" i="111"/>
  <c r="D23" i="112"/>
  <c r="D41" i="112"/>
  <c r="H64" i="112"/>
  <c r="G84" i="112"/>
  <c r="H17" i="111"/>
  <c r="H21" i="111"/>
  <c r="H61" i="111"/>
  <c r="H30" i="112"/>
  <c r="H44" i="112"/>
  <c r="H61" i="112"/>
  <c r="H25" i="111"/>
  <c r="H65" i="111"/>
  <c r="D6" i="112"/>
  <c r="H34" i="112"/>
  <c r="H48" i="112"/>
  <c r="H58" i="112"/>
  <c r="H68" i="112"/>
  <c r="H13" i="111"/>
  <c r="H29" i="111"/>
  <c r="H45" i="111"/>
  <c r="H9" i="112"/>
  <c r="H38" i="112"/>
  <c r="H92" i="112"/>
  <c r="H9" i="111"/>
  <c r="H49" i="111"/>
  <c r="D66" i="111"/>
  <c r="H13" i="112"/>
  <c r="H63" i="112"/>
  <c r="H81" i="112"/>
  <c r="D84" i="112"/>
  <c r="D86" i="112"/>
  <c r="H89" i="112"/>
  <c r="H8" i="112"/>
  <c r="H33" i="112"/>
  <c r="H43" i="112"/>
  <c r="H50" i="112"/>
  <c r="G6" i="112"/>
  <c r="H7" i="112"/>
  <c r="H11" i="112"/>
  <c r="H15" i="112"/>
  <c r="H19" i="112"/>
  <c r="G23" i="112"/>
  <c r="H24" i="112"/>
  <c r="H28" i="112"/>
  <c r="H32" i="112"/>
  <c r="H36" i="112"/>
  <c r="G41" i="112"/>
  <c r="H42" i="112"/>
  <c r="H46" i="112"/>
  <c r="H52" i="112"/>
  <c r="H56" i="112"/>
  <c r="H60" i="112"/>
  <c r="G65" i="112"/>
  <c r="H66" i="112"/>
  <c r="H70" i="112"/>
  <c r="H72" i="112"/>
  <c r="H76" i="112"/>
  <c r="G82" i="112"/>
  <c r="G86" i="112"/>
  <c r="H87" i="112"/>
  <c r="H12" i="112"/>
  <c r="H16" i="112"/>
  <c r="H20" i="112"/>
  <c r="H25" i="112"/>
  <c r="H29" i="112"/>
  <c r="H37" i="112"/>
  <c r="H47" i="112"/>
  <c r="H67" i="112"/>
  <c r="H73" i="112"/>
  <c r="H77" i="112"/>
  <c r="H80" i="112"/>
  <c r="H88" i="112"/>
  <c r="H91" i="112"/>
  <c r="H10" i="112"/>
  <c r="H14" i="112"/>
  <c r="H18" i="112"/>
  <c r="H27" i="112"/>
  <c r="H31" i="112"/>
  <c r="H35" i="112"/>
  <c r="H45" i="112"/>
  <c r="H49" i="112"/>
  <c r="H55" i="112"/>
  <c r="H53" i="112" s="1"/>
  <c r="H59" i="112"/>
  <c r="H69" i="112"/>
  <c r="H71" i="112"/>
  <c r="H75" i="112"/>
  <c r="H90" i="112"/>
  <c r="H8" i="111"/>
  <c r="H16" i="111"/>
  <c r="H24" i="111"/>
  <c r="H36" i="111"/>
  <c r="H73" i="111"/>
  <c r="H76" i="111"/>
  <c r="H12" i="111"/>
  <c r="H20" i="111"/>
  <c r="H28" i="111"/>
  <c r="H32" i="111"/>
  <c r="H40" i="111"/>
  <c r="H44" i="111"/>
  <c r="H48" i="111"/>
  <c r="H52" i="111"/>
  <c r="H56" i="111"/>
  <c r="H60" i="111"/>
  <c r="H64" i="111"/>
  <c r="H68" i="111"/>
  <c r="H66" i="111" s="1"/>
  <c r="G71" i="111"/>
  <c r="H72" i="111"/>
  <c r="H75" i="111"/>
  <c r="G6" i="111"/>
  <c r="H7" i="111"/>
  <c r="H11" i="111"/>
  <c r="H15" i="111"/>
  <c r="G18" i="111"/>
  <c r="H19" i="111"/>
  <c r="H23" i="111"/>
  <c r="H27" i="111"/>
  <c r="G30" i="111"/>
  <c r="H31" i="111"/>
  <c r="H35" i="111"/>
  <c r="H39" i="111"/>
  <c r="G42" i="111"/>
  <c r="H43" i="111"/>
  <c r="H47" i="111"/>
  <c r="H51" i="111"/>
  <c r="G54" i="111"/>
  <c r="H55" i="111"/>
  <c r="H59" i="111"/>
  <c r="H63" i="111"/>
  <c r="G66" i="111"/>
  <c r="H10" i="111"/>
  <c r="H22" i="111"/>
  <c r="H34" i="111"/>
  <c r="H46" i="111"/>
  <c r="H58" i="111"/>
  <c r="G69" i="111"/>
  <c r="H74" i="111"/>
  <c r="H71" i="111" l="1"/>
  <c r="H42" i="111"/>
  <c r="H30" i="111"/>
  <c r="H23" i="112"/>
  <c r="H65" i="112"/>
  <c r="H6" i="112"/>
  <c r="H86" i="112"/>
  <c r="H41" i="112"/>
  <c r="H18" i="111"/>
  <c r="H54" i="111"/>
  <c r="H6" i="111"/>
  <c r="C13" i="108" l="1"/>
  <c r="A13" i="108"/>
  <c r="D12" i="108"/>
  <c r="D11" i="108"/>
  <c r="D10" i="108"/>
  <c r="D9" i="108"/>
  <c r="D8" i="108"/>
  <c r="D7" i="108"/>
  <c r="D6" i="108"/>
  <c r="D5" i="108"/>
  <c r="D13" i="108" s="1"/>
  <c r="F27" i="107" l="1"/>
  <c r="F26" i="107"/>
  <c r="F25" i="107"/>
  <c r="F24" i="107"/>
  <c r="F23" i="107"/>
  <c r="F22" i="107"/>
  <c r="F21" i="107"/>
  <c r="F20" i="107"/>
  <c r="F19" i="107"/>
  <c r="F18" i="107"/>
  <c r="F17" i="107"/>
  <c r="F16" i="107"/>
  <c r="E15" i="107"/>
  <c r="E28" i="107" s="1"/>
  <c r="D15" i="107"/>
  <c r="D28" i="107" s="1"/>
  <c r="C15" i="107"/>
  <c r="C28" i="107" s="1"/>
  <c r="B15" i="107"/>
  <c r="B28" i="107" s="1"/>
  <c r="F14" i="107"/>
  <c r="F13" i="107"/>
  <c r="F15" i="107" l="1"/>
  <c r="F28" i="107" s="1"/>
  <c r="G78" i="106" l="1"/>
  <c r="D78" i="106"/>
  <c r="G77" i="106"/>
  <c r="D77" i="106"/>
  <c r="G76" i="106"/>
  <c r="D76" i="106"/>
  <c r="G75" i="106"/>
  <c r="D75" i="106"/>
  <c r="G74" i="106"/>
  <c r="D74" i="106"/>
  <c r="G73" i="106"/>
  <c r="D73" i="106"/>
  <c r="G72" i="106"/>
  <c r="D72" i="106"/>
  <c r="G71" i="106"/>
  <c r="D71" i="106"/>
  <c r="G70" i="106"/>
  <c r="D70" i="106"/>
  <c r="D69" i="106"/>
  <c r="G68" i="106"/>
  <c r="D68" i="106"/>
  <c r="F67" i="106"/>
  <c r="H75" i="106" s="1"/>
  <c r="E67" i="106"/>
  <c r="C67" i="106"/>
  <c r="D67" i="106" s="1"/>
  <c r="B67" i="106"/>
  <c r="G66" i="106"/>
  <c r="D66" i="106"/>
  <c r="G65" i="106"/>
  <c r="D65" i="106"/>
  <c r="G64" i="106"/>
  <c r="D64" i="106"/>
  <c r="H63" i="106"/>
  <c r="G63" i="106"/>
  <c r="D63" i="106"/>
  <c r="G62" i="106"/>
  <c r="D62" i="106"/>
  <c r="G61" i="106"/>
  <c r="D61" i="106"/>
  <c r="G60" i="106"/>
  <c r="D60" i="106"/>
  <c r="G59" i="106"/>
  <c r="D59" i="106"/>
  <c r="G58" i="106"/>
  <c r="D58" i="106"/>
  <c r="G57" i="106"/>
  <c r="D57" i="106"/>
  <c r="G56" i="106"/>
  <c r="D56" i="106"/>
  <c r="F55" i="106"/>
  <c r="H64" i="106" s="1"/>
  <c r="E55" i="106"/>
  <c r="C55" i="106"/>
  <c r="D55" i="106" s="1"/>
  <c r="B55" i="106"/>
  <c r="H54" i="106"/>
  <c r="G54" i="106"/>
  <c r="D54" i="106"/>
  <c r="G53" i="106"/>
  <c r="D53" i="106"/>
  <c r="G52" i="106"/>
  <c r="D52" i="106"/>
  <c r="G51" i="106"/>
  <c r="G50" i="106"/>
  <c r="D50" i="106"/>
  <c r="G49" i="106"/>
  <c r="D49" i="106"/>
  <c r="G48" i="106"/>
  <c r="D48" i="106"/>
  <c r="H47" i="106"/>
  <c r="G47" i="106"/>
  <c r="D47" i="106"/>
  <c r="G46" i="106"/>
  <c r="D46" i="106"/>
  <c r="G45" i="106"/>
  <c r="D45" i="106"/>
  <c r="H44" i="106"/>
  <c r="G44" i="106"/>
  <c r="D44" i="106"/>
  <c r="F43" i="106"/>
  <c r="H52" i="106" s="1"/>
  <c r="E43" i="106"/>
  <c r="G43" i="106" s="1"/>
  <c r="C43" i="106"/>
  <c r="B43" i="106"/>
  <c r="G42" i="106"/>
  <c r="D42" i="106"/>
  <c r="G41" i="106"/>
  <c r="D41" i="106"/>
  <c r="G40" i="106"/>
  <c r="D40" i="106"/>
  <c r="G39" i="106"/>
  <c r="D39" i="106"/>
  <c r="G38" i="106"/>
  <c r="D38" i="106"/>
  <c r="G37" i="106"/>
  <c r="D37" i="106"/>
  <c r="G36" i="106"/>
  <c r="D36" i="106"/>
  <c r="G35" i="106"/>
  <c r="D35" i="106"/>
  <c r="G34" i="106"/>
  <c r="D34" i="106"/>
  <c r="G33" i="106"/>
  <c r="D33" i="106"/>
  <c r="G32" i="106"/>
  <c r="D32" i="106"/>
  <c r="F31" i="106"/>
  <c r="H41" i="106" s="1"/>
  <c r="E31" i="106"/>
  <c r="C31" i="106"/>
  <c r="B31" i="106"/>
  <c r="G30" i="106"/>
  <c r="D30" i="106"/>
  <c r="G29" i="106"/>
  <c r="D29" i="106"/>
  <c r="H28" i="106"/>
  <c r="G28" i="106"/>
  <c r="D28" i="106"/>
  <c r="G27" i="106"/>
  <c r="D27" i="106"/>
  <c r="G26" i="106"/>
  <c r="D26" i="106"/>
  <c r="G25" i="106"/>
  <c r="D25" i="106"/>
  <c r="G24" i="106"/>
  <c r="D24" i="106"/>
  <c r="G23" i="106"/>
  <c r="D23" i="106"/>
  <c r="G22" i="106"/>
  <c r="D22" i="106"/>
  <c r="G21" i="106"/>
  <c r="D21" i="106"/>
  <c r="G20" i="106"/>
  <c r="D20" i="106"/>
  <c r="F19" i="106"/>
  <c r="H29" i="106" s="1"/>
  <c r="E19" i="106"/>
  <c r="G19" i="106" s="1"/>
  <c r="C19" i="106"/>
  <c r="B19" i="106"/>
  <c r="G18" i="106"/>
  <c r="D18" i="106"/>
  <c r="G17" i="106"/>
  <c r="D17" i="106"/>
  <c r="G16" i="106"/>
  <c r="D16" i="106"/>
  <c r="G15" i="106"/>
  <c r="G14" i="106"/>
  <c r="D14" i="106"/>
  <c r="G13" i="106"/>
  <c r="D13" i="106"/>
  <c r="H12" i="106"/>
  <c r="G12" i="106"/>
  <c r="D12" i="106"/>
  <c r="G11" i="106"/>
  <c r="D11" i="106"/>
  <c r="G10" i="106"/>
  <c r="D10" i="106"/>
  <c r="G8" i="106"/>
  <c r="D8" i="106"/>
  <c r="F7" i="106"/>
  <c r="H17" i="106" s="1"/>
  <c r="E7" i="106"/>
  <c r="C7" i="106"/>
  <c r="D7" i="106" s="1"/>
  <c r="B7" i="106"/>
  <c r="G85" i="105"/>
  <c r="I85" i="105" s="1"/>
  <c r="F85" i="105"/>
  <c r="D85" i="105"/>
  <c r="C85" i="105"/>
  <c r="H84" i="105"/>
  <c r="E84" i="105"/>
  <c r="H83" i="105"/>
  <c r="E83" i="105"/>
  <c r="H82" i="105"/>
  <c r="E82" i="105"/>
  <c r="H81" i="105"/>
  <c r="E81" i="105"/>
  <c r="H80" i="105"/>
  <c r="E80" i="105"/>
  <c r="H79" i="105"/>
  <c r="E79" i="105"/>
  <c r="H78" i="105"/>
  <c r="E78" i="105"/>
  <c r="H77" i="105"/>
  <c r="E77" i="105"/>
  <c r="H76" i="105"/>
  <c r="E76" i="105"/>
  <c r="H75" i="105"/>
  <c r="E75" i="105"/>
  <c r="H74" i="105"/>
  <c r="E74" i="105"/>
  <c r="H73" i="105"/>
  <c r="E73" i="105"/>
  <c r="H72" i="105"/>
  <c r="H71" i="105"/>
  <c r="E71" i="105"/>
  <c r="H70" i="105"/>
  <c r="E70" i="105"/>
  <c r="H69" i="105"/>
  <c r="E69" i="105"/>
  <c r="H68" i="105"/>
  <c r="E68" i="105"/>
  <c r="H67" i="105"/>
  <c r="E67" i="105"/>
  <c r="H66" i="105"/>
  <c r="E66" i="105"/>
  <c r="H65" i="105"/>
  <c r="E65" i="105"/>
  <c r="H64" i="105"/>
  <c r="E64" i="105"/>
  <c r="H63" i="105"/>
  <c r="E63" i="105"/>
  <c r="H62" i="105"/>
  <c r="E62" i="105"/>
  <c r="H61" i="105"/>
  <c r="E61" i="105"/>
  <c r="H60" i="105"/>
  <c r="E60" i="105"/>
  <c r="H59" i="105"/>
  <c r="E59" i="105"/>
  <c r="H58" i="105"/>
  <c r="E58" i="105"/>
  <c r="H57" i="105"/>
  <c r="E57" i="105"/>
  <c r="H56" i="105"/>
  <c r="E56" i="105"/>
  <c r="H55" i="105"/>
  <c r="E55" i="105"/>
  <c r="H54" i="105"/>
  <c r="E54" i="105"/>
  <c r="H53" i="105"/>
  <c r="E53" i="105"/>
  <c r="H52" i="105"/>
  <c r="E52" i="105"/>
  <c r="H51" i="105"/>
  <c r="E51" i="105"/>
  <c r="H50" i="105"/>
  <c r="E50" i="105"/>
  <c r="I49" i="105"/>
  <c r="H49" i="105"/>
  <c r="E49" i="105"/>
  <c r="H48" i="105"/>
  <c r="E48" i="105"/>
  <c r="H47" i="105"/>
  <c r="E47" i="105"/>
  <c r="H46" i="105"/>
  <c r="E46" i="105"/>
  <c r="H45" i="105"/>
  <c r="E45" i="105"/>
  <c r="H44" i="105"/>
  <c r="E44" i="105"/>
  <c r="H43" i="105"/>
  <c r="E43" i="105"/>
  <c r="H42" i="105"/>
  <c r="E42" i="105"/>
  <c r="I41" i="105"/>
  <c r="H41" i="105"/>
  <c r="E41" i="105"/>
  <c r="H40" i="105"/>
  <c r="E40" i="105"/>
  <c r="H39" i="105"/>
  <c r="E39" i="105"/>
  <c r="H38" i="105"/>
  <c r="E38" i="105"/>
  <c r="H37" i="105"/>
  <c r="E37" i="105"/>
  <c r="H36" i="105"/>
  <c r="E36" i="105"/>
  <c r="H35" i="105"/>
  <c r="E35" i="105"/>
  <c r="H34" i="105"/>
  <c r="E34" i="105"/>
  <c r="I29" i="105"/>
  <c r="G29" i="105"/>
  <c r="F29" i="105"/>
  <c r="D29" i="105"/>
  <c r="C29" i="105"/>
  <c r="I28" i="105"/>
  <c r="H28" i="105"/>
  <c r="H27" i="105"/>
  <c r="I26" i="105"/>
  <c r="I25" i="105"/>
  <c r="H25" i="105"/>
  <c r="E25" i="105"/>
  <c r="I24" i="105"/>
  <c r="H24" i="105"/>
  <c r="H23" i="105"/>
  <c r="E23" i="105"/>
  <c r="I22" i="105"/>
  <c r="H22" i="105"/>
  <c r="E22" i="105"/>
  <c r="I21" i="105"/>
  <c r="H21" i="105"/>
  <c r="E21" i="105"/>
  <c r="I20" i="105"/>
  <c r="H20" i="105"/>
  <c r="E20" i="105"/>
  <c r="H19" i="105"/>
  <c r="E19" i="105"/>
  <c r="I18" i="105"/>
  <c r="H18" i="105"/>
  <c r="E18" i="105"/>
  <c r="I17" i="105"/>
  <c r="H17" i="105"/>
  <c r="E17" i="105"/>
  <c r="I16" i="105"/>
  <c r="H16" i="105"/>
  <c r="E16" i="105"/>
  <c r="H15" i="105"/>
  <c r="E15" i="105"/>
  <c r="I14" i="105"/>
  <c r="H14" i="105"/>
  <c r="E14" i="105"/>
  <c r="I13" i="105"/>
  <c r="H13" i="105"/>
  <c r="E13" i="105"/>
  <c r="I12" i="105"/>
  <c r="H12" i="105"/>
  <c r="E12" i="105"/>
  <c r="H11" i="105"/>
  <c r="E11" i="105"/>
  <c r="I10" i="105"/>
  <c r="H10" i="105"/>
  <c r="E10" i="105"/>
  <c r="I9" i="105"/>
  <c r="H9" i="105"/>
  <c r="E9" i="105"/>
  <c r="I8" i="105"/>
  <c r="H8" i="105"/>
  <c r="E8" i="105"/>
  <c r="H7" i="105"/>
  <c r="E7" i="105"/>
  <c r="G40" i="104"/>
  <c r="G41" i="104" s="1"/>
  <c r="F40" i="104"/>
  <c r="F41" i="104" s="1"/>
  <c r="E40" i="104"/>
  <c r="E41" i="104" s="1"/>
  <c r="D40" i="104"/>
  <c r="C40" i="104"/>
  <c r="B40" i="104"/>
  <c r="G39" i="104"/>
  <c r="F39" i="104"/>
  <c r="E39" i="104"/>
  <c r="D39" i="104"/>
  <c r="C39" i="104"/>
  <c r="B39" i="104"/>
  <c r="B41" i="104" s="1"/>
  <c r="G35" i="104"/>
  <c r="G36" i="104" s="1"/>
  <c r="F35" i="104"/>
  <c r="F36" i="104" s="1"/>
  <c r="E35" i="104"/>
  <c r="E36" i="104" s="1"/>
  <c r="D35" i="104"/>
  <c r="D36" i="104" s="1"/>
  <c r="C35" i="104"/>
  <c r="C36" i="104" s="1"/>
  <c r="B35" i="104"/>
  <c r="B36" i="104" s="1"/>
  <c r="H34" i="104"/>
  <c r="H29" i="104"/>
  <c r="H27" i="104"/>
  <c r="H26" i="104"/>
  <c r="H25" i="104"/>
  <c r="H24" i="104"/>
  <c r="H23" i="104"/>
  <c r="H22" i="104"/>
  <c r="H21" i="104"/>
  <c r="H20" i="104"/>
  <c r="H19" i="104"/>
  <c r="H18" i="104"/>
  <c r="H17" i="104"/>
  <c r="H16" i="104"/>
  <c r="G15" i="104"/>
  <c r="G30" i="104" s="1"/>
  <c r="G31" i="104" s="1"/>
  <c r="F15" i="104"/>
  <c r="F30" i="104" s="1"/>
  <c r="F31" i="104" s="1"/>
  <c r="E15" i="104"/>
  <c r="E30" i="104" s="1"/>
  <c r="E31" i="104" s="1"/>
  <c r="D15" i="104"/>
  <c r="D30" i="104" s="1"/>
  <c r="D31" i="104" s="1"/>
  <c r="C15" i="104"/>
  <c r="C30" i="104" s="1"/>
  <c r="C31" i="104" s="1"/>
  <c r="B15" i="104"/>
  <c r="B30" i="104" s="1"/>
  <c r="I14" i="104"/>
  <c r="I13" i="104"/>
  <c r="I12" i="104"/>
  <c r="I11" i="104"/>
  <c r="I10" i="104"/>
  <c r="I9" i="104"/>
  <c r="I8" i="104"/>
  <c r="I7" i="104"/>
  <c r="I6" i="104"/>
  <c r="I5" i="104"/>
  <c r="D20" i="102"/>
  <c r="F19" i="102"/>
  <c r="F18" i="102"/>
  <c r="F17" i="102"/>
  <c r="F16" i="102"/>
  <c r="F15" i="102"/>
  <c r="F14" i="102"/>
  <c r="F13" i="102"/>
  <c r="F12" i="102"/>
  <c r="F11" i="102"/>
  <c r="F10" i="102"/>
  <c r="F9" i="102"/>
  <c r="F8" i="102"/>
  <c r="F7" i="102"/>
  <c r="F6" i="102"/>
  <c r="F5" i="102"/>
  <c r="N46" i="101"/>
  <c r="N45" i="101"/>
  <c r="N44" i="101"/>
  <c r="N43" i="101"/>
  <c r="N42" i="101"/>
  <c r="N41" i="101"/>
  <c r="N40" i="101"/>
  <c r="N39" i="101"/>
  <c r="N38" i="101"/>
  <c r="N37" i="101"/>
  <c r="N36" i="101"/>
  <c r="N35" i="101"/>
  <c r="N34" i="101"/>
  <c r="N32" i="101"/>
  <c r="N31" i="101"/>
  <c r="N30" i="101"/>
  <c r="N29" i="101"/>
  <c r="N28" i="101"/>
  <c r="N27" i="101"/>
  <c r="N26" i="101"/>
  <c r="N25" i="101"/>
  <c r="N24" i="101"/>
  <c r="N23" i="101"/>
  <c r="N22" i="101"/>
  <c r="N21" i="101"/>
  <c r="N20" i="101"/>
  <c r="N18" i="101"/>
  <c r="N17" i="101"/>
  <c r="N16" i="101"/>
  <c r="N15" i="101"/>
  <c r="N14" i="101"/>
  <c r="N13" i="101"/>
  <c r="N12" i="101"/>
  <c r="N11" i="101"/>
  <c r="N10" i="101"/>
  <c r="N9" i="101"/>
  <c r="N8" i="101"/>
  <c r="N7" i="101"/>
  <c r="N6" i="101"/>
  <c r="I56" i="105" l="1"/>
  <c r="H51" i="106"/>
  <c r="E29" i="105"/>
  <c r="I64" i="105"/>
  <c r="I79" i="105"/>
  <c r="H13" i="106"/>
  <c r="H19" i="106"/>
  <c r="H22" i="106"/>
  <c r="G31" i="106"/>
  <c r="H40" i="106"/>
  <c r="E79" i="106"/>
  <c r="I57" i="105"/>
  <c r="I72" i="105"/>
  <c r="H31" i="106"/>
  <c r="H34" i="106"/>
  <c r="I40" i="105"/>
  <c r="H26" i="106"/>
  <c r="H43" i="106"/>
  <c r="H46" i="106"/>
  <c r="H55" i="106"/>
  <c r="H62" i="106"/>
  <c r="C41" i="104"/>
  <c r="I65" i="105"/>
  <c r="I80" i="105"/>
  <c r="H20" i="106"/>
  <c r="H23" i="106"/>
  <c r="H38" i="106"/>
  <c r="H59" i="106"/>
  <c r="D41" i="104"/>
  <c r="I48" i="105"/>
  <c r="H15" i="106"/>
  <c r="H32" i="106"/>
  <c r="H35" i="106"/>
  <c r="H50" i="106"/>
  <c r="B79" i="106"/>
  <c r="H70" i="106"/>
  <c r="H78" i="106"/>
  <c r="I84" i="105"/>
  <c r="D19" i="106"/>
  <c r="D31" i="106"/>
  <c r="D43" i="106"/>
  <c r="H67" i="106"/>
  <c r="H69" i="106"/>
  <c r="H77" i="106"/>
  <c r="H15" i="104"/>
  <c r="I15" i="104" s="1"/>
  <c r="H39" i="104"/>
  <c r="I37" i="105"/>
  <c r="I45" i="105"/>
  <c r="I53" i="105"/>
  <c r="I61" i="105"/>
  <c r="I69" i="105"/>
  <c r="I76" i="105"/>
  <c r="H9" i="106"/>
  <c r="H74" i="106"/>
  <c r="H35" i="104"/>
  <c r="H36" i="104" s="1"/>
  <c r="H29" i="105"/>
  <c r="I36" i="105"/>
  <c r="I44" i="105"/>
  <c r="I52" i="105"/>
  <c r="I60" i="105"/>
  <c r="I68" i="105"/>
  <c r="I75" i="105"/>
  <c r="E85" i="105"/>
  <c r="H7" i="106"/>
  <c r="H16" i="106"/>
  <c r="H24" i="106"/>
  <c r="H27" i="106"/>
  <c r="H30" i="106"/>
  <c r="H36" i="106"/>
  <c r="H39" i="106"/>
  <c r="H42" i="106"/>
  <c r="H48" i="106"/>
  <c r="H53" i="106"/>
  <c r="H58" i="106"/>
  <c r="H66" i="106"/>
  <c r="H73" i="106"/>
  <c r="F79" i="106"/>
  <c r="H79" i="106" s="1"/>
  <c r="H11" i="106"/>
  <c r="H65" i="106"/>
  <c r="C79" i="106"/>
  <c r="D79" i="106" s="1"/>
  <c r="G79" i="106"/>
  <c r="H18" i="106"/>
  <c r="H57" i="106"/>
  <c r="H61" i="106"/>
  <c r="H72" i="106"/>
  <c r="H76" i="106"/>
  <c r="G7" i="106"/>
  <c r="H8" i="106"/>
  <c r="H10" i="106"/>
  <c r="H14" i="106"/>
  <c r="H21" i="106"/>
  <c r="H25" i="106"/>
  <c r="H33" i="106"/>
  <c r="H37" i="106"/>
  <c r="H45" i="106"/>
  <c r="H49" i="106"/>
  <c r="G55" i="106"/>
  <c r="H56" i="106"/>
  <c r="H60" i="106"/>
  <c r="G67" i="106"/>
  <c r="H68" i="106"/>
  <c r="H71" i="106"/>
  <c r="I83" i="105"/>
  <c r="I35" i="105"/>
  <c r="I39" i="105"/>
  <c r="I43" i="105"/>
  <c r="I47" i="105"/>
  <c r="I51" i="105"/>
  <c r="I55" i="105"/>
  <c r="I59" i="105"/>
  <c r="I63" i="105"/>
  <c r="I67" i="105"/>
  <c r="I71" i="105"/>
  <c r="I74" i="105"/>
  <c r="I78" i="105"/>
  <c r="I82" i="105"/>
  <c r="H85" i="105"/>
  <c r="I7" i="105"/>
  <c r="I11" i="105"/>
  <c r="I15" i="105"/>
  <c r="I19" i="105"/>
  <c r="I23" i="105"/>
  <c r="I27" i="105"/>
  <c r="I34" i="105"/>
  <c r="I38" i="105"/>
  <c r="I42" i="105"/>
  <c r="I46" i="105"/>
  <c r="I50" i="105"/>
  <c r="I54" i="105"/>
  <c r="I58" i="105"/>
  <c r="I62" i="105"/>
  <c r="I66" i="105"/>
  <c r="I70" i="105"/>
  <c r="I73" i="105"/>
  <c r="I77" i="105"/>
  <c r="I81" i="105"/>
  <c r="B31" i="104"/>
  <c r="H30" i="104"/>
  <c r="H31" i="104" s="1"/>
  <c r="H40" i="104"/>
  <c r="H41" i="104" l="1"/>
  <c r="B36" i="98"/>
  <c r="B35" i="98"/>
  <c r="B34" i="98"/>
  <c r="B33" i="98"/>
  <c r="B32" i="98"/>
  <c r="B31" i="98"/>
  <c r="B30" i="98"/>
  <c r="B29" i="98"/>
  <c r="B28" i="98"/>
  <c r="B27" i="98"/>
  <c r="B21" i="98"/>
  <c r="C15" i="98" s="1"/>
  <c r="C8" i="98"/>
  <c r="B6" i="98"/>
  <c r="U23" i="97"/>
  <c r="T23" i="97"/>
  <c r="S23" i="97"/>
  <c r="R23" i="97"/>
  <c r="Q23" i="97"/>
  <c r="P23" i="97"/>
  <c r="O23" i="97"/>
  <c r="N23" i="97"/>
  <c r="M23" i="97"/>
  <c r="L23" i="97"/>
  <c r="K23" i="97"/>
  <c r="J23" i="97"/>
  <c r="I23" i="97"/>
  <c r="H23" i="97"/>
  <c r="G23" i="97"/>
  <c r="F23" i="97"/>
  <c r="E23" i="97"/>
  <c r="D23" i="97"/>
  <c r="C23" i="97"/>
  <c r="B23" i="97"/>
  <c r="U21" i="97"/>
  <c r="T21" i="97"/>
  <c r="S21" i="97"/>
  <c r="R21" i="97"/>
  <c r="Q21" i="97"/>
  <c r="P21" i="97"/>
  <c r="O21" i="97"/>
  <c r="N21" i="97"/>
  <c r="M21" i="97"/>
  <c r="L21" i="97"/>
  <c r="K21" i="97"/>
  <c r="J21" i="97"/>
  <c r="I21" i="97"/>
  <c r="H21" i="97"/>
  <c r="G21" i="97"/>
  <c r="F21" i="97"/>
  <c r="E21" i="97"/>
  <c r="D21" i="97"/>
  <c r="C21" i="97"/>
  <c r="B21" i="97"/>
  <c r="V18" i="97"/>
  <c r="V17" i="97"/>
  <c r="V16" i="97"/>
  <c r="V15" i="97"/>
  <c r="V14" i="97"/>
  <c r="V13" i="97"/>
  <c r="V12" i="97"/>
  <c r="V11" i="97"/>
  <c r="V10" i="97"/>
  <c r="V9" i="97"/>
  <c r="V8" i="97"/>
  <c r="V7" i="97"/>
  <c r="V6" i="97"/>
  <c r="I99" i="96"/>
  <c r="H99" i="96"/>
  <c r="G99" i="96"/>
  <c r="F99" i="96"/>
  <c r="E99" i="96"/>
  <c r="D99" i="96"/>
  <c r="C99" i="96"/>
  <c r="B99" i="96"/>
  <c r="I94" i="96"/>
  <c r="H94" i="96"/>
  <c r="G94" i="96"/>
  <c r="F94" i="96"/>
  <c r="E94" i="96"/>
  <c r="D94" i="96"/>
  <c r="C94" i="96"/>
  <c r="B94" i="96"/>
  <c r="I89" i="96"/>
  <c r="H89" i="96"/>
  <c r="G89" i="96"/>
  <c r="F89" i="96"/>
  <c r="E89" i="96"/>
  <c r="D89" i="96"/>
  <c r="C89" i="96"/>
  <c r="B89" i="96"/>
  <c r="I73" i="96"/>
  <c r="H73" i="96"/>
  <c r="G73" i="96"/>
  <c r="F73" i="96"/>
  <c r="E73" i="96"/>
  <c r="D73" i="96"/>
  <c r="C73" i="96"/>
  <c r="B73" i="96"/>
  <c r="J41" i="96"/>
  <c r="I41" i="96"/>
  <c r="H41" i="96"/>
  <c r="G41" i="96"/>
  <c r="F41" i="96"/>
  <c r="E41" i="96"/>
  <c r="D41" i="96"/>
  <c r="C41" i="96"/>
  <c r="B41" i="96"/>
  <c r="K40" i="96"/>
  <c r="K41" i="96" s="1"/>
  <c r="K39" i="96"/>
  <c r="K36" i="96"/>
  <c r="J36" i="96"/>
  <c r="I36" i="96"/>
  <c r="H36" i="96"/>
  <c r="G36" i="96"/>
  <c r="F36" i="96"/>
  <c r="E36" i="96"/>
  <c r="D36" i="96"/>
  <c r="C36" i="96"/>
  <c r="B36" i="96"/>
  <c r="K35" i="96"/>
  <c r="K34" i="96"/>
  <c r="J31" i="96"/>
  <c r="I31" i="96"/>
  <c r="H31" i="96"/>
  <c r="G31" i="96"/>
  <c r="F31" i="96"/>
  <c r="E31" i="96"/>
  <c r="D31" i="96"/>
  <c r="C31" i="96"/>
  <c r="B31" i="96"/>
  <c r="K30" i="96"/>
  <c r="K31" i="96" s="1"/>
  <c r="K29" i="96"/>
  <c r="K26" i="96"/>
  <c r="K25" i="96"/>
  <c r="K24" i="96"/>
  <c r="K23" i="96"/>
  <c r="K22" i="96"/>
  <c r="K21" i="96"/>
  <c r="K20" i="96"/>
  <c r="K19" i="96"/>
  <c r="K18" i="96"/>
  <c r="K17" i="96"/>
  <c r="K16" i="96"/>
  <c r="J15" i="96"/>
  <c r="I15" i="96"/>
  <c r="H15" i="96"/>
  <c r="G15" i="96"/>
  <c r="F15" i="96"/>
  <c r="E15" i="96"/>
  <c r="D15" i="96"/>
  <c r="C15" i="96"/>
  <c r="B15" i="96"/>
  <c r="K14" i="96"/>
  <c r="K13" i="96"/>
  <c r="K12" i="96"/>
  <c r="K11" i="96"/>
  <c r="K10" i="96"/>
  <c r="K9" i="96"/>
  <c r="K8" i="96"/>
  <c r="K7" i="96"/>
  <c r="K6" i="96"/>
  <c r="C13" i="98" l="1"/>
  <c r="C29" i="98"/>
  <c r="C33" i="98"/>
  <c r="C31" i="98"/>
  <c r="C35" i="98"/>
  <c r="K15" i="96"/>
  <c r="B26" i="98"/>
  <c r="C26" i="98" s="1"/>
  <c r="C10" i="98"/>
  <c r="C16" i="98"/>
  <c r="C9" i="98"/>
  <c r="C14" i="98"/>
  <c r="V21" i="97"/>
  <c r="W16" i="97" s="1"/>
  <c r="V23" i="97"/>
  <c r="C6" i="98"/>
  <c r="C12" i="98"/>
  <c r="C19" i="98"/>
  <c r="C36" i="98"/>
  <c r="C27" i="98"/>
  <c r="C11" i="98"/>
  <c r="C28" i="98"/>
  <c r="C30" i="98"/>
  <c r="C32" i="98"/>
  <c r="C34" i="98"/>
  <c r="W10" i="97" l="1"/>
  <c r="W23" i="97"/>
  <c r="W7" i="97"/>
  <c r="W8" i="97"/>
  <c r="W15" i="97"/>
  <c r="W11" i="97"/>
  <c r="W6" i="97"/>
  <c r="W13" i="97"/>
  <c r="W17" i="97"/>
  <c r="W12" i="97"/>
  <c r="W14" i="97"/>
  <c r="W9" i="97"/>
  <c r="W18" i="97"/>
</calcChain>
</file>

<file path=xl/sharedStrings.xml><?xml version="1.0" encoding="utf-8"?>
<sst xmlns="http://schemas.openxmlformats.org/spreadsheetml/2006/main" count="1254" uniqueCount="518">
  <si>
    <t>TOTAL</t>
  </si>
  <si>
    <t>OCT</t>
  </si>
  <si>
    <t>NOV</t>
  </si>
  <si>
    <t>DIC</t>
  </si>
  <si>
    <t>Tabla 13</t>
  </si>
  <si>
    <t>PETITORIOS, CATASTRO Y ACTIVIDAD MINERA</t>
  </si>
  <si>
    <t>CANTIDAD DE SOLICITUDES DE PETITORIOS MINEROS A NIVEL NACIONAL*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</si>
  <si>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</si>
  <si>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</si>
  <si>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</si>
  <si>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</si>
  <si>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</si>
  <si>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</si>
  <si>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</si>
  <si>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</si>
  <si>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</si>
  <si>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</si>
  <si>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SOLICITUDES DE PETITORIOS MINEROS A NIVEL NACIONAL *</t>
  </si>
  <si>
    <t>TÍTULOS DE CONCESIONES OTORGADAS POR INGEMMET *</t>
  </si>
  <si>
    <t>TÍTULOS DE CONCESIONES OTORGADAS POR INGEMMET (HECTÁREAS)*</t>
  </si>
  <si>
    <t>(*) Información disponible a la fecha de elaboración de este boletín. N.d: Información no disponible en la fecha de elaboración del presente boletín.</t>
  </si>
  <si>
    <t>N°</t>
  </si>
  <si>
    <t>TIPO DE AREA RESTRINGIDA</t>
  </si>
  <si>
    <t>HECTAREAS</t>
  </si>
  <si>
    <t>%DEL PERU</t>
  </si>
  <si>
    <t>SITIO RAMSAR (humedales de importancia internacional)</t>
  </si>
  <si>
    <t>ZONA URBANA</t>
  </si>
  <si>
    <t>PUERTO Y/O AEROPUERTO</t>
  </si>
  <si>
    <t>ZONA DE RIESGO NO MITIGABLE (alto riesgo de habitabilidad - ley 30556)</t>
  </si>
  <si>
    <t>PAISAJE CULTURAL</t>
  </si>
  <si>
    <t>Territorio Perú (Has según IGN)</t>
  </si>
  <si>
    <t>Fuente: INGEMMET y Ministerio de Energía y Minas</t>
  </si>
  <si>
    <t>Total</t>
  </si>
  <si>
    <t>RED VIAL NACIONAL</t>
  </si>
  <si>
    <t>********</t>
  </si>
  <si>
    <t>* Promedio del cambio interbancario. 
** Incluye valor de exportaciones metálicas y no metálicas.
Nd: No disponible a la fecha.
Fuente: BCRP, Cuadros Estadísticos Mensuales. Elaborado por el Ministerio de Energía y Minas. 
Información disponible a la fecha de elaboración de este boletín.</t>
  </si>
  <si>
    <t>Sep.</t>
  </si>
  <si>
    <t xml:space="preserve">Ago. </t>
  </si>
  <si>
    <t>Jul.</t>
  </si>
  <si>
    <t>Jun.</t>
  </si>
  <si>
    <t>May.</t>
  </si>
  <si>
    <t>Abr.</t>
  </si>
  <si>
    <t>Mar.</t>
  </si>
  <si>
    <t>Feb.</t>
  </si>
  <si>
    <t>Ene.</t>
  </si>
  <si>
    <t>LME</t>
  </si>
  <si>
    <t>TSI</t>
  </si>
  <si>
    <t>London Fix</t>
  </si>
  <si>
    <t>US$/lb</t>
  </si>
  <si>
    <t>US$/TM</t>
  </si>
  <si>
    <t>Ctvs.US$/lb</t>
  </si>
  <si>
    <t>US$/oz tr</t>
  </si>
  <si>
    <t xml:space="preserve">MOLIBDENO </t>
  </si>
  <si>
    <t>HIERRO</t>
  </si>
  <si>
    <t xml:space="preserve">ESTAÑO </t>
  </si>
  <si>
    <t xml:space="preserve">PLOMO </t>
  </si>
  <si>
    <t xml:space="preserve">PLATA </t>
  </si>
  <si>
    <t xml:space="preserve">ZINC </t>
  </si>
  <si>
    <t xml:space="preserve">ORO </t>
  </si>
  <si>
    <t xml:space="preserve">COBRE </t>
  </si>
  <si>
    <t>PERIODO</t>
  </si>
  <si>
    <t>COTIZACIONES DE LOS PRINCIPALES METALES</t>
  </si>
  <si>
    <t>n.d.</t>
  </si>
  <si>
    <t>Jul</t>
  </si>
  <si>
    <t>Millones US$</t>
  </si>
  <si>
    <t>Soles por U.S.$</t>
  </si>
  <si>
    <t>Var.% anual</t>
  </si>
  <si>
    <t>BALANZA COMERCIAL</t>
  </si>
  <si>
    <t>IMPORTACIONES</t>
  </si>
  <si>
    <t>EXPORT. MIN.**</t>
  </si>
  <si>
    <t>EXPORTACIONES</t>
  </si>
  <si>
    <t>TIPO DE CAMBIO *</t>
  </si>
  <si>
    <t>INFLACIÓN</t>
  </si>
  <si>
    <t>PBI MINERO</t>
  </si>
  <si>
    <t xml:space="preserve">PBI   </t>
  </si>
  <si>
    <t>PRINCIPALES INDICADORES MACROECONÓMICOS*</t>
  </si>
  <si>
    <t>Tabla 05</t>
  </si>
  <si>
    <t>Ago.</t>
  </si>
  <si>
    <t>Tabla 6</t>
  </si>
  <si>
    <t>EXPORTACIONES METÁLICAS</t>
  </si>
  <si>
    <t>VALOR DE LAS EXPORTACIONES METÁLICAS (US$ MILLONES)</t>
  </si>
  <si>
    <t>COBRE</t>
  </si>
  <si>
    <t>ORO</t>
  </si>
  <si>
    <t>ZINC</t>
  </si>
  <si>
    <t>PLATA</t>
  </si>
  <si>
    <t>PLOMO</t>
  </si>
  <si>
    <t>ESTAÑO</t>
  </si>
  <si>
    <t>MOLIBDENO</t>
  </si>
  <si>
    <t>OTROS</t>
  </si>
  <si>
    <t>Jun</t>
  </si>
  <si>
    <t>Var%</t>
  </si>
  <si>
    <t xml:space="preserve">VARIACIÓN RESPECTO AL MES ANTERIOR* EN MILLONES DE US$ </t>
  </si>
  <si>
    <t>EVOLUCIÓN DE LAS EXPORTACIONES MINERAS METÁLICAS / US$ MILLONES</t>
  </si>
  <si>
    <t>VOLUMEN DE LAS EXPORTACIONES METÁLICAS</t>
  </si>
  <si>
    <t>(Miles toneladas)</t>
  </si>
  <si>
    <t>(Miles oz tr)</t>
  </si>
  <si>
    <t>(Millones oz tr)</t>
  </si>
  <si>
    <t>(Millones toneladas)</t>
  </si>
  <si>
    <t xml:space="preserve">VARIACIÓN RESPECTO AL MES ANTERIOR - VOLUMEN* </t>
  </si>
  <si>
    <t>VARIACIÓN % DE LAS EXPORTACIONES MINERAS METÁLICAS (VOLUMEN (*)) / VAR%</t>
  </si>
  <si>
    <t>Tabla 06.1</t>
  </si>
  <si>
    <t>ESTRUCTURA DEL VALOR DE LAS EXPORTACIONES PERUANAS</t>
  </si>
  <si>
    <t>RUBRO</t>
  </si>
  <si>
    <t>Part%</t>
  </si>
  <si>
    <t>Ene</t>
  </si>
  <si>
    <t>Feb</t>
  </si>
  <si>
    <t>Mar</t>
  </si>
  <si>
    <t>Abr</t>
  </si>
  <si>
    <t>May</t>
  </si>
  <si>
    <t>Mineros Metálicos</t>
  </si>
  <si>
    <t>Petróleo y gas natural</t>
  </si>
  <si>
    <t>Pesqueros (Export. Trad.)</t>
  </si>
  <si>
    <t>Agrícolas</t>
  </si>
  <si>
    <t>Agropecuarios</t>
  </si>
  <si>
    <t>Pesqueros (Export. No Trad.)</t>
  </si>
  <si>
    <t>Textiles</t>
  </si>
  <si>
    <t>Maderas y papeles</t>
  </si>
  <si>
    <t>Químicos</t>
  </si>
  <si>
    <t>Minerales no metálicos</t>
  </si>
  <si>
    <t>Sidero-metalúrgicos y joyería</t>
  </si>
  <si>
    <t>Metal-mecánicos</t>
  </si>
  <si>
    <t>Otros</t>
  </si>
  <si>
    <t>TOTAL EXPORTACIONES</t>
  </si>
  <si>
    <t>TOTAL EXPORTACIONES MINERAS</t>
  </si>
  <si>
    <t>Tabla 6.2</t>
  </si>
  <si>
    <t>VALOR DE EXPORTACIONES DE PRINCIPALES PRODUCTOS MINEROS (Millones de US$)</t>
  </si>
  <si>
    <t>Productos Metálicos</t>
  </si>
  <si>
    <t>Cobre</t>
  </si>
  <si>
    <t>Oro</t>
  </si>
  <si>
    <t>Zinc</t>
  </si>
  <si>
    <t>Plata</t>
  </si>
  <si>
    <t>Plomo</t>
  </si>
  <si>
    <t>Estaño</t>
  </si>
  <si>
    <t>Hierro</t>
  </si>
  <si>
    <t>Molibdeno</t>
  </si>
  <si>
    <t>PARTICIPACIÓN DE PRODUCTOS MINEROS EN EL VALOR DE EXPORTACIONES NACIONALES (Millones de US$)</t>
  </si>
  <si>
    <t>TOTAL PROD. MINEROS</t>
  </si>
  <si>
    <t>Minerales No Metálicos</t>
  </si>
  <si>
    <t>TOTAL EXPORTACIONES NACIONALES</t>
  </si>
  <si>
    <t>Ago</t>
  </si>
  <si>
    <t>Set.</t>
  </si>
  <si>
    <t>Set</t>
  </si>
  <si>
    <t>Oct</t>
  </si>
  <si>
    <t>Nov</t>
  </si>
  <si>
    <t>LBMA</t>
  </si>
  <si>
    <t>Oct.</t>
  </si>
  <si>
    <t>Nov.</t>
  </si>
  <si>
    <t xml:space="preserve">Set. </t>
  </si>
  <si>
    <t>Oct. 2020</t>
  </si>
  <si>
    <t>Ene-Nov 2019</t>
  </si>
  <si>
    <t>Ene-Nov 2020</t>
  </si>
  <si>
    <t>Nov. 2019</t>
  </si>
  <si>
    <t>Nov. 2020</t>
  </si>
  <si>
    <t>(*) Información disponible a la fecha de elaboración de este boletín</t>
  </si>
  <si>
    <t>Tabla 11</t>
  </si>
  <si>
    <t>TRANSFERENCIA DE RECURSOS (CANON, REGALÍAS Y DERECHO DE VIGENCIA) 
GENERADOS POR LA MINERÍA HACIA LAS REGIONES (Soles)</t>
  </si>
  <si>
    <t>REGIONES</t>
  </si>
  <si>
    <t xml:space="preserve">  AMAZONAS</t>
  </si>
  <si>
    <t xml:space="preserve">  ÁNCASH</t>
  </si>
  <si>
    <t xml:space="preserve">  APURÍMAC</t>
  </si>
  <si>
    <t xml:space="preserve">  AREQUIPA</t>
  </si>
  <si>
    <t xml:space="preserve">  AYACUCHO</t>
  </si>
  <si>
    <t xml:space="preserve">  CAJAMARCA</t>
  </si>
  <si>
    <t xml:space="preserve">  CALLAO</t>
  </si>
  <si>
    <t xml:space="preserve">  CUSCO</t>
  </si>
  <si>
    <t xml:space="preserve">  HUANCAVELICA</t>
  </si>
  <si>
    <t xml:space="preserve">  HUÁNUCO</t>
  </si>
  <si>
    <t xml:space="preserve">  ICA</t>
  </si>
  <si>
    <t xml:space="preserve">  JUNÍN</t>
  </si>
  <si>
    <t xml:space="preserve">  LA LIBERTAD</t>
  </si>
  <si>
    <t xml:space="preserve">  LAMBAYEQUE</t>
  </si>
  <si>
    <t xml:space="preserve">  LIMA</t>
  </si>
  <si>
    <t xml:space="preserve">  LORETO</t>
  </si>
  <si>
    <t xml:space="preserve">  MADRE DE DIOS</t>
  </si>
  <si>
    <t xml:space="preserve">  MOQUEGUA</t>
  </si>
  <si>
    <t xml:space="preserve">  PASCO</t>
  </si>
  <si>
    <t xml:space="preserve">  PIURA</t>
  </si>
  <si>
    <t xml:space="preserve">  PUNO</t>
  </si>
  <si>
    <t xml:space="preserve">  SAN MARTÍN</t>
  </si>
  <si>
    <t xml:space="preserve">  TACNA</t>
  </si>
  <si>
    <t xml:space="preserve">  TUMBES</t>
  </si>
  <si>
    <t xml:space="preserve">  UCAYALI</t>
  </si>
  <si>
    <t xml:space="preserve">  TOTAL</t>
  </si>
  <si>
    <t>Tabla 12</t>
  </si>
  <si>
    <t>CANON MINERO**</t>
  </si>
  <si>
    <t>REGALIAS MINERAS***</t>
  </si>
  <si>
    <t>DERECHO VIGENCIA</t>
  </si>
  <si>
    <t xml:space="preserve">** Incluye Canon Minero y Canon Regional. Mediante DS N°033-2019-EF de fecha 30 de enero del 2019, se aprobó el adelanto de Canon Minero a las regiones. </t>
  </si>
  <si>
    <t>*** Incluye Regalías Contractuales Mineras.</t>
  </si>
  <si>
    <t>2020 (ene-nov)</t>
  </si>
  <si>
    <t>VARIACIÓN INTERANUAL * EN MILLONES DE US$ /NOVIEMBRE</t>
  </si>
  <si>
    <t>VARIACIÓN INTERANUAL ACUMULADA* EN MILLONES DE US$ / ENERO-NOVIEMBRE</t>
  </si>
  <si>
    <t>VARIACIÓN INTERANUAL VOLUMEN * / NOVIEMBRE</t>
  </si>
  <si>
    <t>VARIACIÓN INTERANUAL ACUMULADA - VOLUMEN* / ENERO-NOVIEMBRE</t>
  </si>
  <si>
    <t>Ene-Nov. 2019</t>
  </si>
  <si>
    <t>Ene-Nov. 2020</t>
  </si>
  <si>
    <t xml:space="preserve">Fuente: BCRP, Cuadros Estadísticos Mensuales. Elaborado por el Ministerio de Energía y Minas
Fecha de consulta: 08 de enero de 2021
* El cuadro contiene datos publicados por el Banco Central de Reserva del Perú. Los volúmenes para cada mineral se especifican a continuación:
. COBRE: Se considera las partidas arancelarias que corresponden a “Minerales de cobre y sus concentrados” y “Cátodos y secciones de cátodos de cobre refinado”.
. ORO: Se considera “Minerales de oro y sus concentrados”, así como “Refinados de oro”. Incluye estimación de exportaciones de oro no registradas por Aduanas.
. ZINC: Se considera “Minerales de zinc y sus concentrados” y “Zinc refinado”.
. HIERRO: Se considera “Hierro pellets” y “Hierro lodos y tortas”.
. PLATA: Se considera plata refinada y la partida “plata y sus concentrados”.
El volumen es calculado en base a la información que envía Aduanas en kg y se transforman a la unidades de referencia (es decir, de kilos a onzas troy, o de kilos a toneladas). En el caso del cobre y otros metales, en los que se considera concentrados, los volúmenes se ajustan por una ley promedio. Información disponible a la fecha de elaboración de este boletín.
</t>
  </si>
  <si>
    <t>Fuente: BCRP, Cuadros Estadísticos Mensuales. Elaborado por el Ministerio de Energía y Minas
Fecha de consulta: 08 de enero de 2021</t>
  </si>
  <si>
    <t>Ene- Nov 2020</t>
  </si>
  <si>
    <t>Fuente: INGEMMET y Ministerio de Energía y Minas.   /    Fecha de consulta: 07 de enero de 2021</t>
  </si>
  <si>
    <r>
      <t>ÁREAS RESTRINGIDAS A LA MINERÍA - DICIEMBRE</t>
    </r>
    <r>
      <rPr>
        <b/>
        <sz val="10"/>
        <rFont val="Calibri"/>
        <family val="2"/>
      </rPr>
      <t xml:space="preserve"> 2020</t>
    </r>
  </si>
  <si>
    <t>AREA NATURAL - USO INDIRECTO</t>
  </si>
  <si>
    <t>CLASIFICACION DIVERSA (gasoductos, oleoductos,  otros)</t>
  </si>
  <si>
    <t>PROYECTO ESPECIAL - HIDRAULICOS</t>
  </si>
  <si>
    <t>ECOSISTEMAS FRAGILES</t>
  </si>
  <si>
    <t>AREA DE DEFENSA NACIONAL</t>
  </si>
  <si>
    <t>ZONA ARQUEOLOGICA</t>
  </si>
  <si>
    <t xml:space="preserve">AREA DE NO ADMISION DE PETITORIOS </t>
  </si>
  <si>
    <t>AREA DE NO ADMISION DE PETITORIOS INGEMMET</t>
  </si>
  <si>
    <t>SITIO HISTORICO DE BATALLA</t>
  </si>
  <si>
    <t>Dic.</t>
  </si>
  <si>
    <t>Dic</t>
  </si>
  <si>
    <t>Tabla 7</t>
  </si>
  <si>
    <t>INVERSIONES MINERAS (US$)</t>
  </si>
  <si>
    <t>PLANTA BENEFICIO</t>
  </si>
  <si>
    <t>EQUIPAMIENTO MINERO</t>
  </si>
  <si>
    <t>EXPLORACIÓN</t>
  </si>
  <si>
    <t>INFRAESTRUCTURA</t>
  </si>
  <si>
    <t>DESARROLLO Y PREPARACIÓN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</si>
  <si>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</si>
  <si>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</si>
  <si>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</si>
  <si>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</si>
  <si>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</si>
  <si>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</si>
  <si>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</si>
  <si>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</si>
  <si>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</si>
  <si>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</si>
  <si>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</si>
  <si>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</si>
  <si>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VARIACIÓN ACUMULADA / ENERO - DICIEMBRE</t>
  </si>
  <si>
    <t>Ene-Dic 2019</t>
  </si>
  <si>
    <t>Ene-Dic 2020</t>
  </si>
  <si>
    <t>VARIACIÓN INTERANUAL / DICIEMBRE</t>
  </si>
  <si>
    <t>Dic. 2019</t>
  </si>
  <si>
    <t>Dic. 2020</t>
  </si>
  <si>
    <t>Var. %</t>
  </si>
  <si>
    <t>VARIACIÓN RESPECTO AL MES ANTERIOR</t>
  </si>
  <si>
    <t>EVOLUCIÓN ANUAL DE LAS INVERSIONES MINERAS
(US$ MILLONES)</t>
  </si>
  <si>
    <t>Fuente: Dirección de Promoción Minera - Ministerio de Energía y Minas.
- Información proporcionada por los Titulares Mineros a través del ESTAMIN.
- Las cifras han sido ajustadas a lo reportado por los Titulares Mineros al 21 de enero de 2021.</t>
  </si>
  <si>
    <t>Tabla 8</t>
  </si>
  <si>
    <t>SEGÚN REGIÓN</t>
  </si>
  <si>
    <t>Enero-Diciembre</t>
  </si>
  <si>
    <t>REGIÓN</t>
  </si>
  <si>
    <t>Part. %</t>
  </si>
  <si>
    <t>MOQUEGUA</t>
  </si>
  <si>
    <t>ICA</t>
  </si>
  <si>
    <t>JUNÍN</t>
  </si>
  <si>
    <t>ÁNCASH</t>
  </si>
  <si>
    <t>CAJAMARCA</t>
  </si>
  <si>
    <t>APURÍMAC</t>
  </si>
  <si>
    <t>AREQUIPA</t>
  </si>
  <si>
    <t>LA LIBERTAD</t>
  </si>
  <si>
    <t>TACNA</t>
  </si>
  <si>
    <t>CUSCO</t>
  </si>
  <si>
    <t>LIMA</t>
  </si>
  <si>
    <t>PUNO</t>
  </si>
  <si>
    <t>PASCO</t>
  </si>
  <si>
    <t>AYACUCHO</t>
  </si>
  <si>
    <t>HUANCAVELICA</t>
  </si>
  <si>
    <t>HUÁNUCO</t>
  </si>
  <si>
    <t>PIURA</t>
  </si>
  <si>
    <t>MADRE DE DIOS</t>
  </si>
  <si>
    <t>-</t>
  </si>
  <si>
    <t>AMAZONAS</t>
  </si>
  <si>
    <t>LAMBAYEQUE</t>
  </si>
  <si>
    <t>+</t>
  </si>
  <si>
    <t>CALLAO</t>
  </si>
  <si>
    <t>SAN MARTÍN</t>
  </si>
  <si>
    <t>SEGÚN EMPRESA</t>
  </si>
  <si>
    <t>EMPRESA</t>
  </si>
  <si>
    <t>ANGLO AMERICAN QUELLAVECO S.A.</t>
  </si>
  <si>
    <t>MARCOBRE S.A.C.</t>
  </si>
  <si>
    <t>COMPAÑIA MINERA ANTAMINA S.A.</t>
  </si>
  <si>
    <t>MINERA CHINALCO PERU S.A.</t>
  </si>
  <si>
    <t>SOUTHERN PERU COPPER CORPORATION SUCURSAL DEL PERU</t>
  </si>
  <si>
    <t>MINERA LAS BAMBAS S.A.</t>
  </si>
  <si>
    <t>SOCIEDAD MINERA CERRO VERDE S.A.A.</t>
  </si>
  <si>
    <t>MINERA YANACOCHA S.R.L.</t>
  </si>
  <si>
    <t>MINSUR S.A.</t>
  </si>
  <si>
    <t>HUDBAY PERU S.A.C.</t>
  </si>
  <si>
    <t>COMPAÑIA MINERA PODEROSA S.A.</t>
  </si>
  <si>
    <t>COMPAÑIA MINERA ANTAPACCAY S.A.</t>
  </si>
  <si>
    <t>SHOUGANG HIERRO PERU S.A.A.</t>
  </si>
  <si>
    <t>VOLCAN COMPAÑÍA MINERA S.A.A.</t>
  </si>
  <si>
    <t>COMPAÑÍA DE MINAS BUENAVENTURA S.A.A.</t>
  </si>
  <si>
    <t>COMPAÑIA MINERA ARES S.A.C.</t>
  </si>
  <si>
    <t>GOLD FIELDS LA CIMA S.A.</t>
  </si>
  <si>
    <t>NEXA RESOURCES PERU S.A.A.</t>
  </si>
  <si>
    <t>COMPAÑIA MINERA CHUNGAR S.A.C.</t>
  </si>
  <si>
    <t>CONSORCIO MINERO HORIZONTE S.A.</t>
  </si>
  <si>
    <t>SHAHUINDO S.A.C.</t>
  </si>
  <si>
    <t>MINERA AURIFERA RETAMAS S.A.</t>
  </si>
  <si>
    <t>COMPAÑIA MINERA KOLPA S.A.</t>
  </si>
  <si>
    <t>COMPAÑIA MINERA COIMOLACHE S.A.</t>
  </si>
  <si>
    <t>ALPAYANA S.A.</t>
  </si>
  <si>
    <t>EMPRESA MINERA LOS QUENUALES S.A.</t>
  </si>
  <si>
    <t>LA ARENA S.A.</t>
  </si>
  <si>
    <t>COMPAÑIA MINERA CONDESTABLE S.A.</t>
  </si>
  <si>
    <t>COMPAÑIA MINERA RAURA S.A.</t>
  </si>
  <si>
    <t>SOCIEDAD MINERA CORONA S.A.</t>
  </si>
  <si>
    <t>NEXA RESOURCES ATACOCHA S.A.A.</t>
  </si>
  <si>
    <t>CORI PUNO S.A.C.</t>
  </si>
  <si>
    <t>SOCIEDAD MINERA EL BROCAL S.A.A.</t>
  </si>
  <si>
    <t>NEXA RESOURCES EL PORVENIR S.A.C.</t>
  </si>
  <si>
    <t>MINERA BARRICK MISQUICHILCA S.A.</t>
  </si>
  <si>
    <t>UNION ANDINA DE CEMENTOS S.A.A.</t>
  </si>
  <si>
    <t>COMPAÑIA MINERA LINCUNA S.A.</t>
  </si>
  <si>
    <t>COMPAÑIA MINERA MISKI MAYO S.R.L.</t>
  </si>
  <si>
    <t>MINERA COLQUISIRI S.A.</t>
  </si>
  <si>
    <t>SUMMA GOLD CORPORATION S.A.C.</t>
  </si>
  <si>
    <t>S.M.R.L. SANTA BARBARA DE TRUJILLO</t>
  </si>
  <si>
    <t>COMPAÑIA MINERA ZAFRANAL S.A.C.</t>
  </si>
  <si>
    <t>TREVALI PERU S.A.C.</t>
  </si>
  <si>
    <t>MINERA BATEAS S.A.C.</t>
  </si>
  <si>
    <t>MINERA CORIWAYRA S.A.C.</t>
  </si>
  <si>
    <t>COMPAÑIA MINERA ARGENTUM S.A.</t>
  </si>
  <si>
    <t>SOCIEDAD MINERA AUSTRIA DUVAZ S.A.C.</t>
  </si>
  <si>
    <t>CATALINA HUANCA SOCIEDAD MINERA S.A.C.</t>
  </si>
  <si>
    <t>BEAR CREEK MINING S.A.C.</t>
  </si>
  <si>
    <t>PAN AMERICAN SILVER HUARON S.A.</t>
  </si>
  <si>
    <t>OTROS (2019: 348 titulares mineros, 2020: 319 titulares mineros)</t>
  </si>
  <si>
    <t>Tabla 9</t>
  </si>
  <si>
    <t>SEGÚN RUBRO DE INVERSIÓN</t>
  </si>
  <si>
    <t>RUBRO / EMPRESA</t>
  </si>
  <si>
    <t>OTROS (2019:  102 titulares mineros, 2020:  90 titulares mineros)</t>
  </si>
  <si>
    <t>OTROS (2019:  164 titulares mineros, 2020: 153 titulares mineros)</t>
  </si>
  <si>
    <t>OTROS (2019: 234 titulares mineros, 2020:  191 titulares mineros)</t>
  </si>
  <si>
    <t>OTROS (2019: 209  titulares mineros, 2020: 167 titulares mineros)</t>
  </si>
  <si>
    <t>OTROS (2019: 168 titulares mineros, 2020: 152 titulares mineros)</t>
  </si>
  <si>
    <t>OTROS (2019: 169 titulares mineros, 2020: 180 titulares mineros)</t>
  </si>
  <si>
    <t>Tabla 14</t>
  </si>
  <si>
    <t>RECAUDACIÓN DEL RÉGIMEN TRIBUTARIO MINERO* (Millones de soles)</t>
  </si>
  <si>
    <t xml:space="preserve">Impuesto Especial </t>
  </si>
  <si>
    <t>Regalías Mineras</t>
  </si>
  <si>
    <t xml:space="preserve">Regalías Mineras </t>
  </si>
  <si>
    <t xml:space="preserve">Gravamen Especial </t>
  </si>
  <si>
    <t xml:space="preserve">TOTAL </t>
  </si>
  <si>
    <t>a la Minería</t>
  </si>
  <si>
    <t>Ley Nº 29789</t>
  </si>
  <si>
    <t>RECAUDADO</t>
  </si>
  <si>
    <t>Fuente: SUNAT, Nota Tributaria. Elaborado por Ministerio de Energía y Minas.
Fecha de consulta: 20 de enero de 2021</t>
  </si>
  <si>
    <r>
      <t>UNIDADES MINERAS EN ACTIVIDAD - DICIEMBRE</t>
    </r>
    <r>
      <rPr>
        <b/>
        <sz val="12"/>
        <rFont val="Calibri"/>
        <family val="2"/>
      </rPr>
      <t xml:space="preserve"> 2020</t>
    </r>
  </si>
  <si>
    <t>UNIDADES</t>
  </si>
  <si>
    <t>SITUACIÓN</t>
  </si>
  <si>
    <t>HECTÁREAS(**)</t>
  </si>
  <si>
    <t>% DEL PERÚ</t>
  </si>
  <si>
    <t>EXPLOTACIÓN</t>
  </si>
  <si>
    <t>CATEO Y PROSPECCIÓN</t>
  </si>
  <si>
    <t>PREPARACIÓN Y DESARROLLO*</t>
  </si>
  <si>
    <t>CIERRE FINAL*</t>
  </si>
  <si>
    <t>CIERRE POST-CIERRE (DEFINITIVO)</t>
  </si>
  <si>
    <t>CIERRE PROGRESIVO*</t>
  </si>
  <si>
    <t>BENEFICIO</t>
  </si>
  <si>
    <t>UNIDADES MINERAS EN ACTIVIDAD</t>
  </si>
  <si>
    <t>Fuente:  Declaración Estadítica Mensual (ESTAMIN) - Ministerio de Energía y Minas.   /    Fecha de consulta: 20 de enero de 2021.</t>
  </si>
  <si>
    <t xml:space="preserve"> Información disponible a la fecha de elaboración de este boletín.
(*) Mediante R.D. N°0043-2020-MINEM/DGM, se reemplazó la situación "Construcción" al nombre de "Preparación y Desarrollo", asimismo se añadieron las situaciones "Cierre Final" y "Cierre Progresivo". De esta manera, las situaciones reportadas se encuentran alineadas a la Ley General de Minería y los procedimientos de autorizaciones mineras de la Dirección General de Minería.
(**) Hectáreas otorgadas totales destinadas a las unidades mineras que se encuentran en alguna de las situaciones descritas en el presente cuadro.</t>
  </si>
  <si>
    <t>Tabla 10</t>
  </si>
  <si>
    <t>EMPLEO DIRECTO EN MINERÍA</t>
  </si>
  <si>
    <t>SEGÚN TIPO DE EMPLEADOR (PROMEDIO)</t>
  </si>
  <si>
    <t>SEGÚN REGIÓN - DICIEMBRE 2020</t>
  </si>
  <si>
    <t>COMPAÑÍA</t>
  </si>
  <si>
    <t>CONTRATISTAS</t>
  </si>
  <si>
    <t>PERSONAS</t>
  </si>
  <si>
    <t>PART%</t>
  </si>
  <si>
    <t>2019*</t>
  </si>
  <si>
    <t>2020*</t>
  </si>
  <si>
    <t>Sep</t>
  </si>
  <si>
    <t>LORETO</t>
  </si>
  <si>
    <t>Variación Interanual - Diciembre</t>
  </si>
  <si>
    <t xml:space="preserve">ACCIDENTES MORTALES EN EL SECTOR MINERO
</t>
  </si>
  <si>
    <t xml:space="preserve">AÑO
              </t>
  </si>
  <si>
    <t>ENE.</t>
  </si>
  <si>
    <t>FEB.</t>
  </si>
  <si>
    <t>MAR.</t>
  </si>
  <si>
    <t>ABR.</t>
  </si>
  <si>
    <t>MAY.</t>
  </si>
  <si>
    <t>JUN.</t>
  </si>
  <si>
    <t>JUL.</t>
  </si>
  <si>
    <t>AGO.</t>
  </si>
  <si>
    <t>SEP</t>
  </si>
  <si>
    <t xml:space="preserve">Tabla 1  </t>
  </si>
  <si>
    <t>VOLUMEN DE LA PRODUCCIÓN MINERA METÁLICA*</t>
  </si>
  <si>
    <t>TMF</t>
  </si>
  <si>
    <t>g finos</t>
  </si>
  <si>
    <t>kg finos</t>
  </si>
  <si>
    <t>2020 (Ene-Dic)</t>
  </si>
  <si>
    <t>Setiembre</t>
  </si>
  <si>
    <t>Variación interanual / diciembre</t>
  </si>
  <si>
    <t>Variación acumulada / enero - diciembre</t>
  </si>
  <si>
    <t>Ene-Dic. 2019</t>
  </si>
  <si>
    <t xml:space="preserve"> </t>
  </si>
  <si>
    <t>Ene-Dic. 2020</t>
  </si>
  <si>
    <t>Variación respecto al mes anterior</t>
  </si>
  <si>
    <t>Fuente:  Dirección de Gestión Minera, DGM/  Fecha de consulta: 28 de enero de 2021.
Elaboración: Dirección de Promoción Minera, DGPSM.
(*) Información preliminar. Incluye producción aurífera estimada de mineros artesanales de Madre de Dios, Puno, Piura y Arequipa.</t>
  </si>
  <si>
    <t>Tabla 2</t>
  </si>
  <si>
    <t>PRODUCCIÓN MINERA METÁLICA SEGÚN EMPRESA*</t>
  </si>
  <si>
    <t>DICIEMBRE</t>
  </si>
  <si>
    <t>ENERO - DICIEMBRE</t>
  </si>
  <si>
    <t>PRODUCTO / EMPRESA</t>
  </si>
  <si>
    <t>COBRE (TMF)</t>
  </si>
  <si>
    <t>ORO (g finos)</t>
  </si>
  <si>
    <t>ZINC (TMF)</t>
  </si>
  <si>
    <t>PLOMO (TMF)</t>
  </si>
  <si>
    <t>PLATA (kg finos)</t>
  </si>
  <si>
    <t>HIERRO (TMF)</t>
  </si>
  <si>
    <t>MINERA SHOUXIN PERU S.A.</t>
  </si>
  <si>
    <t>ESTAÑO (TMF)</t>
  </si>
  <si>
    <t>MOLIBDENO (TMF)</t>
  </si>
  <si>
    <t>Tabla 3</t>
  </si>
  <si>
    <t>PRODUCCIÓN MINERA METÁLICA SEGÚN REGIÓN*</t>
  </si>
  <si>
    <t>PRODUCTO / REGIÓN</t>
  </si>
  <si>
    <t>COBRE / TMF</t>
  </si>
  <si>
    <t>ORO / G FINOS</t>
  </si>
  <si>
    <t>ZINC / TMF</t>
  </si>
  <si>
    <t>PLOMO / TMF</t>
  </si>
  <si>
    <t>PLATA / KG FINOS</t>
  </si>
  <si>
    <t>HIERRO / TMF</t>
  </si>
  <si>
    <t>ESTAÑO / TMF</t>
  </si>
  <si>
    <t>MOLIBDENO / TMF</t>
  </si>
  <si>
    <t xml:space="preserve">  </t>
  </si>
  <si>
    <t>Tabla 4</t>
  </si>
  <si>
    <t>PRODUCCIÓN MINERA NO METÁLICA Y CARBONÍFERA*</t>
  </si>
  <si>
    <t>PRODUCTO</t>
  </si>
  <si>
    <t>VAR. %</t>
  </si>
  <si>
    <t>PART. %</t>
  </si>
  <si>
    <t>NO METÁLICO (TM)</t>
  </si>
  <si>
    <t>CALIZA / DOLOMITA</t>
  </si>
  <si>
    <t>FOSFATOS</t>
  </si>
  <si>
    <t>HORMIGON</t>
  </si>
  <si>
    <t>PIEDRA (CONSTRUCCION)</t>
  </si>
  <si>
    <t>CALCITA</t>
  </si>
  <si>
    <t>SAL</t>
  </si>
  <si>
    <t>ARENA (GRUESA/FINA)</t>
  </si>
  <si>
    <t>PUZOLANA</t>
  </si>
  <si>
    <t>CONCHUELAS</t>
  </si>
  <si>
    <t>ANDALUCITA</t>
  </si>
  <si>
    <t>ARCILLAS</t>
  </si>
  <si>
    <t>SILICE</t>
  </si>
  <si>
    <t>TRAVERTINO</t>
  </si>
  <si>
    <t>YESO</t>
  </si>
  <si>
    <t>DIATOMITAS</t>
  </si>
  <si>
    <t>BORATOS / ULEXITA</t>
  </si>
  <si>
    <t>ARENISCA / CUARCITA</t>
  </si>
  <si>
    <t>PIZARRA</t>
  </si>
  <si>
    <t>BENTONITA</t>
  </si>
  <si>
    <t>PIROFILITA</t>
  </si>
  <si>
    <t>ANDESITA</t>
  </si>
  <si>
    <t>FELDESPATOS</t>
  </si>
  <si>
    <t>TALCO</t>
  </si>
  <si>
    <t>CAOLIN</t>
  </si>
  <si>
    <t>BARITINA</t>
  </si>
  <si>
    <t>DOLOMITA</t>
  </si>
  <si>
    <t>GRANITO</t>
  </si>
  <si>
    <t>PIEDRA LAJA</t>
  </si>
  <si>
    <t>MARMOL</t>
  </si>
  <si>
    <t>SULFATOS</t>
  </si>
  <si>
    <t>GRANODIORITA ORNAMENTAL</t>
  </si>
  <si>
    <t>MICA</t>
  </si>
  <si>
    <t>ONIX</t>
  </si>
  <si>
    <t>SILICATOS</t>
  </si>
  <si>
    <t>CARBONÍFERA  (TM)</t>
  </si>
  <si>
    <t>CARBON ANTRACITA</t>
  </si>
  <si>
    <t>CARBON BITUMINOSO</t>
  </si>
  <si>
    <t>CARBON GRAFITO</t>
  </si>
  <si>
    <t>Fuente:  Dirección de Gestión Minera, DGM /    Fecha de consulta: 28 de enero de 2021.
Elaboración: Dirección de Promoción Minera, DGPSM.</t>
  </si>
  <si>
    <t>(*) Información preliminar</t>
  </si>
  <si>
    <t>Tabla 4.1</t>
  </si>
  <si>
    <t>PRODUCCIÓN MINERA NO METÁLICA SEGÚN REGIÓN*</t>
  </si>
  <si>
    <t xml:space="preserve">PRODUCTO / REGIÓN </t>
  </si>
  <si>
    <t>VAR %</t>
  </si>
  <si>
    <t>CALIZA / DOLOMITA (TM)</t>
  </si>
  <si>
    <t>FOSFATOS (TM)</t>
  </si>
  <si>
    <t>HORMIGÓN (TM)</t>
  </si>
  <si>
    <t>PIEDRA (CONSTRUCCIÓN) (TM)</t>
  </si>
  <si>
    <t>CALCITA (TM)</t>
  </si>
  <si>
    <t>SAL (TM)</t>
  </si>
  <si>
    <t>ARENA (GRUESA/FINA) (TM)</t>
  </si>
  <si>
    <t>PUZOLANA (TM)</t>
  </si>
  <si>
    <t>CONCHUELAS (TM)</t>
  </si>
  <si>
    <t>ANDALUCITA (TM)</t>
  </si>
  <si>
    <t>ARCILLAS (TM)</t>
  </si>
  <si>
    <t>SÍLICE (TM)</t>
  </si>
  <si>
    <t>TRAVERTINO (TM)</t>
  </si>
  <si>
    <t>YESO (TM)</t>
  </si>
  <si>
    <t>DIATOMITAS (TM)</t>
  </si>
  <si>
    <t>BORATOS / ULEXITA (TM)</t>
  </si>
  <si>
    <t>ARENISCA / CUARCITA (TM)</t>
  </si>
  <si>
    <t>PIZARRA (TM)</t>
  </si>
  <si>
    <t>BENTONITA (TM)</t>
  </si>
  <si>
    <t>PIROFILITA (TM)</t>
  </si>
  <si>
    <t>ANDESITA (TM)</t>
  </si>
  <si>
    <t>FELDESPATOS (TM)</t>
  </si>
  <si>
    <t>TALCO (TM)</t>
  </si>
  <si>
    <t>CAOLÍN (TM)</t>
  </si>
  <si>
    <t>BARITINA (TM)</t>
  </si>
  <si>
    <t>DOLOMITA (TM)</t>
  </si>
  <si>
    <t>GRANITO (TM)</t>
  </si>
  <si>
    <t>PIEDRA LAJA  (TM)</t>
  </si>
  <si>
    <t>MARMOL (TM)</t>
  </si>
  <si>
    <t>SULFATOS  (TM)</t>
  </si>
  <si>
    <t>GRANODIORITA ORNAMENTAL (TM)</t>
  </si>
  <si>
    <t>MICA (TM)</t>
  </si>
  <si>
    <t>ONIX (TM)</t>
  </si>
  <si>
    <t>SILICATOS (TM)</t>
  </si>
  <si>
    <t>Fuente:  Dirección de Gestión Minera, DGM /    Fecha de consulta: 28 de enero de 2021.
Elaboración: Dirección de Promoción Minera, DGPSM.                                                                                                                                 
 (*) Información preliminar</t>
  </si>
  <si>
    <t>Tabla 4.2</t>
  </si>
  <si>
    <t>PRODUCCIÓN MINERA CARBON SEGÚN REGIÓN*</t>
  </si>
  <si>
    <t>CARBÓN ANTRACITA</t>
  </si>
  <si>
    <t>ANCASH</t>
  </si>
  <si>
    <t>CARBÓN BITUMINOSO</t>
  </si>
  <si>
    <t>CARBÓN GRAFITO</t>
  </si>
  <si>
    <t>TUMBES</t>
  </si>
  <si>
    <t>Fuente: Dirección de Promoción Minera - Ministerio de Energía y Minas.
- 2009-2018:  Información proporcionada por los Titulares Mineros a través de la Declaración Anual Consolidada (DAC).
- 2019-2020:  Información proporcionada por los Titulares Mineros a través del Declaración Estadística Mensual (ESTAMIN).
- Las cifras han sido ajustadas a lo reportado por los Titulares Mineros al 03 de febrero de 2021.</t>
  </si>
  <si>
    <t>Fuente: Declaración Estadística Mensual - Ministerio de Energía y Minas.
- Las cifras han sido ajustadas a lo reportado por los Titulares Mineros al 02 de febrero de 2021.</t>
  </si>
  <si>
    <t>Fuente: MEF, Portal de Transparencia Económica. Elaborado por Ministerio de Energía y Minas. 
Instituto Geológico Minero y Metalúrgico (INGEMMET)
Fecha de consulta:  04 de febrero de 2021
   Canon Minero - Datos 2020
   Regalías Mineras - Datos a diciembre de 2020
   Derecho de Vigencia - Datos a diciembre del 2020</t>
  </si>
  <si>
    <t>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</si>
</sst>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_-* #,##0_-;\-* #,##0_-;_-* &quot;-&quot;??_-;_-@_-"/>
    <numFmt numFmtId="168" formatCode="_(* #,##0.00_);_(* \(#,##0.00\);_(* &quot;-&quot;??_);_(@_)"/>
    <numFmt numFmtId="169" formatCode="#,##0_ ;\-#,##0\ "/>
    <numFmt numFmtId="170" formatCode="#,##0.0"/>
    <numFmt numFmtId="171" formatCode="0.000"/>
    <numFmt numFmtId="172" formatCode="#,##0.00_ ;\-#,##0.00\ "/>
    <numFmt numFmtId="173" formatCode="_-* #,##0.0_-;\-* #,##0.0_-;_-* &quot;-&quot;??_-;_-@_-"/>
    <numFmt numFmtId="174" formatCode="_-* #,##0.000_-;\-* #,##0.000_-;_-* &quot;-&quot;??_-;_-@_-"/>
    <numFmt numFmtId="175" formatCode="0.0"/>
    <numFmt numFmtId="176" formatCode="_ * #,##0.0000_ ;_ * \-#,##0.0000_ ;_ * &quot;-&quot;??_ ;_ @_ "/>
    <numFmt numFmtId="177" formatCode="_-* #,##0.00\ _€_-;\-* #,##0.00\ _€_-;_-* &quot;-&quot;??\ _€_-;_-@_-"/>
    <numFmt numFmtId="178" formatCode="_ * #,##0.0_ ;_ * \-#,##0.0_ ;_ * &quot;-&quot;??_ ;_ @_ "/>
    <numFmt numFmtId="179" formatCode="_-* #,##0.00_-;\-* #,##0.00_-;_-* &quot;-&quot;??_-;_-@"/>
    <numFmt numFmtId="180" formatCode="_-* #,##0.0_-;\-* #,##0.0_-;_-* &quot;-&quot;??_-;_-@"/>
    <numFmt numFmtId="181" formatCode="_ * #,##0.000_ ;_ * \-#,##0.000_ ;_ * &quot;-&quot;??_ ;_ @_ "/>
    <numFmt numFmtId="182" formatCode="#,##0;[Red]#,##0"/>
    <numFmt numFmtId="183" formatCode="[$-1010409]###,##0"/>
    <numFmt numFmtId="184" formatCode="_-* #,##0_-;\-* #,##0_-;_-* &quot;-&quot;??_-;_-@"/>
    <numFmt numFmtId="185" formatCode="0.000%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0" tint="-0.499984740745262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b/>
      <sz val="9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FFFF"/>
      <name val="Calibri"/>
      <family val="2"/>
    </font>
    <font>
      <b/>
      <sz val="10"/>
      <color indexed="8"/>
      <name val="Calibri"/>
      <family val="2"/>
    </font>
    <font>
      <b/>
      <sz val="10"/>
      <color theme="0" tint="-4.9989318521683403E-2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0"/>
      <color rgb="FFFF0000"/>
      <name val="Calibri"/>
      <family val="2"/>
    </font>
    <font>
      <b/>
      <sz val="10"/>
      <color rgb="FFFFFFFF"/>
      <name val="Calibri"/>
      <family val="2"/>
    </font>
    <font>
      <i/>
      <sz val="10"/>
      <name val="Calibri"/>
      <family val="2"/>
    </font>
    <font>
      <sz val="11"/>
      <name val="Calibri"/>
      <family val="2"/>
    </font>
    <font>
      <i/>
      <sz val="10"/>
      <color rgb="FF000000"/>
      <name val="Calibri"/>
      <family val="2"/>
    </font>
    <font>
      <b/>
      <sz val="16"/>
      <color rgb="FF000000"/>
      <name val="Calibri"/>
      <family val="2"/>
    </font>
    <font>
      <sz val="9"/>
      <color rgb="FF000000"/>
      <name val="Calibri"/>
      <family val="2"/>
    </font>
    <font>
      <b/>
      <i/>
      <sz val="10"/>
      <color rgb="FF7F7F7F"/>
      <name val="Calibri"/>
      <family val="2"/>
    </font>
    <font>
      <b/>
      <sz val="10"/>
      <color rgb="FFF2F2F2"/>
      <name val="Calibri"/>
      <family val="2"/>
    </font>
    <font>
      <b/>
      <sz val="14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595959"/>
        <bgColor rgb="FF595959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499984740745262"/>
        <bgColor theme="4" tint="0.79998168889431442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auto="1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5" fillId="2" borderId="0">
      <alignment horizontal="left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5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5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2" fillId="0" borderId="0"/>
    <xf numFmtId="0" fontId="33" fillId="0" borderId="0"/>
    <xf numFmtId="43" fontId="33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39" fillId="0" borderId="0"/>
    <xf numFmtId="43" fontId="39" fillId="0" borderId="0" applyFont="0" applyFill="0" applyBorder="0" applyAlignment="0" applyProtection="0"/>
  </cellStyleXfs>
  <cellXfs count="820">
    <xf numFmtId="0" fontId="0" fillId="0" borderId="0" xfId="0"/>
    <xf numFmtId="0" fontId="2" fillId="0" borderId="0" xfId="0" applyFont="1"/>
    <xf numFmtId="0" fontId="8" fillId="2" borderId="0" xfId="0" applyFont="1" applyFill="1"/>
    <xf numFmtId="0" fontId="5" fillId="2" borderId="0" xfId="2">
      <alignment horizontal="left"/>
    </xf>
    <xf numFmtId="0" fontId="5" fillId="2" borderId="0" xfId="2" applyAlignment="1">
      <alignment horizontal="center"/>
    </xf>
    <xf numFmtId="3" fontId="5" fillId="2" borderId="0" xfId="2" applyNumberFormat="1">
      <alignment horizontal="left"/>
    </xf>
    <xf numFmtId="0" fontId="6" fillId="2" borderId="0" xfId="0" applyFont="1" applyFill="1" applyAlignment="1">
      <alignment horizontal="right"/>
    </xf>
    <xf numFmtId="0" fontId="9" fillId="2" borderId="0" xfId="0" applyFont="1" applyFill="1"/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right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right"/>
    </xf>
    <xf numFmtId="0" fontId="6" fillId="2" borderId="0" xfId="0" applyFont="1" applyFill="1" applyAlignment="1">
      <alignment horizontal="left"/>
    </xf>
    <xf numFmtId="0" fontId="8" fillId="4" borderId="2" xfId="0" applyFont="1" applyFill="1" applyBorder="1"/>
    <xf numFmtId="0" fontId="6" fillId="4" borderId="3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10" fillId="2" borderId="5" xfId="0" applyFont="1" applyFill="1" applyBorder="1"/>
    <xf numFmtId="0" fontId="6" fillId="2" borderId="5" xfId="0" applyFont="1" applyFill="1" applyBorder="1" applyAlignment="1">
      <alignment horizontal="right"/>
    </xf>
    <xf numFmtId="0" fontId="16" fillId="6" borderId="9" xfId="0" applyFont="1" applyFill="1" applyBorder="1" applyAlignment="1">
      <alignment horizontal="center" vertical="center"/>
    </xf>
    <xf numFmtId="171" fontId="16" fillId="6" borderId="7" xfId="0" applyNumberFormat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7" fillId="7" borderId="8" xfId="0" applyFont="1" applyFill="1" applyBorder="1" applyAlignment="1">
      <alignment horizontal="left" vertical="center"/>
    </xf>
    <xf numFmtId="49" fontId="17" fillId="2" borderId="8" xfId="0" applyNumberFormat="1" applyFont="1" applyFill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/>
    </xf>
    <xf numFmtId="0" fontId="16" fillId="7" borderId="6" xfId="0" applyFont="1" applyFill="1" applyBorder="1" applyAlignment="1">
      <alignment horizontal="left" vertical="center"/>
    </xf>
    <xf numFmtId="0" fontId="17" fillId="7" borderId="6" xfId="0" applyFont="1" applyFill="1" applyBorder="1" applyAlignment="1">
      <alignment horizontal="left" vertical="center"/>
    </xf>
    <xf numFmtId="0" fontId="17" fillId="7" borderId="6" xfId="0" applyFont="1" applyFill="1" applyBorder="1" applyAlignment="1">
      <alignment horizontal="left" vertical="center" wrapText="1"/>
    </xf>
    <xf numFmtId="165" fontId="17" fillId="7" borderId="8" xfId="4" applyNumberFormat="1" applyFont="1" applyFill="1" applyBorder="1" applyAlignment="1">
      <alignment horizontal="center" vertical="center"/>
    </xf>
    <xf numFmtId="165" fontId="17" fillId="7" borderId="8" xfId="4" applyNumberFormat="1" applyFont="1" applyFill="1" applyBorder="1" applyAlignment="1">
      <alignment horizontal="right" vertical="center"/>
    </xf>
    <xf numFmtId="164" fontId="17" fillId="4" borderId="7" xfId="4" applyFont="1" applyFill="1" applyBorder="1" applyAlignment="1">
      <alignment horizontal="right" vertical="center"/>
    </xf>
    <xf numFmtId="165" fontId="16" fillId="2" borderId="8" xfId="4" applyNumberFormat="1" applyFont="1" applyFill="1" applyBorder="1" applyAlignment="1">
      <alignment horizontal="center" vertical="center"/>
    </xf>
    <xf numFmtId="165" fontId="16" fillId="7" borderId="8" xfId="4" applyNumberFormat="1" applyFont="1" applyFill="1" applyBorder="1" applyAlignment="1">
      <alignment horizontal="right" vertical="center"/>
    </xf>
    <xf numFmtId="165" fontId="17" fillId="2" borderId="8" xfId="4" applyNumberFormat="1" applyFont="1" applyFill="1" applyBorder="1" applyAlignment="1">
      <alignment horizontal="right" vertical="center"/>
    </xf>
    <xf numFmtId="165" fontId="16" fillId="7" borderId="8" xfId="4" applyNumberFormat="1" applyFont="1" applyFill="1" applyBorder="1" applyAlignment="1">
      <alignment horizontal="center" vertical="center"/>
    </xf>
    <xf numFmtId="165" fontId="17" fillId="7" borderId="7" xfId="4" applyNumberFormat="1" applyFont="1" applyFill="1" applyBorder="1" applyAlignment="1">
      <alignment horizontal="right" vertical="center"/>
    </xf>
    <xf numFmtId="0" fontId="17" fillId="7" borderId="10" xfId="0" applyFont="1" applyFill="1" applyBorder="1" applyAlignment="1">
      <alignment horizontal="left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170" fontId="2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left" indent="1"/>
    </xf>
    <xf numFmtId="0" fontId="2" fillId="2" borderId="0" xfId="2" applyFont="1" applyAlignment="1">
      <alignment horizontal="left" indent="1"/>
    </xf>
    <xf numFmtId="170" fontId="4" fillId="8" borderId="1" xfId="2" applyNumberFormat="1" applyFont="1" applyFill="1" applyBorder="1" applyAlignment="1">
      <alignment horizontal="center"/>
    </xf>
    <xf numFmtId="0" fontId="4" fillId="8" borderId="1" xfId="2" applyFont="1" applyFill="1" applyBorder="1">
      <alignment horizontal="left"/>
    </xf>
    <xf numFmtId="3" fontId="21" fillId="2" borderId="0" xfId="1" applyNumberFormat="1" applyFont="1" applyFill="1" applyAlignment="1">
      <alignment horizontal="center"/>
    </xf>
    <xf numFmtId="3" fontId="21" fillId="2" borderId="0" xfId="0" applyNumberFormat="1" applyFont="1" applyFill="1" applyAlignment="1">
      <alignment horizontal="center"/>
    </xf>
    <xf numFmtId="10" fontId="21" fillId="2" borderId="0" xfId="0" applyNumberFormat="1" applyFont="1" applyFill="1" applyAlignment="1">
      <alignment horizontal="center"/>
    </xf>
    <xf numFmtId="0" fontId="21" fillId="2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left"/>
    </xf>
    <xf numFmtId="3" fontId="6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/>
    </xf>
    <xf numFmtId="10" fontId="6" fillId="2" borderId="0" xfId="1" applyNumberFormat="1" applyFont="1" applyFill="1" applyAlignment="1">
      <alignment horizontal="center"/>
    </xf>
    <xf numFmtId="10" fontId="2" fillId="2" borderId="0" xfId="0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10" fontId="2" fillId="0" borderId="0" xfId="1" applyNumberFormat="1" applyFont="1" applyFill="1" applyAlignment="1">
      <alignment horizontal="center"/>
    </xf>
    <xf numFmtId="10" fontId="2" fillId="0" borderId="0" xfId="0" applyNumberFormat="1" applyFont="1" applyAlignment="1">
      <alignment horizontal="center"/>
    </xf>
    <xf numFmtId="2" fontId="2" fillId="2" borderId="0" xfId="0" applyNumberFormat="1" applyFont="1" applyFill="1"/>
    <xf numFmtId="1" fontId="4" fillId="8" borderId="5" xfId="0" applyNumberFormat="1" applyFont="1" applyFill="1" applyBorder="1" applyAlignment="1">
      <alignment horizontal="center"/>
    </xf>
    <xf numFmtId="2" fontId="4" fillId="8" borderId="5" xfId="0" applyNumberFormat="1" applyFont="1" applyFill="1" applyBorder="1" applyAlignment="1">
      <alignment horizontal="center"/>
    </xf>
    <xf numFmtId="10" fontId="4" fillId="8" borderId="5" xfId="0" applyNumberFormat="1" applyFont="1" applyFill="1" applyBorder="1" applyAlignment="1">
      <alignment horizontal="center"/>
    </xf>
    <xf numFmtId="0" fontId="4" fillId="8" borderId="5" xfId="0" applyFont="1" applyFill="1" applyBorder="1" applyAlignment="1">
      <alignment horizontal="left"/>
    </xf>
    <xf numFmtId="3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4" fontId="2" fillId="2" borderId="0" xfId="0" applyNumberFormat="1" applyFont="1" applyFill="1" applyAlignment="1">
      <alignment horizontal="center"/>
    </xf>
    <xf numFmtId="3" fontId="2" fillId="2" borderId="0" xfId="0" applyNumberFormat="1" applyFont="1" applyFill="1"/>
    <xf numFmtId="172" fontId="2" fillId="2" borderId="0" xfId="4" applyNumberFormat="1" applyFont="1" applyFill="1" applyBorder="1" applyAlignment="1">
      <alignment horizontal="center"/>
    </xf>
    <xf numFmtId="172" fontId="2" fillId="2" borderId="0" xfId="4" applyNumberFormat="1" applyFont="1" applyFill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22" fillId="2" borderId="1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9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26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left"/>
    </xf>
    <xf numFmtId="0" fontId="24" fillId="2" borderId="0" xfId="0" applyFont="1" applyFill="1" applyAlignment="1">
      <alignment horizontal="left"/>
    </xf>
    <xf numFmtId="0" fontId="23" fillId="3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righ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/>
    </xf>
    <xf numFmtId="167" fontId="0" fillId="2" borderId="0" xfId="17" applyNumberFormat="1" applyFont="1" applyFill="1" applyAlignment="1">
      <alignment horizontal="center" vertical="center"/>
    </xf>
    <xf numFmtId="3" fontId="0" fillId="2" borderId="0" xfId="0" applyNumberFormat="1" applyFill="1"/>
    <xf numFmtId="0" fontId="27" fillId="0" borderId="0" xfId="0" applyFont="1" applyAlignment="1">
      <alignment horizontal="left"/>
    </xf>
    <xf numFmtId="167" fontId="27" fillId="0" borderId="0" xfId="17" applyNumberFormat="1" applyFont="1" applyAlignment="1">
      <alignment horizontal="center" vertical="center"/>
    </xf>
    <xf numFmtId="3" fontId="0" fillId="0" borderId="0" xfId="0" applyNumberFormat="1"/>
    <xf numFmtId="0" fontId="25" fillId="3" borderId="0" xfId="0" applyFont="1" applyFill="1" applyAlignment="1">
      <alignment horizontal="left"/>
    </xf>
    <xf numFmtId="43" fontId="23" fillId="3" borderId="0" xfId="17" applyFont="1" applyFill="1" applyAlignment="1">
      <alignment horizontal="center" vertical="center"/>
    </xf>
    <xf numFmtId="0" fontId="0" fillId="2" borderId="0" xfId="0" applyFill="1" applyAlignment="1">
      <alignment horizontal="left" indent="1"/>
    </xf>
    <xf numFmtId="173" fontId="0" fillId="2" borderId="0" xfId="17" applyNumberFormat="1" applyFont="1" applyFill="1" applyAlignment="1">
      <alignment horizontal="center"/>
    </xf>
    <xf numFmtId="173" fontId="12" fillId="2" borderId="0" xfId="17" applyNumberFormat="1" applyFont="1" applyFill="1" applyAlignment="1">
      <alignment horizontal="center"/>
    </xf>
    <xf numFmtId="174" fontId="12" fillId="2" borderId="0" xfId="17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75" fontId="12" fillId="0" borderId="0" xfId="8" applyNumberFormat="1" applyAlignment="1">
      <alignment horizontal="center"/>
    </xf>
    <xf numFmtId="0" fontId="3" fillId="0" borderId="0" xfId="0" applyFont="1" applyAlignment="1">
      <alignment vertical="center"/>
    </xf>
    <xf numFmtId="0" fontId="24" fillId="2" borderId="1" xfId="0" applyFont="1" applyFill="1" applyBorder="1" applyAlignment="1">
      <alignment horizontal="left"/>
    </xf>
    <xf numFmtId="166" fontId="24" fillId="2" borderId="1" xfId="0" applyNumberFormat="1" applyFont="1" applyFill="1" applyBorder="1" applyAlignment="1">
      <alignment horizontal="right" vertical="center"/>
    </xf>
    <xf numFmtId="10" fontId="24" fillId="2" borderId="0" xfId="0" applyNumberFormat="1" applyFont="1" applyFill="1" applyAlignment="1">
      <alignment horizontal="center"/>
    </xf>
    <xf numFmtId="43" fontId="24" fillId="2" borderId="0" xfId="17" applyFont="1" applyFill="1" applyAlignment="1">
      <alignment horizontal="center"/>
    </xf>
    <xf numFmtId="167" fontId="0" fillId="2" borderId="0" xfId="17" applyNumberFormat="1" applyFont="1" applyFill="1" applyAlignment="1">
      <alignment horizontal="center"/>
    </xf>
    <xf numFmtId="0" fontId="25" fillId="3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173" fontId="0" fillId="0" borderId="0" xfId="17" applyNumberFormat="1" applyFont="1" applyAlignment="1">
      <alignment horizontal="center"/>
    </xf>
    <xf numFmtId="170" fontId="0" fillId="2" borderId="0" xfId="0" applyNumberFormat="1" applyFill="1" applyAlignment="1">
      <alignment horizontal="center"/>
    </xf>
    <xf numFmtId="173" fontId="27" fillId="0" borderId="0" xfId="17" applyNumberFormat="1" applyFont="1" applyAlignment="1">
      <alignment horizontal="center"/>
    </xf>
    <xf numFmtId="0" fontId="23" fillId="3" borderId="0" xfId="0" applyFont="1" applyFill="1" applyAlignment="1">
      <alignment horizontal="left"/>
    </xf>
    <xf numFmtId="173" fontId="23" fillId="3" borderId="0" xfId="17" applyNumberFormat="1" applyFont="1" applyFill="1" applyAlignment="1">
      <alignment horizontal="center" vertical="center"/>
    </xf>
    <xf numFmtId="173" fontId="0" fillId="2" borderId="0" xfId="17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6" fillId="2" borderId="0" xfId="0" applyFont="1" applyFill="1"/>
    <xf numFmtId="0" fontId="28" fillId="9" borderId="0" xfId="2" applyFont="1" applyFill="1" applyAlignment="1">
      <alignment horizontal="left" vertical="center"/>
    </xf>
    <xf numFmtId="0" fontId="28" fillId="9" borderId="0" xfId="2" applyFont="1" applyFill="1" applyAlignment="1">
      <alignment horizontal="center" vertical="center"/>
    </xf>
    <xf numFmtId="0" fontId="5" fillId="2" borderId="0" xfId="2" applyAlignment="1">
      <alignment horizontal="left" vertical="center"/>
    </xf>
    <xf numFmtId="0" fontId="29" fillId="9" borderId="0" xfId="2" applyFont="1" applyFill="1">
      <alignment horizontal="left"/>
    </xf>
    <xf numFmtId="0" fontId="29" fillId="9" borderId="0" xfId="2" applyFont="1" applyFill="1" applyAlignment="1">
      <alignment horizontal="center"/>
    </xf>
    <xf numFmtId="3" fontId="5" fillId="4" borderId="0" xfId="2" applyNumberFormat="1" applyFill="1">
      <alignment horizontal="left"/>
    </xf>
    <xf numFmtId="3" fontId="5" fillId="4" borderId="0" xfId="2" applyNumberFormat="1" applyFill="1" applyAlignment="1">
      <alignment horizontal="center"/>
    </xf>
    <xf numFmtId="169" fontId="5" fillId="4" borderId="0" xfId="4" applyNumberFormat="1" applyFont="1" applyFill="1" applyBorder="1" applyAlignment="1">
      <alignment horizontal="center"/>
    </xf>
    <xf numFmtId="3" fontId="5" fillId="2" borderId="0" xfId="2" applyNumberFormat="1" applyAlignment="1">
      <alignment horizontal="center"/>
    </xf>
    <xf numFmtId="169" fontId="5" fillId="2" borderId="0" xfId="4" applyNumberFormat="1" applyFont="1" applyFill="1" applyBorder="1" applyAlignment="1">
      <alignment horizontal="center"/>
    </xf>
    <xf numFmtId="0" fontId="15" fillId="0" borderId="0" xfId="9"/>
    <xf numFmtId="0" fontId="5" fillId="0" borderId="0" xfId="2" applyFill="1">
      <alignment horizontal="left"/>
    </xf>
    <xf numFmtId="10" fontId="5" fillId="0" borderId="0" xfId="1" applyNumberFormat="1" applyFont="1" applyFill="1" applyBorder="1" applyAlignment="1">
      <alignment horizontal="center"/>
    </xf>
    <xf numFmtId="169" fontId="5" fillId="2" borderId="0" xfId="4" applyNumberFormat="1" applyFont="1" applyFill="1" applyAlignment="1">
      <alignment horizontal="center"/>
    </xf>
    <xf numFmtId="10" fontId="5" fillId="2" borderId="0" xfId="1" applyNumberFormat="1" applyFont="1" applyFill="1" applyAlignment="1">
      <alignment horizontal="center"/>
    </xf>
    <xf numFmtId="3" fontId="30" fillId="2" borderId="1" xfId="2" applyNumberFormat="1" applyFont="1" applyBorder="1">
      <alignment horizontal="left"/>
    </xf>
    <xf numFmtId="3" fontId="30" fillId="2" borderId="1" xfId="2" applyNumberFormat="1" applyFont="1" applyBorder="1" applyAlignment="1">
      <alignment horizontal="center"/>
    </xf>
    <xf numFmtId="3" fontId="31" fillId="2" borderId="0" xfId="2" applyNumberFormat="1" applyFont="1">
      <alignment horizontal="left"/>
    </xf>
    <xf numFmtId="3" fontId="30" fillId="2" borderId="0" xfId="2" applyNumberFormat="1" applyFont="1" applyAlignment="1">
      <alignment horizontal="center"/>
    </xf>
    <xf numFmtId="0" fontId="12" fillId="0" borderId="0" xfId="10"/>
    <xf numFmtId="0" fontId="28" fillId="3" borderId="0" xfId="2" applyFont="1" applyFill="1">
      <alignment horizontal="left"/>
    </xf>
    <xf numFmtId="17" fontId="28" fillId="3" borderId="0" xfId="2" applyNumberFormat="1" applyFont="1" applyFill="1" applyAlignment="1">
      <alignment horizontal="center"/>
    </xf>
    <xf numFmtId="0" fontId="28" fillId="3" borderId="0" xfId="2" applyFont="1" applyFill="1" applyAlignment="1">
      <alignment horizontal="center"/>
    </xf>
    <xf numFmtId="0" fontId="31" fillId="2" borderId="0" xfId="2" applyFont="1">
      <alignment horizontal="left"/>
    </xf>
    <xf numFmtId="0" fontId="28" fillId="2" borderId="0" xfId="2" applyFont="1" applyAlignment="1">
      <alignment horizontal="center"/>
    </xf>
    <xf numFmtId="0" fontId="30" fillId="2" borderId="0" xfId="2" applyFont="1">
      <alignment horizontal="left"/>
    </xf>
    <xf numFmtId="3" fontId="32" fillId="2" borderId="12" xfId="2" applyNumberFormat="1" applyFont="1" applyBorder="1" applyAlignment="1">
      <alignment horizontal="center"/>
    </xf>
    <xf numFmtId="10" fontId="30" fillId="2" borderId="13" xfId="1" applyNumberFormat="1" applyFont="1" applyFill="1" applyBorder="1" applyAlignment="1">
      <alignment horizontal="center"/>
    </xf>
    <xf numFmtId="0" fontId="5" fillId="2" borderId="13" xfId="2" applyBorder="1" applyAlignment="1">
      <alignment horizontal="center"/>
    </xf>
    <xf numFmtId="0" fontId="5" fillId="2" borderId="14" xfId="2" applyBorder="1" applyAlignment="1">
      <alignment horizontal="center"/>
    </xf>
    <xf numFmtId="169" fontId="5" fillId="2" borderId="15" xfId="4" applyNumberFormat="1" applyFont="1" applyFill="1" applyBorder="1" applyAlignment="1">
      <alignment horizontal="center"/>
    </xf>
    <xf numFmtId="10" fontId="5" fillId="2" borderId="16" xfId="1" applyNumberFormat="1" applyFont="1" applyFill="1" applyBorder="1" applyAlignment="1">
      <alignment horizontal="center"/>
    </xf>
    <xf numFmtId="10" fontId="0" fillId="0" borderId="0" xfId="0" applyNumberFormat="1"/>
    <xf numFmtId="165" fontId="5" fillId="2" borderId="17" xfId="4" applyNumberFormat="1" applyFont="1" applyFill="1" applyBorder="1" applyAlignment="1">
      <alignment horizontal="center"/>
    </xf>
    <xf numFmtId="10" fontId="5" fillId="2" borderId="18" xfId="1" applyNumberFormat="1" applyFont="1" applyFill="1" applyBorder="1" applyAlignment="1">
      <alignment horizontal="center"/>
    </xf>
    <xf numFmtId="3" fontId="30" fillId="2" borderId="0" xfId="2" applyNumberFormat="1" applyFont="1">
      <alignment horizontal="left"/>
    </xf>
    <xf numFmtId="3" fontId="32" fillId="0" borderId="12" xfId="2" applyNumberFormat="1" applyFont="1" applyFill="1" applyBorder="1" applyAlignment="1">
      <alignment horizontal="center"/>
    </xf>
    <xf numFmtId="10" fontId="30" fillId="2" borderId="12" xfId="1" applyNumberFormat="1" applyFont="1" applyFill="1" applyBorder="1" applyAlignment="1">
      <alignment horizontal="center"/>
    </xf>
    <xf numFmtId="9" fontId="30" fillId="2" borderId="1" xfId="1" applyFont="1" applyFill="1" applyBorder="1" applyAlignment="1">
      <alignment horizontal="center"/>
    </xf>
    <xf numFmtId="9" fontId="30" fillId="2" borderId="0" xfId="1" applyFont="1" applyFill="1" applyBorder="1" applyAlignment="1">
      <alignment horizontal="center"/>
    </xf>
    <xf numFmtId="0" fontId="28" fillId="3" borderId="0" xfId="2" applyFont="1" applyFill="1" applyAlignment="1">
      <alignment horizontal="left" vertical="center"/>
    </xf>
    <xf numFmtId="17" fontId="28" fillId="3" borderId="0" xfId="2" applyNumberFormat="1" applyFont="1" applyFill="1" applyAlignment="1">
      <alignment horizontal="center" vertical="center"/>
    </xf>
    <xf numFmtId="0" fontId="28" fillId="3" borderId="0" xfId="2" applyFont="1" applyFill="1" applyAlignment="1">
      <alignment horizontal="center" vertical="center"/>
    </xf>
    <xf numFmtId="0" fontId="0" fillId="0" borderId="0" xfId="0" applyAlignment="1">
      <alignment vertical="center"/>
    </xf>
    <xf numFmtId="0" fontId="30" fillId="2" borderId="0" xfId="2" applyFont="1" applyAlignment="1">
      <alignment horizontal="center"/>
    </xf>
    <xf numFmtId="169" fontId="30" fillId="8" borderId="2" xfId="2" applyNumberFormat="1" applyFont="1" applyFill="1" applyBorder="1" applyAlignment="1">
      <alignment horizontal="center"/>
    </xf>
    <xf numFmtId="169" fontId="5" fillId="2" borderId="19" xfId="4" applyNumberFormat="1" applyFont="1" applyFill="1" applyBorder="1" applyAlignment="1">
      <alignment horizontal="center"/>
    </xf>
    <xf numFmtId="169" fontId="5" fillId="2" borderId="20" xfId="4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28" fillId="9" borderId="21" xfId="2" applyFont="1" applyFill="1" applyBorder="1" applyAlignment="1">
      <alignment horizontal="center" vertical="center"/>
    </xf>
    <xf numFmtId="0" fontId="28" fillId="9" borderId="21" xfId="2" applyFont="1" applyFill="1" applyBorder="1" applyAlignment="1">
      <alignment horizontal="center"/>
    </xf>
    <xf numFmtId="10" fontId="5" fillId="4" borderId="0" xfId="1" applyNumberFormat="1" applyFont="1" applyFill="1" applyBorder="1" applyAlignment="1">
      <alignment horizontal="center"/>
    </xf>
    <xf numFmtId="3" fontId="5" fillId="0" borderId="0" xfId="2" applyNumberFormat="1" applyFill="1" applyAlignment="1">
      <alignment horizontal="center"/>
    </xf>
    <xf numFmtId="10" fontId="5" fillId="2" borderId="0" xfId="1" applyNumberFormat="1" applyFont="1" applyFill="1" applyBorder="1" applyAlignment="1">
      <alignment horizontal="center"/>
    </xf>
    <xf numFmtId="3" fontId="5" fillId="2" borderId="21" xfId="2" applyNumberFormat="1" applyBorder="1" applyAlignment="1">
      <alignment horizontal="center"/>
    </xf>
    <xf numFmtId="3" fontId="30" fillId="2" borderId="22" xfId="2" applyNumberFormat="1" applyFont="1" applyBorder="1" applyAlignment="1">
      <alignment horizontal="center"/>
    </xf>
    <xf numFmtId="10" fontId="30" fillId="2" borderId="1" xfId="1" applyNumberFormat="1" applyFont="1" applyFill="1" applyBorder="1" applyAlignment="1">
      <alignment horizontal="center"/>
    </xf>
    <xf numFmtId="10" fontId="30" fillId="2" borderId="21" xfId="1" applyNumberFormat="1" applyFont="1" applyFill="1" applyBorder="1" applyAlignment="1">
      <alignment horizontal="center"/>
    </xf>
    <xf numFmtId="0" fontId="5" fillId="2" borderId="23" xfId="2" applyBorder="1" applyAlignment="1">
      <alignment horizontal="center"/>
    </xf>
    <xf numFmtId="165" fontId="6" fillId="2" borderId="0" xfId="22" applyNumberFormat="1" applyFont="1" applyFill="1" applyAlignment="1">
      <alignment horizontal="right"/>
    </xf>
    <xf numFmtId="169" fontId="6" fillId="2" borderId="0" xfId="22" applyNumberFormat="1" applyFont="1" applyFill="1" applyAlignment="1">
      <alignment horizontal="right"/>
    </xf>
    <xf numFmtId="0" fontId="13" fillId="5" borderId="0" xfId="23" applyFont="1" applyFill="1"/>
    <xf numFmtId="0" fontId="14" fillId="5" borderId="0" xfId="23" applyFont="1" applyFill="1" applyAlignment="1">
      <alignment horizontal="left"/>
    </xf>
    <xf numFmtId="4" fontId="2" fillId="2" borderId="0" xfId="2" applyNumberFormat="1" applyFont="1" applyAlignment="1">
      <alignment horizontal="right"/>
    </xf>
    <xf numFmtId="0" fontId="2" fillId="2" borderId="0" xfId="2" applyFont="1" applyAlignment="1">
      <alignment horizontal="right"/>
    </xf>
    <xf numFmtId="4" fontId="5" fillId="2" borderId="0" xfId="2" applyNumberFormat="1" applyAlignment="1">
      <alignment horizontal="center"/>
    </xf>
    <xf numFmtId="0" fontId="7" fillId="3" borderId="0" xfId="2" applyFont="1" applyFill="1" applyAlignment="1"/>
    <xf numFmtId="0" fontId="7" fillId="3" borderId="0" xfId="2" applyFont="1" applyFill="1" applyAlignment="1">
      <alignment horizontal="center"/>
    </xf>
    <xf numFmtId="0" fontId="7" fillId="3" borderId="0" xfId="2" applyFont="1" applyFill="1" applyAlignment="1">
      <alignment horizontal="center" wrapText="1"/>
    </xf>
    <xf numFmtId="0" fontId="2" fillId="0" borderId="0" xfId="2" applyFont="1" applyFill="1" applyAlignment="1"/>
    <xf numFmtId="3" fontId="2" fillId="2" borderId="0" xfId="2" applyNumberFormat="1" applyFont="1" applyAlignment="1">
      <alignment horizontal="right"/>
    </xf>
    <xf numFmtId="0" fontId="2" fillId="2" borderId="0" xfId="2" applyFont="1" applyAlignment="1"/>
    <xf numFmtId="0" fontId="2" fillId="2" borderId="0" xfId="2" applyFont="1">
      <alignment horizontal="left"/>
    </xf>
    <xf numFmtId="9" fontId="5" fillId="2" borderId="0" xfId="1" applyFont="1" applyFill="1" applyAlignment="1">
      <alignment horizontal="left"/>
    </xf>
    <xf numFmtId="166" fontId="5" fillId="2" borderId="0" xfId="1" applyNumberFormat="1" applyFont="1" applyFill="1" applyAlignment="1">
      <alignment horizontal="left"/>
    </xf>
    <xf numFmtId="165" fontId="5" fillId="2" borderId="0" xfId="4" applyNumberFormat="1" applyFont="1" applyFill="1" applyAlignment="1">
      <alignment horizontal="left"/>
    </xf>
    <xf numFmtId="0" fontId="7" fillId="3" borderId="0" xfId="2" applyFont="1" applyFill="1" applyAlignment="1">
      <alignment horizontal="right"/>
    </xf>
    <xf numFmtId="0" fontId="4" fillId="4" borderId="2" xfId="2" applyFont="1" applyFill="1" applyBorder="1" applyAlignment="1"/>
    <xf numFmtId="3" fontId="4" fillId="4" borderId="3" xfId="2" applyNumberFormat="1" applyFont="1" applyFill="1" applyBorder="1" applyAlignment="1">
      <alignment horizontal="right"/>
    </xf>
    <xf numFmtId="3" fontId="4" fillId="4" borderId="4" xfId="2" applyNumberFormat="1" applyFont="1" applyFill="1" applyBorder="1" applyAlignment="1">
      <alignment horizontal="right"/>
    </xf>
    <xf numFmtId="3" fontId="2" fillId="0" borderId="0" xfId="4" applyNumberFormat="1" applyFont="1" applyFill="1" applyAlignment="1">
      <alignment horizontal="right"/>
    </xf>
    <xf numFmtId="3" fontId="2" fillId="0" borderId="0" xfId="2" applyNumberFormat="1" applyFont="1" applyFill="1" applyAlignment="1">
      <alignment horizontal="right"/>
    </xf>
    <xf numFmtId="3" fontId="2" fillId="2" borderId="0" xfId="4" applyNumberFormat="1" applyFont="1" applyFill="1" applyAlignment="1">
      <alignment horizontal="right"/>
    </xf>
    <xf numFmtId="3" fontId="2" fillId="0" borderId="0" xfId="4" applyNumberFormat="1" applyFont="1" applyFill="1" applyBorder="1" applyAlignment="1">
      <alignment horizontal="right"/>
    </xf>
    <xf numFmtId="0" fontId="4" fillId="4" borderId="2" xfId="2" applyFont="1" applyFill="1" applyBorder="1">
      <alignment horizontal="left"/>
    </xf>
    <xf numFmtId="3" fontId="2" fillId="2" borderId="0" xfId="4" applyNumberFormat="1" applyFont="1" applyFill="1" applyBorder="1" applyAlignment="1">
      <alignment horizontal="right"/>
    </xf>
    <xf numFmtId="3" fontId="2" fillId="2" borderId="5" xfId="2" applyNumberFormat="1" applyFont="1" applyBorder="1" applyAlignment="1">
      <alignment horizontal="right"/>
    </xf>
    <xf numFmtId="0" fontId="11" fillId="2" borderId="0" xfId="2" applyFont="1" applyAlignment="1">
      <alignment horizontal="left" vertical="top"/>
    </xf>
    <xf numFmtId="3" fontId="2" fillId="2" borderId="0" xfId="2" applyNumberFormat="1" applyFont="1" applyAlignment="1">
      <alignment horizontal="left" vertical="top"/>
    </xf>
    <xf numFmtId="0" fontId="11" fillId="2" borderId="5" xfId="2" applyFont="1" applyBorder="1" applyAlignment="1">
      <alignment horizontal="left" vertical="top"/>
    </xf>
    <xf numFmtId="3" fontId="2" fillId="2" borderId="5" xfId="2" applyNumberFormat="1" applyFont="1" applyBorder="1" applyAlignment="1">
      <alignment horizontal="left" vertical="top"/>
    </xf>
    <xf numFmtId="9" fontId="5" fillId="2" borderId="5" xfId="1" applyFont="1" applyFill="1" applyBorder="1" applyAlignment="1">
      <alignment horizontal="left"/>
    </xf>
    <xf numFmtId="3" fontId="5" fillId="2" borderId="0" xfId="2" applyNumberFormat="1" applyAlignment="1">
      <alignment horizontal="right"/>
    </xf>
    <xf numFmtId="0" fontId="28" fillId="9" borderId="0" xfId="2" applyFont="1" applyFill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3" fontId="18" fillId="0" borderId="0" xfId="0" applyNumberFormat="1" applyFont="1" applyAlignment="1">
      <alignment horizontal="center"/>
    </xf>
    <xf numFmtId="166" fontId="24" fillId="0" borderId="1" xfId="0" applyNumberFormat="1" applyFont="1" applyBorder="1" applyAlignment="1">
      <alignment horizontal="right" vertical="center"/>
    </xf>
    <xf numFmtId="166" fontId="30" fillId="8" borderId="4" xfId="1" applyNumberFormat="1" applyFont="1" applyFill="1" applyBorder="1" applyAlignment="1">
      <alignment horizontal="center"/>
    </xf>
    <xf numFmtId="166" fontId="5" fillId="2" borderId="16" xfId="1" applyNumberFormat="1" applyFont="1" applyFill="1" applyBorder="1" applyAlignment="1">
      <alignment horizontal="center"/>
    </xf>
    <xf numFmtId="166" fontId="5" fillId="2" borderId="18" xfId="1" applyNumberFormat="1" applyFont="1" applyFill="1" applyBorder="1" applyAlignment="1">
      <alignment horizontal="center"/>
    </xf>
    <xf numFmtId="166" fontId="30" fillId="2" borderId="1" xfId="1" applyNumberFormat="1" applyFont="1" applyFill="1" applyBorder="1" applyAlignment="1">
      <alignment horizontal="center"/>
    </xf>
    <xf numFmtId="176" fontId="17" fillId="4" borderId="7" xfId="4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 indent="1"/>
    </xf>
    <xf numFmtId="10" fontId="6" fillId="0" borderId="0" xfId="1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25" fillId="2" borderId="0" xfId="0" applyFont="1" applyFill="1"/>
    <xf numFmtId="0" fontId="35" fillId="3" borderId="0" xfId="0" applyFont="1" applyFill="1" applyAlignment="1">
      <alignment horizontal="center" vertical="center" wrapText="1"/>
    </xf>
    <xf numFmtId="0" fontId="36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5" fontId="25" fillId="2" borderId="0" xfId="4" applyNumberFormat="1" applyFont="1" applyFill="1"/>
    <xf numFmtId="0" fontId="4" fillId="4" borderId="0" xfId="0" applyFont="1" applyFill="1" applyAlignment="1">
      <alignment horizontal="left"/>
    </xf>
    <xf numFmtId="3" fontId="4" fillId="4" borderId="0" xfId="0" applyNumberFormat="1" applyFont="1" applyFill="1"/>
    <xf numFmtId="2" fontId="2" fillId="2" borderId="0" xfId="2" applyNumberFormat="1" applyFont="1" applyAlignment="1">
      <alignment horizontal="left" indent="1"/>
    </xf>
    <xf numFmtId="165" fontId="34" fillId="2" borderId="0" xfId="4" applyNumberFormat="1" applyFont="1" applyFill="1"/>
    <xf numFmtId="165" fontId="2" fillId="2" borderId="0" xfId="4" applyNumberFormat="1" applyFont="1" applyFill="1"/>
    <xf numFmtId="166" fontId="34" fillId="2" borderId="0" xfId="1" applyNumberFormat="1" applyFont="1" applyFill="1"/>
    <xf numFmtId="0" fontId="4" fillId="8" borderId="1" xfId="0" applyFont="1" applyFill="1" applyBorder="1" applyAlignment="1">
      <alignment horizontal="left"/>
    </xf>
    <xf numFmtId="0" fontId="2" fillId="8" borderId="1" xfId="0" applyFont="1" applyFill="1" applyBorder="1"/>
    <xf numFmtId="165" fontId="34" fillId="2" borderId="0" xfId="1" applyNumberFormat="1" applyFont="1" applyFill="1"/>
    <xf numFmtId="3" fontId="2" fillId="2" borderId="0" xfId="0" applyNumberFormat="1" applyFont="1" applyFill="1" applyAlignment="1">
      <alignment horizontal="right"/>
    </xf>
    <xf numFmtId="9" fontId="34" fillId="2" borderId="0" xfId="1" applyFont="1" applyFill="1"/>
    <xf numFmtId="0" fontId="4" fillId="4" borderId="1" xfId="0" applyFont="1" applyFill="1" applyBorder="1" applyAlignment="1">
      <alignment horizontal="left"/>
    </xf>
    <xf numFmtId="166" fontId="4" fillId="4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166" fontId="4" fillId="2" borderId="1" xfId="0" applyNumberFormat="1" applyFont="1" applyFill="1" applyBorder="1"/>
    <xf numFmtId="165" fontId="4" fillId="2" borderId="1" xfId="4" applyNumberFormat="1" applyFont="1" applyFill="1" applyBorder="1"/>
    <xf numFmtId="0" fontId="2" fillId="2" borderId="0" xfId="2" applyFont="1" applyAlignment="1">
      <alignment horizontal="left" vertical="center" indent="1"/>
    </xf>
    <xf numFmtId="3" fontId="2" fillId="2" borderId="0" xfId="2" applyNumberFormat="1" applyFont="1" applyAlignment="1">
      <alignment horizontal="right" vertical="center"/>
    </xf>
    <xf numFmtId="2" fontId="6" fillId="2" borderId="0" xfId="2" applyNumberFormat="1" applyFont="1" applyAlignment="1">
      <alignment horizontal="left" indent="1"/>
    </xf>
    <xf numFmtId="3" fontId="6" fillId="2" borderId="0" xfId="2" applyNumberFormat="1" applyFont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166" fontId="2" fillId="2" borderId="0" xfId="1" applyNumberFormat="1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2" fillId="0" borderId="0" xfId="2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7" fillId="3" borderId="2" xfId="2" applyFont="1" applyFill="1" applyBorder="1" applyAlignment="1">
      <alignment horizontal="left" vertical="center"/>
    </xf>
    <xf numFmtId="0" fontId="7" fillId="3" borderId="2" xfId="4" applyNumberFormat="1" applyFont="1" applyFill="1" applyBorder="1" applyAlignment="1">
      <alignment horizontal="center" vertical="center"/>
    </xf>
    <xf numFmtId="0" fontId="7" fillId="3" borderId="3" xfId="4" applyNumberFormat="1" applyFont="1" applyFill="1" applyBorder="1" applyAlignment="1">
      <alignment horizontal="center" vertical="center"/>
    </xf>
    <xf numFmtId="166" fontId="7" fillId="3" borderId="4" xfId="1" applyNumberFormat="1" applyFont="1" applyFill="1" applyBorder="1" applyAlignment="1">
      <alignment horizontal="center" vertical="center"/>
    </xf>
    <xf numFmtId="166" fontId="7" fillId="10" borderId="4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5" fontId="6" fillId="2" borderId="19" xfId="4" applyNumberFormat="1" applyFont="1" applyFill="1" applyBorder="1" applyAlignment="1">
      <alignment horizontal="center" vertical="center"/>
    </xf>
    <xf numFmtId="165" fontId="6" fillId="2" borderId="0" xfId="4" applyNumberFormat="1" applyFont="1" applyFill="1" applyBorder="1" applyAlignment="1">
      <alignment horizontal="center" vertical="center"/>
    </xf>
    <xf numFmtId="166" fontId="6" fillId="2" borderId="16" xfId="1" applyNumberFormat="1" applyFont="1" applyFill="1" applyBorder="1" applyAlignment="1">
      <alignment horizontal="right" vertical="center"/>
    </xf>
    <xf numFmtId="165" fontId="6" fillId="0" borderId="19" xfId="4" applyNumberFormat="1" applyFont="1" applyFill="1" applyBorder="1" applyAlignment="1">
      <alignment horizontal="center" vertical="center"/>
    </xf>
    <xf numFmtId="165" fontId="6" fillId="0" borderId="0" xfId="4" applyNumberFormat="1" applyFont="1" applyFill="1" applyBorder="1" applyAlignment="1">
      <alignment horizontal="center" vertical="center"/>
    </xf>
    <xf numFmtId="166" fontId="6" fillId="0" borderId="16" xfId="1" applyNumberFormat="1" applyFont="1" applyFill="1" applyBorder="1" applyAlignment="1">
      <alignment horizontal="right" vertical="center"/>
    </xf>
    <xf numFmtId="164" fontId="6" fillId="0" borderId="0" xfId="4" applyFont="1" applyFill="1" applyBorder="1" applyAlignment="1">
      <alignment horizontal="center" vertical="center"/>
    </xf>
    <xf numFmtId="0" fontId="4" fillId="4" borderId="26" xfId="4" applyNumberFormat="1" applyFont="1" applyFill="1" applyBorder="1" applyAlignment="1">
      <alignment vertical="center"/>
    </xf>
    <xf numFmtId="165" fontId="4" fillId="4" borderId="26" xfId="4" applyNumberFormat="1" applyFont="1" applyFill="1" applyBorder="1" applyAlignment="1">
      <alignment horizontal="center" vertical="center"/>
    </xf>
    <xf numFmtId="166" fontId="4" fillId="4" borderId="27" xfId="1" applyNumberFormat="1" applyFont="1" applyFill="1" applyBorder="1" applyAlignment="1">
      <alignment horizontal="right" vertical="center"/>
    </xf>
    <xf numFmtId="166" fontId="4" fillId="4" borderId="28" xfId="1" applyNumberFormat="1" applyFont="1" applyFill="1" applyBorder="1" applyAlignment="1">
      <alignment horizontal="right" vertical="center"/>
    </xf>
    <xf numFmtId="165" fontId="2" fillId="2" borderId="0" xfId="4" applyNumberFormat="1" applyFont="1" applyFill="1" applyAlignment="1">
      <alignment vertical="center"/>
    </xf>
    <xf numFmtId="0" fontId="6" fillId="2" borderId="19" xfId="0" applyFont="1" applyFill="1" applyBorder="1" applyAlignment="1">
      <alignment horizontal="center" vertical="center"/>
    </xf>
    <xf numFmtId="165" fontId="6" fillId="2" borderId="19" xfId="4" applyNumberFormat="1" applyFont="1" applyFill="1" applyBorder="1" applyAlignment="1">
      <alignment horizontal="right" vertical="center"/>
    </xf>
    <xf numFmtId="165" fontId="6" fillId="2" borderId="0" xfId="4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165" fontId="6" fillId="0" borderId="0" xfId="4" applyNumberFormat="1" applyFont="1" applyFill="1" applyBorder="1" applyAlignment="1">
      <alignment horizontal="right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 wrapText="1"/>
    </xf>
    <xf numFmtId="0" fontId="4" fillId="11" borderId="26" xfId="0" applyFont="1" applyFill="1" applyBorder="1" applyAlignment="1">
      <alignment vertical="center"/>
    </xf>
    <xf numFmtId="0" fontId="8" fillId="11" borderId="30" xfId="0" applyFont="1" applyFill="1" applyBorder="1" applyAlignment="1">
      <alignment vertical="center" wrapText="1"/>
    </xf>
    <xf numFmtId="3" fontId="4" fillId="11" borderId="26" xfId="0" applyNumberFormat="1" applyFont="1" applyFill="1" applyBorder="1" applyAlignment="1">
      <alignment horizontal="right" vertical="center"/>
    </xf>
    <xf numFmtId="3" fontId="4" fillId="11" borderId="30" xfId="0" applyNumberFormat="1" applyFont="1" applyFill="1" applyBorder="1" applyAlignment="1">
      <alignment horizontal="right" vertical="center"/>
    </xf>
    <xf numFmtId="166" fontId="4" fillId="11" borderId="28" xfId="1" applyNumberFormat="1" applyFont="1" applyFill="1" applyBorder="1" applyAlignment="1">
      <alignment horizontal="right" vertical="center"/>
    </xf>
    <xf numFmtId="166" fontId="2" fillId="2" borderId="0" xfId="1" applyNumberFormat="1" applyFont="1" applyFill="1"/>
    <xf numFmtId="0" fontId="2" fillId="2" borderId="1" xfId="0" applyFont="1" applyFill="1" applyBorder="1"/>
    <xf numFmtId="166" fontId="2" fillId="2" borderId="1" xfId="1" applyNumberFormat="1" applyFont="1" applyFill="1" applyBorder="1"/>
    <xf numFmtId="165" fontId="2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right"/>
    </xf>
    <xf numFmtId="165" fontId="0" fillId="2" borderId="0" xfId="0" applyNumberFormat="1" applyFill="1" applyAlignment="1">
      <alignment horizontal="right"/>
    </xf>
    <xf numFmtId="177" fontId="0" fillId="2" borderId="0" xfId="0" applyNumberFormat="1" applyFill="1" applyAlignment="1">
      <alignment horizontal="right"/>
    </xf>
    <xf numFmtId="0" fontId="24" fillId="2" borderId="0" xfId="0" applyFont="1" applyFill="1"/>
    <xf numFmtId="0" fontId="7" fillId="3" borderId="31" xfId="2" applyFont="1" applyFill="1" applyBorder="1">
      <alignment horizontal="left"/>
    </xf>
    <xf numFmtId="165" fontId="4" fillId="4" borderId="5" xfId="4" applyNumberFormat="1" applyFont="1" applyFill="1" applyBorder="1" applyAlignment="1">
      <alignment horizontal="left"/>
    </xf>
    <xf numFmtId="165" fontId="4" fillId="4" borderId="29" xfId="4" applyNumberFormat="1" applyFont="1" applyFill="1" applyBorder="1" applyAlignment="1">
      <alignment horizontal="right"/>
    </xf>
    <xf numFmtId="165" fontId="4" fillId="4" borderId="5" xfId="4" applyNumberFormat="1" applyFont="1" applyFill="1" applyBorder="1" applyAlignment="1">
      <alignment horizontal="right"/>
    </xf>
    <xf numFmtId="166" fontId="4" fillId="4" borderId="32" xfId="1" applyNumberFormat="1" applyFont="1" applyFill="1" applyBorder="1" applyAlignment="1">
      <alignment horizontal="right" vertical="center"/>
    </xf>
    <xf numFmtId="166" fontId="4" fillId="4" borderId="5" xfId="1" applyNumberFormat="1" applyFont="1" applyFill="1" applyBorder="1" applyAlignment="1">
      <alignment horizontal="right" vertical="center"/>
    </xf>
    <xf numFmtId="9" fontId="4" fillId="4" borderId="32" xfId="1" applyFont="1" applyFill="1" applyBorder="1" applyAlignment="1">
      <alignment horizontal="right" vertical="center"/>
    </xf>
    <xf numFmtId="165" fontId="0" fillId="0" borderId="0" xfId="4" applyNumberFormat="1" applyFont="1"/>
    <xf numFmtId="165" fontId="2" fillId="0" borderId="19" xfId="4" applyNumberFormat="1" applyFont="1" applyFill="1" applyBorder="1" applyAlignment="1">
      <alignment horizontal="left" indent="1"/>
    </xf>
    <xf numFmtId="165" fontId="2" fillId="0" borderId="19" xfId="4" applyNumberFormat="1" applyFont="1" applyFill="1" applyBorder="1" applyAlignment="1">
      <alignment horizontal="right"/>
    </xf>
    <xf numFmtId="165" fontId="2" fillId="0" borderId="0" xfId="4" applyNumberFormat="1" applyFont="1" applyFill="1" applyBorder="1" applyAlignment="1">
      <alignment horizontal="right"/>
    </xf>
    <xf numFmtId="166" fontId="2" fillId="0" borderId="16" xfId="1" applyNumberFormat="1" applyFont="1" applyFill="1" applyBorder="1" applyAlignment="1">
      <alignment horizontal="right" vertical="center"/>
    </xf>
    <xf numFmtId="165" fontId="2" fillId="2" borderId="0" xfId="4" applyNumberFormat="1" applyFont="1" applyFill="1" applyBorder="1" applyAlignment="1">
      <alignment horizontal="right"/>
    </xf>
    <xf numFmtId="166" fontId="2" fillId="2" borderId="16" xfId="1" applyNumberFormat="1" applyFont="1" applyFill="1" applyBorder="1" applyAlignment="1">
      <alignment horizontal="right" vertical="center"/>
    </xf>
    <xf numFmtId="0" fontId="2" fillId="0" borderId="19" xfId="2" applyFont="1" applyFill="1" applyBorder="1" applyAlignment="1">
      <alignment horizontal="left" indent="1"/>
    </xf>
    <xf numFmtId="0" fontId="2" fillId="2" borderId="19" xfId="2" applyFont="1" applyBorder="1" applyAlignment="1">
      <alignment horizontal="left" indent="1"/>
    </xf>
    <xf numFmtId="165" fontId="2" fillId="2" borderId="19" xfId="4" applyNumberFormat="1" applyFont="1" applyFill="1" applyBorder="1" applyAlignment="1">
      <alignment horizontal="right"/>
    </xf>
    <xf numFmtId="165" fontId="4" fillId="4" borderId="1" xfId="4" applyNumberFormat="1" applyFont="1" applyFill="1" applyBorder="1" applyAlignment="1">
      <alignment horizontal="left"/>
    </xf>
    <xf numFmtId="165" fontId="4" fillId="4" borderId="33" xfId="4" applyNumberFormat="1" applyFont="1" applyFill="1" applyBorder="1" applyAlignment="1">
      <alignment horizontal="right"/>
    </xf>
    <xf numFmtId="165" fontId="4" fillId="4" borderId="1" xfId="4" applyNumberFormat="1" applyFont="1" applyFill="1" applyBorder="1" applyAlignment="1">
      <alignment horizontal="right"/>
    </xf>
    <xf numFmtId="166" fontId="4" fillId="4" borderId="34" xfId="1" applyNumberFormat="1" applyFont="1" applyFill="1" applyBorder="1" applyAlignment="1">
      <alignment horizontal="right" vertical="center"/>
    </xf>
    <xf numFmtId="9" fontId="4" fillId="4" borderId="34" xfId="1" applyFont="1" applyFill="1" applyBorder="1" applyAlignment="1">
      <alignment horizontal="right" vertical="center"/>
    </xf>
    <xf numFmtId="165" fontId="2" fillId="2" borderId="19" xfId="4" applyNumberFormat="1" applyFont="1" applyFill="1" applyBorder="1" applyAlignment="1">
      <alignment horizontal="left" indent="1"/>
    </xf>
    <xf numFmtId="9" fontId="4" fillId="4" borderId="35" xfId="1" applyFont="1" applyFill="1" applyBorder="1" applyAlignment="1">
      <alignment horizontal="right" vertical="center"/>
    </xf>
    <xf numFmtId="165" fontId="4" fillId="4" borderId="26" xfId="4" applyNumberFormat="1" applyFont="1" applyFill="1" applyBorder="1" applyAlignment="1">
      <alignment horizontal="right"/>
    </xf>
    <xf numFmtId="165" fontId="4" fillId="4" borderId="30" xfId="4" applyNumberFormat="1" applyFont="1" applyFill="1" applyBorder="1" applyAlignment="1">
      <alignment horizontal="right"/>
    </xf>
    <xf numFmtId="9" fontId="4" fillId="4" borderId="28" xfId="1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165" fontId="0" fillId="2" borderId="0" xfId="0" applyNumberFormat="1" applyFill="1"/>
    <xf numFmtId="1" fontId="6" fillId="0" borderId="0" xfId="0" applyNumberFormat="1" applyFont="1" applyFill="1" applyAlignment="1">
      <alignment horizontal="center"/>
    </xf>
    <xf numFmtId="0" fontId="40" fillId="5" borderId="0" xfId="29" applyFont="1" applyFill="1" applyAlignment="1">
      <alignment horizontal="left"/>
    </xf>
    <xf numFmtId="0" fontId="40" fillId="5" borderId="0" xfId="29" applyFont="1" applyFill="1" applyAlignment="1">
      <alignment horizontal="center"/>
    </xf>
    <xf numFmtId="0" fontId="39" fillId="5" borderId="0" xfId="29" applyFill="1"/>
    <xf numFmtId="0" fontId="39" fillId="0" borderId="0" xfId="29"/>
    <xf numFmtId="0" fontId="41" fillId="5" borderId="0" xfId="29" applyFont="1" applyFill="1" applyAlignment="1">
      <alignment horizontal="left"/>
    </xf>
    <xf numFmtId="0" fontId="42" fillId="12" borderId="0" xfId="29" applyFont="1" applyFill="1" applyAlignment="1">
      <alignment horizontal="left"/>
    </xf>
    <xf numFmtId="0" fontId="42" fillId="12" borderId="0" xfId="29" applyFont="1" applyFill="1" applyAlignment="1">
      <alignment horizontal="center"/>
    </xf>
    <xf numFmtId="164" fontId="40" fillId="5" borderId="0" xfId="29" applyNumberFormat="1" applyFont="1" applyFill="1" applyAlignment="1">
      <alignment horizontal="center"/>
    </xf>
    <xf numFmtId="167" fontId="0" fillId="5" borderId="0" xfId="30" applyNumberFormat="1" applyFont="1" applyFill="1" applyBorder="1"/>
    <xf numFmtId="164" fontId="40" fillId="5" borderId="0" xfId="29" applyNumberFormat="1" applyFont="1" applyFill="1" applyAlignment="1">
      <alignment horizontal="center" vertical="center"/>
    </xf>
    <xf numFmtId="164" fontId="39" fillId="5" borderId="0" xfId="29" applyNumberFormat="1" applyFill="1"/>
    <xf numFmtId="0" fontId="43" fillId="13" borderId="36" xfId="29" applyFont="1" applyFill="1" applyBorder="1" applyAlignment="1">
      <alignment horizontal="left"/>
    </xf>
    <xf numFmtId="178" fontId="43" fillId="13" borderId="36" xfId="29" applyNumberFormat="1" applyFont="1" applyFill="1" applyBorder="1" applyAlignment="1">
      <alignment horizontal="center"/>
    </xf>
    <xf numFmtId="178" fontId="39" fillId="5" borderId="0" xfId="29" applyNumberFormat="1" applyFill="1"/>
    <xf numFmtId="179" fontId="39" fillId="5" borderId="0" xfId="29" applyNumberFormat="1" applyFill="1"/>
    <xf numFmtId="180" fontId="44" fillId="5" borderId="0" xfId="29" applyNumberFormat="1" applyFont="1" applyFill="1"/>
    <xf numFmtId="178" fontId="44" fillId="5" borderId="0" xfId="29" applyNumberFormat="1" applyFont="1" applyFill="1"/>
    <xf numFmtId="181" fontId="44" fillId="5" borderId="0" xfId="29" applyNumberFormat="1" applyFont="1" applyFill="1"/>
    <xf numFmtId="0" fontId="44" fillId="5" borderId="0" xfId="29" applyFont="1" applyFill="1"/>
    <xf numFmtId="164" fontId="44" fillId="5" borderId="0" xfId="29" applyNumberFormat="1" applyFont="1" applyFill="1"/>
    <xf numFmtId="173" fontId="44" fillId="5" borderId="0" xfId="30" applyNumberFormat="1" applyFont="1" applyFill="1" applyBorder="1"/>
    <xf numFmtId="0" fontId="43" fillId="5" borderId="36" xfId="29" applyFont="1" applyFill="1" applyBorder="1" applyAlignment="1">
      <alignment horizontal="left"/>
    </xf>
    <xf numFmtId="164" fontId="14" fillId="5" borderId="36" xfId="29" applyNumberFormat="1" applyFont="1" applyFill="1" applyBorder="1" applyAlignment="1">
      <alignment horizontal="center" vertical="center"/>
    </xf>
    <xf numFmtId="164" fontId="43" fillId="5" borderId="36" xfId="29" applyNumberFormat="1" applyFont="1" applyFill="1" applyBorder="1" applyAlignment="1">
      <alignment horizontal="center" vertical="center"/>
    </xf>
    <xf numFmtId="0" fontId="39" fillId="5" borderId="0" xfId="29" applyFill="1" applyAlignment="1">
      <alignment horizontal="left"/>
    </xf>
    <xf numFmtId="164" fontId="39" fillId="5" borderId="0" xfId="29" applyNumberFormat="1" applyFill="1" applyAlignment="1">
      <alignment horizontal="center"/>
    </xf>
    <xf numFmtId="0" fontId="39" fillId="5" borderId="0" xfId="29" applyFill="1" applyAlignment="1">
      <alignment vertical="center"/>
    </xf>
    <xf numFmtId="0" fontId="39" fillId="5" borderId="0" xfId="29" applyFill="1" applyAlignment="1">
      <alignment horizontal="center"/>
    </xf>
    <xf numFmtId="0" fontId="13" fillId="5" borderId="0" xfId="24" applyFont="1" applyFill="1"/>
    <xf numFmtId="0" fontId="47" fillId="5" borderId="0" xfId="24" applyFont="1" applyFill="1" applyAlignment="1">
      <alignment horizontal="right"/>
    </xf>
    <xf numFmtId="0" fontId="44" fillId="14" borderId="0" xfId="24" applyFont="1" applyFill="1"/>
    <xf numFmtId="0" fontId="12" fillId="2" borderId="0" xfId="24" applyFill="1"/>
    <xf numFmtId="0" fontId="48" fillId="5" borderId="0" xfId="24" applyFont="1" applyFill="1" applyAlignment="1">
      <alignment horizontal="left"/>
    </xf>
    <xf numFmtId="0" fontId="50" fillId="5" borderId="0" xfId="24" applyFont="1" applyFill="1"/>
    <xf numFmtId="3" fontId="44" fillId="5" borderId="0" xfId="24" applyNumberFormat="1" applyFont="1" applyFill="1"/>
    <xf numFmtId="0" fontId="51" fillId="12" borderId="0" xfId="24" applyFont="1" applyFill="1" applyAlignment="1">
      <alignment horizontal="center" wrapText="1"/>
    </xf>
    <xf numFmtId="3" fontId="51" fillId="12" borderId="0" xfId="24" applyNumberFormat="1" applyFont="1" applyFill="1" applyAlignment="1">
      <alignment horizontal="center" wrapText="1"/>
    </xf>
    <xf numFmtId="0" fontId="14" fillId="13" borderId="0" xfId="24" applyFont="1" applyFill="1" applyAlignment="1">
      <alignment horizontal="center" wrapText="1"/>
    </xf>
    <xf numFmtId="3" fontId="14" fillId="13" borderId="0" xfId="24" applyNumberFormat="1" applyFont="1" applyFill="1" applyAlignment="1">
      <alignment horizontal="center" wrapText="1"/>
    </xf>
    <xf numFmtId="10" fontId="14" fillId="13" borderId="0" xfId="24" applyNumberFormat="1" applyFont="1" applyFill="1" applyAlignment="1">
      <alignment horizontal="center" wrapText="1"/>
    </xf>
    <xf numFmtId="3" fontId="44" fillId="2" borderId="0" xfId="24" applyNumberFormat="1" applyFont="1" applyFill="1" applyAlignment="1">
      <alignment horizontal="center" wrapText="1"/>
    </xf>
    <xf numFmtId="0" fontId="12" fillId="2" borderId="0" xfId="24" applyFill="1" applyAlignment="1">
      <alignment horizontal="left"/>
    </xf>
    <xf numFmtId="165" fontId="12" fillId="2" borderId="0" xfId="24" applyNumberFormat="1" applyFill="1"/>
    <xf numFmtId="165" fontId="12" fillId="2" borderId="0" xfId="24" applyNumberFormat="1" applyFill="1" applyAlignment="1">
      <alignment horizontal="left"/>
    </xf>
    <xf numFmtId="0" fontId="44" fillId="0" borderId="0" xfId="24" applyFont="1" applyAlignment="1">
      <alignment horizontal="center" wrapText="1"/>
    </xf>
    <xf numFmtId="3" fontId="44" fillId="0" borderId="0" xfId="24" applyNumberFormat="1" applyFont="1" applyAlignment="1">
      <alignment horizontal="center" wrapText="1"/>
    </xf>
    <xf numFmtId="10" fontId="44" fillId="0" borderId="0" xfId="24" applyNumberFormat="1" applyFont="1" applyAlignment="1">
      <alignment horizontal="center" wrapText="1"/>
    </xf>
    <xf numFmtId="3" fontId="12" fillId="2" borderId="0" xfId="24" applyNumberFormat="1" applyFill="1" applyAlignment="1">
      <alignment horizontal="left"/>
    </xf>
    <xf numFmtId="3" fontId="14" fillId="5" borderId="36" xfId="24" applyNumberFormat="1" applyFont="1" applyFill="1" applyBorder="1" applyAlignment="1">
      <alignment horizontal="center" wrapText="1"/>
    </xf>
    <xf numFmtId="0" fontId="14" fillId="5" borderId="36" xfId="24" applyFont="1" applyFill="1" applyBorder="1" applyAlignment="1">
      <alignment horizontal="center" wrapText="1"/>
    </xf>
    <xf numFmtId="10" fontId="14" fillId="5" borderId="36" xfId="24" applyNumberFormat="1" applyFont="1" applyFill="1" applyBorder="1" applyAlignment="1">
      <alignment horizontal="center" wrapText="1"/>
    </xf>
    <xf numFmtId="0" fontId="12" fillId="2" borderId="0" xfId="24" applyFill="1" applyAlignment="1">
      <alignment wrapText="1"/>
    </xf>
    <xf numFmtId="0" fontId="44" fillId="5" borderId="0" xfId="24" applyFont="1" applyFill="1" applyAlignment="1">
      <alignment horizontal="center"/>
    </xf>
    <xf numFmtId="0" fontId="44" fillId="5" borderId="0" xfId="24" applyFont="1" applyFill="1"/>
    <xf numFmtId="0" fontId="44" fillId="5" borderId="0" xfId="24" applyFont="1" applyFill="1" applyAlignment="1">
      <alignment horizontal="left" vertical="top"/>
    </xf>
    <xf numFmtId="167" fontId="44" fillId="5" borderId="0" xfId="25" applyNumberFormat="1" applyFont="1" applyFill="1"/>
    <xf numFmtId="166" fontId="44" fillId="5" borderId="0" xfId="24" applyNumberFormat="1" applyFont="1" applyFill="1"/>
    <xf numFmtId="0" fontId="44" fillId="5" borderId="0" xfId="24" applyFont="1" applyFill="1" applyAlignment="1">
      <alignment horizontal="left"/>
    </xf>
    <xf numFmtId="0" fontId="14" fillId="5" borderId="0" xfId="24" applyFont="1" applyFill="1" applyAlignment="1">
      <alignment horizontal="center"/>
    </xf>
    <xf numFmtId="0" fontId="14" fillId="5" borderId="0" xfId="24" applyFont="1" applyFill="1"/>
    <xf numFmtId="3" fontId="14" fillId="5" borderId="0" xfId="24" applyNumberFormat="1" applyFont="1" applyFill="1"/>
    <xf numFmtId="0" fontId="54" fillId="0" borderId="0" xfId="24" applyFont="1" applyAlignment="1">
      <alignment horizontal="left"/>
    </xf>
    <xf numFmtId="0" fontId="12" fillId="0" borderId="0" xfId="24"/>
    <xf numFmtId="0" fontId="6" fillId="2" borderId="0" xfId="0" applyFont="1" applyFill="1"/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21" fillId="2" borderId="0" xfId="0" applyFont="1" applyFill="1"/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right" vertical="center"/>
    </xf>
    <xf numFmtId="165" fontId="2" fillId="2" borderId="0" xfId="0" applyNumberFormat="1" applyFont="1" applyFill="1"/>
    <xf numFmtId="0" fontId="2" fillId="2" borderId="0" xfId="0" applyFont="1" applyFill="1" applyAlignment="1">
      <alignment horizontal="left" vertical="center"/>
    </xf>
    <xf numFmtId="165" fontId="2" fillId="2" borderId="0" xfId="4" applyNumberFormat="1" applyFont="1" applyFill="1" applyBorder="1" applyAlignment="1">
      <alignment vertical="center" wrapText="1"/>
    </xf>
    <xf numFmtId="1" fontId="2" fillId="2" borderId="0" xfId="0" applyNumberFormat="1" applyFont="1" applyFill="1"/>
    <xf numFmtId="166" fontId="2" fillId="2" borderId="0" xfId="1" applyNumberFormat="1" applyFont="1" applyFill="1" applyBorder="1" applyAlignment="1">
      <alignment horizontal="right"/>
    </xf>
    <xf numFmtId="165" fontId="2" fillId="2" borderId="0" xfId="4" applyNumberFormat="1" applyFont="1" applyFill="1" applyBorder="1"/>
    <xf numFmtId="166" fontId="2" fillId="2" borderId="0" xfId="1" applyNumberFormat="1" applyFont="1" applyFill="1" applyBorder="1"/>
    <xf numFmtId="3" fontId="4" fillId="4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 indent="1"/>
    </xf>
    <xf numFmtId="3" fontId="2" fillId="2" borderId="0" xfId="0" applyNumberFormat="1" applyFont="1" applyFill="1" applyAlignment="1">
      <alignment vertical="center" wrapText="1"/>
    </xf>
    <xf numFmtId="9" fontId="2" fillId="2" borderId="0" xfId="1" applyFont="1" applyFill="1" applyBorder="1"/>
    <xf numFmtId="17" fontId="2" fillId="2" borderId="0" xfId="0" applyNumberFormat="1" applyFont="1" applyFill="1" applyAlignment="1">
      <alignment horizontal="left" vertical="center"/>
    </xf>
    <xf numFmtId="3" fontId="4" fillId="2" borderId="1" xfId="0" applyNumberFormat="1" applyFont="1" applyFill="1" applyBorder="1"/>
    <xf numFmtId="182" fontId="2" fillId="2" borderId="1" xfId="0" applyNumberFormat="1" applyFont="1" applyFill="1" applyBorder="1"/>
    <xf numFmtId="166" fontId="2" fillId="2" borderId="1" xfId="1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 vertical="center"/>
    </xf>
    <xf numFmtId="166" fontId="4" fillId="2" borderId="1" xfId="0" applyNumberFormat="1" applyFont="1" applyFill="1" applyBorder="1" applyAlignment="1">
      <alignment horizontal="right" vertical="center" wrapText="1"/>
    </xf>
    <xf numFmtId="10" fontId="2" fillId="2" borderId="0" xfId="1" applyNumberFormat="1" applyFont="1" applyFill="1" applyBorder="1"/>
    <xf numFmtId="0" fontId="7" fillId="3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183" fontId="6" fillId="2" borderId="0" xfId="0" applyNumberFormat="1" applyFont="1" applyFill="1" applyAlignment="1">
      <alignment horizontal="center" vertical="top" wrapText="1"/>
    </xf>
    <xf numFmtId="183" fontId="4" fillId="2" borderId="0" xfId="0" applyNumberFormat="1" applyFont="1" applyFill="1" applyAlignment="1">
      <alignment horizontal="center"/>
    </xf>
    <xf numFmtId="183" fontId="2" fillId="2" borderId="0" xfId="0" applyNumberFormat="1" applyFont="1" applyFill="1"/>
    <xf numFmtId="0" fontId="8" fillId="2" borderId="1" xfId="0" applyFont="1" applyFill="1" applyBorder="1" applyAlignment="1">
      <alignment horizontal="center" vertical="top" wrapText="1"/>
    </xf>
    <xf numFmtId="183" fontId="8" fillId="2" borderId="1" xfId="0" applyNumberFormat="1" applyFont="1" applyFill="1" applyBorder="1" applyAlignment="1">
      <alignment horizontal="center" vertical="top" wrapText="1"/>
    </xf>
    <xf numFmtId="183" fontId="8" fillId="2" borderId="1" xfId="0" applyNumberFormat="1" applyFont="1" applyFill="1" applyBorder="1" applyAlignment="1">
      <alignment horizontal="right" vertical="top" wrapText="1"/>
    </xf>
    <xf numFmtId="176" fontId="44" fillId="5" borderId="0" xfId="29" applyNumberFormat="1" applyFont="1" applyFill="1"/>
    <xf numFmtId="0" fontId="14" fillId="5" borderId="0" xfId="26" applyFont="1" applyFill="1"/>
    <xf numFmtId="0" fontId="40" fillId="5" borderId="0" xfId="26" applyFont="1" applyFill="1" applyAlignment="1">
      <alignment horizontal="center"/>
    </xf>
    <xf numFmtId="0" fontId="40" fillId="0" borderId="0" xfId="26" applyFont="1" applyAlignment="1">
      <alignment horizontal="center"/>
    </xf>
    <xf numFmtId="0" fontId="55" fillId="0" borderId="0" xfId="26" applyFont="1" applyAlignment="1">
      <alignment horizontal="center"/>
    </xf>
    <xf numFmtId="0" fontId="40" fillId="5" borderId="0" xfId="26" applyFont="1" applyFill="1" applyAlignment="1">
      <alignment horizontal="left"/>
    </xf>
    <xf numFmtId="0" fontId="12" fillId="0" borderId="0" xfId="26"/>
    <xf numFmtId="0" fontId="51" fillId="12" borderId="24" xfId="26" applyFont="1" applyFill="1" applyBorder="1" applyAlignment="1">
      <alignment horizontal="center"/>
    </xf>
    <xf numFmtId="0" fontId="51" fillId="12" borderId="25" xfId="26" applyFont="1" applyFill="1" applyBorder="1" applyAlignment="1">
      <alignment horizontal="center"/>
    </xf>
    <xf numFmtId="0" fontId="51" fillId="12" borderId="14" xfId="26" applyFont="1" applyFill="1" applyBorder="1" applyAlignment="1">
      <alignment horizontal="center"/>
    </xf>
    <xf numFmtId="0" fontId="40" fillId="5" borderId="19" xfId="26" applyFont="1" applyFill="1" applyBorder="1" applyAlignment="1">
      <alignment horizontal="center"/>
    </xf>
    <xf numFmtId="0" fontId="40" fillId="5" borderId="16" xfId="26" applyFont="1" applyFill="1" applyBorder="1" applyAlignment="1">
      <alignment horizontal="center"/>
    </xf>
    <xf numFmtId="165" fontId="40" fillId="5" borderId="0" xfId="26" applyNumberFormat="1" applyFont="1" applyFill="1" applyAlignment="1">
      <alignment horizontal="left"/>
    </xf>
    <xf numFmtId="0" fontId="40" fillId="5" borderId="24" xfId="26" applyFont="1" applyFill="1" applyBorder="1" applyAlignment="1">
      <alignment horizontal="left"/>
    </xf>
    <xf numFmtId="3" fontId="40" fillId="5" borderId="25" xfId="26" applyNumberFormat="1" applyFont="1" applyFill="1" applyBorder="1" applyAlignment="1">
      <alignment horizontal="center" vertical="center"/>
    </xf>
    <xf numFmtId="3" fontId="40" fillId="5" borderId="14" xfId="26" applyNumberFormat="1" applyFont="1" applyFill="1" applyBorder="1" applyAlignment="1">
      <alignment horizontal="center" vertical="center"/>
    </xf>
    <xf numFmtId="0" fontId="40" fillId="5" borderId="19" xfId="26" applyFont="1" applyFill="1" applyBorder="1" applyAlignment="1">
      <alignment horizontal="left"/>
    </xf>
    <xf numFmtId="3" fontId="40" fillId="5" borderId="0" xfId="26" applyNumberFormat="1" applyFont="1" applyFill="1" applyAlignment="1">
      <alignment horizontal="center" vertical="center"/>
    </xf>
    <xf numFmtId="3" fontId="40" fillId="5" borderId="16" xfId="26" applyNumberFormat="1" applyFont="1" applyFill="1" applyBorder="1" applyAlignment="1">
      <alignment horizontal="center" vertical="center"/>
    </xf>
    <xf numFmtId="0" fontId="14" fillId="15" borderId="39" xfId="26" applyFont="1" applyFill="1" applyBorder="1" applyAlignment="1">
      <alignment horizontal="left"/>
    </xf>
    <xf numFmtId="3" fontId="14" fillId="15" borderId="36" xfId="26" applyNumberFormat="1" applyFont="1" applyFill="1" applyBorder="1" applyAlignment="1">
      <alignment horizontal="center" vertical="center"/>
    </xf>
    <xf numFmtId="3" fontId="14" fillId="15" borderId="40" xfId="26" applyNumberFormat="1" applyFont="1" applyFill="1" applyBorder="1" applyAlignment="1">
      <alignment horizontal="center" vertical="center"/>
    </xf>
    <xf numFmtId="2" fontId="40" fillId="5" borderId="41" xfId="26" applyNumberFormat="1" applyFont="1" applyFill="1" applyBorder="1" applyAlignment="1">
      <alignment horizontal="left"/>
    </xf>
    <xf numFmtId="184" fontId="47" fillId="0" borderId="0" xfId="26" applyNumberFormat="1" applyFont="1"/>
    <xf numFmtId="2" fontId="40" fillId="5" borderId="19" xfId="26" applyNumberFormat="1" applyFont="1" applyFill="1" applyBorder="1" applyAlignment="1">
      <alignment horizontal="left"/>
    </xf>
    <xf numFmtId="167" fontId="40" fillId="5" borderId="0" xfId="17" applyNumberFormat="1" applyFont="1" applyFill="1" applyBorder="1" applyAlignment="1">
      <alignment horizontal="center" vertical="center"/>
    </xf>
    <xf numFmtId="2" fontId="40" fillId="5" borderId="20" xfId="26" applyNumberFormat="1" applyFont="1" applyFill="1" applyBorder="1" applyAlignment="1">
      <alignment horizontal="left"/>
    </xf>
    <xf numFmtId="3" fontId="40" fillId="5" borderId="11" xfId="26" applyNumberFormat="1" applyFont="1" applyFill="1" applyBorder="1" applyAlignment="1">
      <alignment horizontal="center" vertical="center"/>
    </xf>
    <xf numFmtId="3" fontId="40" fillId="5" borderId="18" xfId="26" applyNumberFormat="1" applyFont="1" applyFill="1" applyBorder="1" applyAlignment="1">
      <alignment horizontal="center" vertical="center"/>
    </xf>
    <xf numFmtId="2" fontId="40" fillId="5" borderId="0" xfId="26" applyNumberFormat="1" applyFont="1" applyFill="1" applyAlignment="1">
      <alignment horizontal="left"/>
    </xf>
    <xf numFmtId="0" fontId="14" fillId="5" borderId="0" xfId="26" applyFont="1" applyFill="1" applyAlignment="1">
      <alignment horizontal="left"/>
    </xf>
    <xf numFmtId="3" fontId="40" fillId="5" borderId="0" xfId="26" applyNumberFormat="1" applyFont="1" applyFill="1" applyAlignment="1">
      <alignment horizontal="center"/>
    </xf>
    <xf numFmtId="0" fontId="40" fillId="5" borderId="0" xfId="26" applyFont="1" applyFill="1" applyAlignment="1">
      <alignment horizontal="left" vertical="center"/>
    </xf>
    <xf numFmtId="3" fontId="47" fillId="5" borderId="0" xfId="26" applyNumberFormat="1" applyFont="1" applyFill="1" applyAlignment="1">
      <alignment horizontal="center" vertical="center"/>
    </xf>
    <xf numFmtId="0" fontId="40" fillId="5" borderId="11" xfId="26" applyFont="1" applyFill="1" applyBorder="1" applyAlignment="1">
      <alignment horizontal="left" vertical="center"/>
    </xf>
    <xf numFmtId="0" fontId="47" fillId="0" borderId="0" xfId="26" applyFont="1" applyAlignment="1">
      <alignment horizontal="left"/>
    </xf>
    <xf numFmtId="0" fontId="14" fillId="5" borderId="42" xfId="26" applyFont="1" applyFill="1" applyBorder="1" applyAlignment="1">
      <alignment horizontal="left" vertical="center"/>
    </xf>
    <xf numFmtId="166" fontId="14" fillId="5" borderId="42" xfId="26" applyNumberFormat="1" applyFont="1" applyFill="1" applyBorder="1" applyAlignment="1">
      <alignment horizontal="center" vertical="center"/>
    </xf>
    <xf numFmtId="3" fontId="47" fillId="5" borderId="0" xfId="26" applyNumberFormat="1" applyFont="1" applyFill="1" applyAlignment="1">
      <alignment horizontal="center"/>
    </xf>
    <xf numFmtId="0" fontId="40" fillId="5" borderId="11" xfId="26" applyFont="1" applyFill="1" applyBorder="1" applyAlignment="1">
      <alignment horizontal="left"/>
    </xf>
    <xf numFmtId="3" fontId="47" fillId="5" borderId="11" xfId="26" applyNumberFormat="1" applyFont="1" applyFill="1" applyBorder="1" applyAlignment="1">
      <alignment horizontal="center"/>
    </xf>
    <xf numFmtId="0" fontId="14" fillId="5" borderId="11" xfId="26" applyFont="1" applyFill="1" applyBorder="1"/>
    <xf numFmtId="166" fontId="14" fillId="5" borderId="11" xfId="26" applyNumberFormat="1" applyFont="1" applyFill="1" applyBorder="1" applyAlignment="1">
      <alignment horizontal="center" vertical="center"/>
    </xf>
    <xf numFmtId="10" fontId="14" fillId="5" borderId="0" xfId="26" applyNumberFormat="1" applyFont="1" applyFill="1" applyAlignment="1">
      <alignment horizontal="center"/>
    </xf>
    <xf numFmtId="0" fontId="14" fillId="5" borderId="42" xfId="26" applyFont="1" applyFill="1" applyBorder="1"/>
    <xf numFmtId="166" fontId="14" fillId="5" borderId="43" xfId="26" applyNumberFormat="1" applyFont="1" applyFill="1" applyBorder="1" applyAlignment="1">
      <alignment horizontal="center" vertical="center"/>
    </xf>
    <xf numFmtId="0" fontId="14" fillId="5" borderId="0" xfId="26" applyFont="1" applyFill="1" applyAlignment="1">
      <alignment horizontal="left" vertical="center"/>
    </xf>
    <xf numFmtId="10" fontId="14" fillId="5" borderId="0" xfId="26" applyNumberFormat="1" applyFont="1" applyFill="1" applyAlignment="1">
      <alignment horizontal="center" vertical="center"/>
    </xf>
    <xf numFmtId="0" fontId="13" fillId="5" borderId="0" xfId="26" applyFont="1" applyFill="1"/>
    <xf numFmtId="165" fontId="40" fillId="5" borderId="0" xfId="26" applyNumberFormat="1" applyFont="1" applyFill="1" applyAlignment="1">
      <alignment horizontal="center"/>
    </xf>
    <xf numFmtId="10" fontId="40" fillId="5" borderId="0" xfId="26" applyNumberFormat="1" applyFont="1" applyFill="1" applyAlignment="1">
      <alignment horizontal="right"/>
    </xf>
    <xf numFmtId="0" fontId="41" fillId="5" borderId="0" xfId="26" applyFont="1" applyFill="1" applyAlignment="1">
      <alignment horizontal="left"/>
    </xf>
    <xf numFmtId="0" fontId="57" fillId="5" borderId="0" xfId="26" applyFont="1" applyFill="1" applyAlignment="1">
      <alignment horizontal="left"/>
    </xf>
    <xf numFmtId="165" fontId="57" fillId="5" borderId="0" xfId="26" applyNumberFormat="1" applyFont="1" applyFill="1" applyAlignment="1">
      <alignment horizontal="center"/>
    </xf>
    <xf numFmtId="10" fontId="57" fillId="5" borderId="0" xfId="26" applyNumberFormat="1" applyFont="1" applyFill="1" applyAlignment="1">
      <alignment horizontal="right"/>
    </xf>
    <xf numFmtId="0" fontId="51" fillId="12" borderId="44" xfId="26" applyFont="1" applyFill="1" applyBorder="1" applyAlignment="1">
      <alignment horizontal="left" vertical="center"/>
    </xf>
    <xf numFmtId="0" fontId="51" fillId="12" borderId="41" xfId="26" applyFont="1" applyFill="1" applyBorder="1" applyAlignment="1">
      <alignment horizontal="right" vertical="center"/>
    </xf>
    <xf numFmtId="0" fontId="51" fillId="12" borderId="37" xfId="26" applyFont="1" applyFill="1" applyBorder="1" applyAlignment="1">
      <alignment horizontal="right" vertical="center"/>
    </xf>
    <xf numFmtId="10" fontId="51" fillId="12" borderId="45" xfId="26" applyNumberFormat="1" applyFont="1" applyFill="1" applyBorder="1" applyAlignment="1">
      <alignment horizontal="right" vertical="center"/>
    </xf>
    <xf numFmtId="10" fontId="51" fillId="12" borderId="37" xfId="26" applyNumberFormat="1" applyFont="1" applyFill="1" applyBorder="1" applyAlignment="1">
      <alignment horizontal="right" vertical="center"/>
    </xf>
    <xf numFmtId="10" fontId="51" fillId="16" borderId="46" xfId="26" applyNumberFormat="1" applyFont="1" applyFill="1" applyBorder="1" applyAlignment="1">
      <alignment horizontal="right" vertical="center"/>
    </xf>
    <xf numFmtId="165" fontId="14" fillId="13" borderId="47" xfId="26" applyNumberFormat="1" applyFont="1" applyFill="1" applyBorder="1" applyAlignment="1">
      <alignment horizontal="left" vertical="center"/>
    </xf>
    <xf numFmtId="165" fontId="14" fillId="13" borderId="33" xfId="26" applyNumberFormat="1" applyFont="1" applyFill="1" applyBorder="1" applyAlignment="1">
      <alignment horizontal="center" vertical="center"/>
    </xf>
    <xf numFmtId="165" fontId="14" fillId="13" borderId="1" xfId="26" applyNumberFormat="1" applyFont="1" applyFill="1" applyBorder="1" applyAlignment="1">
      <alignment horizontal="center" vertical="center"/>
    </xf>
    <xf numFmtId="166" fontId="14" fillId="13" borderId="40" xfId="26" applyNumberFormat="1" applyFont="1" applyFill="1" applyBorder="1" applyAlignment="1">
      <alignment horizontal="right" vertical="center"/>
    </xf>
    <xf numFmtId="165" fontId="14" fillId="13" borderId="36" xfId="26" applyNumberFormat="1" applyFont="1" applyFill="1" applyBorder="1" applyAlignment="1">
      <alignment horizontal="center" vertical="center"/>
    </xf>
    <xf numFmtId="166" fontId="14" fillId="13" borderId="36" xfId="26" applyNumberFormat="1" applyFont="1" applyFill="1" applyBorder="1" applyAlignment="1">
      <alignment horizontal="right" vertical="center"/>
    </xf>
    <xf numFmtId="9" fontId="14" fillId="13" borderId="48" xfId="26" applyNumberFormat="1" applyFont="1" applyFill="1" applyBorder="1" applyAlignment="1">
      <alignment horizontal="right" vertical="center"/>
    </xf>
    <xf numFmtId="0" fontId="40" fillId="5" borderId="49" xfId="26" applyFont="1" applyFill="1" applyBorder="1" applyAlignment="1">
      <alignment horizontal="left" vertical="center"/>
    </xf>
    <xf numFmtId="165" fontId="40" fillId="5" borderId="19" xfId="26" applyNumberFormat="1" applyFont="1" applyFill="1" applyBorder="1" applyAlignment="1">
      <alignment horizontal="center" vertical="center"/>
    </xf>
    <xf numFmtId="165" fontId="40" fillId="5" borderId="0" xfId="26" applyNumberFormat="1" applyFont="1" applyFill="1" applyAlignment="1">
      <alignment horizontal="center" vertical="center"/>
    </xf>
    <xf numFmtId="166" fontId="40" fillId="5" borderId="16" xfId="26" applyNumberFormat="1" applyFont="1" applyFill="1" applyBorder="1" applyAlignment="1">
      <alignment horizontal="right" vertical="center"/>
    </xf>
    <xf numFmtId="166" fontId="40" fillId="5" borderId="0" xfId="26" applyNumberFormat="1" applyFont="1" applyFill="1" applyAlignment="1">
      <alignment horizontal="right" vertical="center"/>
    </xf>
    <xf numFmtId="166" fontId="40" fillId="5" borderId="50" xfId="26" applyNumberFormat="1" applyFont="1" applyFill="1" applyBorder="1" applyAlignment="1">
      <alignment horizontal="right" vertical="center"/>
    </xf>
    <xf numFmtId="165" fontId="40" fillId="5" borderId="19" xfId="26" applyNumberFormat="1" applyFont="1" applyFill="1" applyBorder="1" applyAlignment="1">
      <alignment horizontal="left" vertical="center"/>
    </xf>
    <xf numFmtId="165" fontId="40" fillId="5" borderId="0" xfId="26" applyNumberFormat="1" applyFont="1" applyFill="1" applyAlignment="1">
      <alignment horizontal="left" vertical="center"/>
    </xf>
    <xf numFmtId="165" fontId="14" fillId="13" borderId="39" xfId="26" applyNumberFormat="1" applyFont="1" applyFill="1" applyBorder="1" applyAlignment="1">
      <alignment horizontal="center" vertical="center"/>
    </xf>
    <xf numFmtId="165" fontId="40" fillId="0" borderId="0" xfId="26" applyNumberFormat="1" applyFont="1" applyAlignment="1">
      <alignment horizontal="center" vertical="center"/>
    </xf>
    <xf numFmtId="0" fontId="40" fillId="0" borderId="49" xfId="26" applyFont="1" applyBorder="1" applyAlignment="1">
      <alignment horizontal="left" vertical="center"/>
    </xf>
    <xf numFmtId="165" fontId="40" fillId="0" borderId="19" xfId="26" applyNumberFormat="1" applyFont="1" applyBorder="1" applyAlignment="1">
      <alignment horizontal="center" vertical="center"/>
    </xf>
    <xf numFmtId="165" fontId="40" fillId="0" borderId="19" xfId="26" applyNumberFormat="1" applyFont="1" applyBorder="1"/>
    <xf numFmtId="165" fontId="40" fillId="0" borderId="0" xfId="26" applyNumberFormat="1" applyFont="1"/>
    <xf numFmtId="0" fontId="13" fillId="13" borderId="51" xfId="26" applyFont="1" applyFill="1" applyBorder="1" applyAlignment="1">
      <alignment horizontal="left"/>
    </xf>
    <xf numFmtId="167" fontId="0" fillId="0" borderId="0" xfId="17" applyNumberFormat="1" applyFont="1"/>
    <xf numFmtId="0" fontId="14" fillId="13" borderId="51" xfId="26" applyFont="1" applyFill="1" applyBorder="1" applyAlignment="1">
      <alignment horizontal="left" vertical="center"/>
    </xf>
    <xf numFmtId="184" fontId="47" fillId="0" borderId="41" xfId="26" applyNumberFormat="1" applyFont="1" applyBorder="1"/>
    <xf numFmtId="184" fontId="47" fillId="0" borderId="19" xfId="26" applyNumberFormat="1" applyFont="1" applyBorder="1"/>
    <xf numFmtId="0" fontId="14" fillId="13" borderId="47" xfId="26" applyFont="1" applyFill="1" applyBorder="1" applyAlignment="1">
      <alignment horizontal="left" vertical="center"/>
    </xf>
    <xf numFmtId="165" fontId="40" fillId="5" borderId="36" xfId="26" applyNumberFormat="1" applyFont="1" applyFill="1" applyBorder="1" applyAlignment="1">
      <alignment horizontal="center" vertical="center"/>
    </xf>
    <xf numFmtId="9" fontId="40" fillId="5" borderId="50" xfId="26" applyNumberFormat="1" applyFont="1" applyFill="1" applyBorder="1" applyAlignment="1">
      <alignment horizontal="right" vertical="center"/>
    </xf>
    <xf numFmtId="165" fontId="40" fillId="0" borderId="20" xfId="26" applyNumberFormat="1" applyFont="1" applyBorder="1" applyAlignment="1">
      <alignment horizontal="center" vertical="center"/>
    </xf>
    <xf numFmtId="165" fontId="40" fillId="0" borderId="11" xfId="26" applyNumberFormat="1" applyFont="1" applyBorder="1" applyAlignment="1">
      <alignment horizontal="center" vertical="center"/>
    </xf>
    <xf numFmtId="166" fontId="40" fillId="5" borderId="18" xfId="26" applyNumberFormat="1" applyFont="1" applyFill="1" applyBorder="1" applyAlignment="1">
      <alignment horizontal="right" vertical="center"/>
    </xf>
    <xf numFmtId="166" fontId="40" fillId="5" borderId="11" xfId="26" applyNumberFormat="1" applyFont="1" applyFill="1" applyBorder="1" applyAlignment="1">
      <alignment horizontal="right" vertical="center"/>
    </xf>
    <xf numFmtId="166" fontId="40" fillId="5" borderId="52" xfId="26" applyNumberFormat="1" applyFont="1" applyFill="1" applyBorder="1" applyAlignment="1">
      <alignment horizontal="right" vertical="center"/>
    </xf>
    <xf numFmtId="0" fontId="13" fillId="5" borderId="0" xfId="26" applyFont="1" applyFill="1" applyAlignment="1">
      <alignment vertical="center"/>
    </xf>
    <xf numFmtId="10" fontId="47" fillId="5" borderId="0" xfId="26" applyNumberFormat="1" applyFont="1" applyFill="1" applyAlignment="1">
      <alignment horizontal="right" vertical="center"/>
    </xf>
    <xf numFmtId="0" fontId="47" fillId="5" borderId="0" xfId="26" applyFont="1" applyFill="1" applyAlignment="1">
      <alignment horizontal="left" vertical="center"/>
    </xf>
    <xf numFmtId="0" fontId="47" fillId="5" borderId="0" xfId="26" applyFont="1" applyFill="1" applyAlignment="1">
      <alignment horizontal="right" vertical="center"/>
    </xf>
    <xf numFmtId="0" fontId="49" fillId="5" borderId="0" xfId="26" applyFont="1" applyFill="1" applyAlignment="1">
      <alignment horizontal="left" vertical="center"/>
    </xf>
    <xf numFmtId="165" fontId="47" fillId="5" borderId="0" xfId="26" applyNumberFormat="1" applyFont="1" applyFill="1" applyAlignment="1">
      <alignment horizontal="center" vertical="center"/>
    </xf>
    <xf numFmtId="0" fontId="36" fillId="5" borderId="0" xfId="26" applyFont="1" applyFill="1" applyAlignment="1">
      <alignment horizontal="left" vertical="center"/>
    </xf>
    <xf numFmtId="0" fontId="51" fillId="12" borderId="57" xfId="26" applyFont="1" applyFill="1" applyBorder="1" applyAlignment="1">
      <alignment horizontal="left" vertical="center"/>
    </xf>
    <xf numFmtId="0" fontId="51" fillId="12" borderId="57" xfId="26" applyFont="1" applyFill="1" applyBorder="1" applyAlignment="1">
      <alignment horizontal="right" vertical="center"/>
    </xf>
    <xf numFmtId="0" fontId="51" fillId="12" borderId="58" xfId="26" applyFont="1" applyFill="1" applyBorder="1" applyAlignment="1">
      <alignment horizontal="right" vertical="center"/>
    </xf>
    <xf numFmtId="10" fontId="51" fillId="12" borderId="59" xfId="26" applyNumberFormat="1" applyFont="1" applyFill="1" applyBorder="1" applyAlignment="1">
      <alignment horizontal="right" vertical="center"/>
    </xf>
    <xf numFmtId="10" fontId="51" fillId="16" borderId="60" xfId="26" applyNumberFormat="1" applyFont="1" applyFill="1" applyBorder="1" applyAlignment="1">
      <alignment horizontal="right" vertical="center"/>
    </xf>
    <xf numFmtId="165" fontId="14" fillId="13" borderId="51" xfId="26" applyNumberFormat="1" applyFont="1" applyFill="1" applyBorder="1" applyAlignment="1">
      <alignment horizontal="left" vertical="center"/>
    </xf>
    <xf numFmtId="165" fontId="13" fillId="13" borderId="47" xfId="26" applyNumberFormat="1" applyFont="1" applyFill="1" applyBorder="1" applyAlignment="1">
      <alignment horizontal="right" vertical="center"/>
    </xf>
    <xf numFmtId="165" fontId="13" fillId="13" borderId="36" xfId="26" applyNumberFormat="1" applyFont="1" applyFill="1" applyBorder="1" applyAlignment="1">
      <alignment horizontal="right" vertical="center"/>
    </xf>
    <xf numFmtId="166" fontId="13" fillId="13" borderId="61" xfId="26" applyNumberFormat="1" applyFont="1" applyFill="1" applyBorder="1" applyAlignment="1">
      <alignment horizontal="right" vertical="center"/>
    </xf>
    <xf numFmtId="9" fontId="13" fillId="13" borderId="62" xfId="26" applyNumberFormat="1" applyFont="1" applyFill="1" applyBorder="1" applyAlignment="1">
      <alignment horizontal="right" vertical="center"/>
    </xf>
    <xf numFmtId="0" fontId="46" fillId="0" borderId="0" xfId="26" applyFont="1" applyAlignment="1">
      <alignment vertical="center"/>
    </xf>
    <xf numFmtId="165" fontId="47" fillId="5" borderId="49" xfId="26" applyNumberFormat="1" applyFont="1" applyFill="1" applyBorder="1" applyAlignment="1">
      <alignment horizontal="right" vertical="center"/>
    </xf>
    <xf numFmtId="165" fontId="47" fillId="5" borderId="0" xfId="26" applyNumberFormat="1" applyFont="1" applyFill="1" applyAlignment="1">
      <alignment horizontal="right" vertical="center"/>
    </xf>
    <xf numFmtId="166" fontId="47" fillId="5" borderId="63" xfId="26" applyNumberFormat="1" applyFont="1" applyFill="1" applyBorder="1" applyAlignment="1">
      <alignment horizontal="right" vertical="center"/>
    </xf>
    <xf numFmtId="166" fontId="47" fillId="5" borderId="64" xfId="26" applyNumberFormat="1" applyFont="1" applyFill="1" applyBorder="1" applyAlignment="1">
      <alignment horizontal="right" vertical="center"/>
    </xf>
    <xf numFmtId="178" fontId="47" fillId="5" borderId="0" xfId="26" applyNumberFormat="1" applyFont="1" applyFill="1" applyAlignment="1">
      <alignment horizontal="right" vertical="center"/>
    </xf>
    <xf numFmtId="165" fontId="13" fillId="17" borderId="36" xfId="26" applyNumberFormat="1" applyFont="1" applyFill="1" applyBorder="1" applyAlignment="1">
      <alignment horizontal="right" vertical="center"/>
    </xf>
    <xf numFmtId="165" fontId="47" fillId="0" borderId="0" xfId="26" applyNumberFormat="1" applyFont="1" applyAlignment="1">
      <alignment horizontal="right" vertical="center"/>
    </xf>
    <xf numFmtId="165" fontId="13" fillId="13" borderId="65" xfId="26" applyNumberFormat="1" applyFont="1" applyFill="1" applyBorder="1" applyAlignment="1">
      <alignment horizontal="right" vertical="center"/>
    </xf>
    <xf numFmtId="165" fontId="13" fillId="13" borderId="66" xfId="26" applyNumberFormat="1" applyFont="1" applyFill="1" applyBorder="1" applyAlignment="1">
      <alignment horizontal="right" vertical="center"/>
    </xf>
    <xf numFmtId="166" fontId="13" fillId="13" borderId="67" xfId="26" applyNumberFormat="1" applyFont="1" applyFill="1" applyBorder="1" applyAlignment="1">
      <alignment horizontal="right" vertical="center"/>
    </xf>
    <xf numFmtId="9" fontId="13" fillId="13" borderId="68" xfId="26" applyNumberFormat="1" applyFont="1" applyFill="1" applyBorder="1" applyAlignment="1">
      <alignment horizontal="right" vertical="center"/>
    </xf>
    <xf numFmtId="178" fontId="47" fillId="5" borderId="49" xfId="26" applyNumberFormat="1" applyFont="1" applyFill="1" applyBorder="1" applyAlignment="1">
      <alignment horizontal="right" vertical="center"/>
    </xf>
    <xf numFmtId="0" fontId="13" fillId="13" borderId="65" xfId="26" applyFont="1" applyFill="1" applyBorder="1" applyAlignment="1">
      <alignment horizontal="left" vertical="center"/>
    </xf>
    <xf numFmtId="9" fontId="47" fillId="5" borderId="63" xfId="26" applyNumberFormat="1" applyFont="1" applyFill="1" applyBorder="1" applyAlignment="1">
      <alignment horizontal="right" vertical="center"/>
    </xf>
    <xf numFmtId="166" fontId="13" fillId="13" borderId="66" xfId="26" applyNumberFormat="1" applyFont="1" applyFill="1" applyBorder="1" applyAlignment="1">
      <alignment horizontal="right" vertical="center"/>
    </xf>
    <xf numFmtId="9" fontId="13" fillId="13" borderId="69" xfId="26" applyNumberFormat="1" applyFont="1" applyFill="1" applyBorder="1" applyAlignment="1">
      <alignment horizontal="right" vertical="center"/>
    </xf>
    <xf numFmtId="165" fontId="40" fillId="5" borderId="49" xfId="26" applyNumberFormat="1" applyFont="1" applyFill="1" applyBorder="1" applyAlignment="1">
      <alignment horizontal="right" vertical="center"/>
    </xf>
    <xf numFmtId="165" fontId="40" fillId="5" borderId="0" xfId="26" applyNumberFormat="1" applyFont="1" applyFill="1" applyAlignment="1">
      <alignment horizontal="right" vertical="center"/>
    </xf>
    <xf numFmtId="166" fontId="47" fillId="5" borderId="0" xfId="26" applyNumberFormat="1" applyFont="1" applyFill="1" applyAlignment="1">
      <alignment horizontal="right" vertical="center"/>
    </xf>
    <xf numFmtId="166" fontId="47" fillId="5" borderId="70" xfId="26" applyNumberFormat="1" applyFont="1" applyFill="1" applyBorder="1" applyAlignment="1">
      <alignment horizontal="right" vertical="center"/>
    </xf>
    <xf numFmtId="0" fontId="12" fillId="0" borderId="0" xfId="26" applyAlignment="1">
      <alignment horizontal="right" vertical="center"/>
    </xf>
    <xf numFmtId="0" fontId="12" fillId="0" borderId="0" xfId="26" applyAlignment="1">
      <alignment vertical="center"/>
    </xf>
    <xf numFmtId="0" fontId="8" fillId="2" borderId="0" xfId="9" applyFont="1" applyFill="1"/>
    <xf numFmtId="0" fontId="8" fillId="2" borderId="0" xfId="9" applyFont="1" applyFill="1" applyAlignment="1">
      <alignment horizontal="right"/>
    </xf>
    <xf numFmtId="0" fontId="8" fillId="2" borderId="0" xfId="9" applyFont="1" applyFill="1" applyAlignment="1">
      <alignment horizontal="center" vertical="center"/>
    </xf>
    <xf numFmtId="0" fontId="8" fillId="2" borderId="0" xfId="9" applyFont="1" applyFill="1" applyAlignment="1">
      <alignment horizontal="center"/>
    </xf>
    <xf numFmtId="3" fontId="6" fillId="2" borderId="0" xfId="2" applyNumberFormat="1" applyFont="1" applyAlignment="1">
      <alignment horizontal="right"/>
    </xf>
    <xf numFmtId="3" fontId="6" fillId="2" borderId="0" xfId="2" applyNumberFormat="1" applyFont="1" applyAlignment="1">
      <alignment horizontal="center"/>
    </xf>
    <xf numFmtId="0" fontId="6" fillId="0" borderId="0" xfId="9" applyFont="1"/>
    <xf numFmtId="0" fontId="8" fillId="2" borderId="0" xfId="9" applyFont="1" applyFill="1" applyAlignment="1">
      <alignment horizontal="left"/>
    </xf>
    <xf numFmtId="0" fontId="6" fillId="0" borderId="0" xfId="0" applyFont="1"/>
    <xf numFmtId="0" fontId="6" fillId="2" borderId="0" xfId="2" applyFont="1">
      <alignment horizontal="left"/>
    </xf>
    <xf numFmtId="0" fontId="6" fillId="2" borderId="0" xfId="2" applyFont="1" applyAlignment="1">
      <alignment horizontal="right"/>
    </xf>
    <xf numFmtId="0" fontId="6" fillId="2" borderId="0" xfId="2" applyFont="1" applyAlignment="1">
      <alignment horizontal="center" vertical="center"/>
    </xf>
    <xf numFmtId="0" fontId="6" fillId="2" borderId="0" xfId="2" applyFont="1" applyAlignment="1">
      <alignment horizontal="center"/>
    </xf>
    <xf numFmtId="0" fontId="35" fillId="2" borderId="0" xfId="2" applyFont="1">
      <alignment horizontal="left"/>
    </xf>
    <xf numFmtId="3" fontId="8" fillId="0" borderId="0" xfId="2" applyNumberFormat="1" applyFont="1" applyFill="1" applyAlignment="1">
      <alignment horizontal="center" vertical="center"/>
    </xf>
    <xf numFmtId="0" fontId="7" fillId="3" borderId="0" xfId="2" applyFont="1" applyFill="1">
      <alignment horizontal="left"/>
    </xf>
    <xf numFmtId="0" fontId="7" fillId="3" borderId="71" xfId="5" applyNumberFormat="1" applyFont="1" applyFill="1" applyBorder="1" applyAlignment="1">
      <alignment horizontal="center"/>
    </xf>
    <xf numFmtId="0" fontId="7" fillId="3" borderId="0" xfId="5" applyNumberFormat="1" applyFont="1" applyFill="1" applyAlignment="1">
      <alignment horizontal="center" vertical="center"/>
    </xf>
    <xf numFmtId="10" fontId="7" fillId="3" borderId="72" xfId="11" applyNumberFormat="1" applyFont="1" applyFill="1" applyBorder="1" applyAlignment="1">
      <alignment horizontal="center"/>
    </xf>
    <xf numFmtId="10" fontId="7" fillId="3" borderId="0" xfId="11" applyNumberFormat="1" applyFont="1" applyFill="1" applyAlignment="1">
      <alignment horizontal="center"/>
    </xf>
    <xf numFmtId="0" fontId="7" fillId="3" borderId="0" xfId="5" applyNumberFormat="1" applyFont="1" applyFill="1" applyAlignment="1">
      <alignment horizontal="center"/>
    </xf>
    <xf numFmtId="0" fontId="8" fillId="4" borderId="0" xfId="5" applyNumberFormat="1" applyFont="1" applyFill="1"/>
    <xf numFmtId="165" fontId="8" fillId="4" borderId="71" xfId="5" applyNumberFormat="1" applyFont="1" applyFill="1" applyBorder="1" applyAlignment="1">
      <alignment horizontal="right"/>
    </xf>
    <xf numFmtId="165" fontId="8" fillId="4" borderId="0" xfId="5" applyNumberFormat="1" applyFont="1" applyFill="1" applyAlignment="1">
      <alignment horizontal="center" vertical="center"/>
    </xf>
    <xf numFmtId="166" fontId="8" fillId="4" borderId="72" xfId="11" applyNumberFormat="1" applyFont="1" applyFill="1" applyBorder="1" applyAlignment="1">
      <alignment horizontal="center"/>
    </xf>
    <xf numFmtId="10" fontId="8" fillId="4" borderId="0" xfId="11" applyNumberFormat="1" applyFont="1" applyFill="1" applyAlignment="1">
      <alignment horizontal="right"/>
    </xf>
    <xf numFmtId="165" fontId="8" fillId="4" borderId="0" xfId="5" applyNumberFormat="1" applyFont="1" applyFill="1" applyAlignment="1">
      <alignment horizontal="right"/>
    </xf>
    <xf numFmtId="166" fontId="8" fillId="4" borderId="0" xfId="11" applyNumberFormat="1" applyFont="1" applyFill="1" applyAlignment="1">
      <alignment horizontal="center"/>
    </xf>
    <xf numFmtId="9" fontId="8" fillId="4" borderId="72" xfId="11" applyFont="1" applyFill="1" applyBorder="1" applyAlignment="1">
      <alignment horizontal="center"/>
    </xf>
    <xf numFmtId="0" fontId="6" fillId="2" borderId="0" xfId="2" applyFont="1" applyAlignment="1">
      <alignment horizontal="left" indent="1"/>
    </xf>
    <xf numFmtId="165" fontId="6" fillId="2" borderId="71" xfId="5" applyNumberFormat="1" applyFont="1" applyFill="1" applyBorder="1" applyAlignment="1">
      <alignment horizontal="right"/>
    </xf>
    <xf numFmtId="165" fontId="6" fillId="2" borderId="0" xfId="5" applyNumberFormat="1" applyFont="1" applyFill="1" applyAlignment="1">
      <alignment horizontal="center" vertical="center"/>
    </xf>
    <xf numFmtId="166" fontId="6" fillId="2" borderId="72" xfId="11" applyNumberFormat="1" applyFont="1" applyFill="1" applyBorder="1" applyAlignment="1">
      <alignment horizontal="center"/>
    </xf>
    <xf numFmtId="10" fontId="6" fillId="2" borderId="0" xfId="11" applyNumberFormat="1" applyFont="1" applyFill="1" applyAlignment="1">
      <alignment horizontal="right"/>
    </xf>
    <xf numFmtId="165" fontId="6" fillId="2" borderId="0" xfId="5" applyNumberFormat="1" applyFont="1" applyFill="1" applyAlignment="1">
      <alignment horizontal="right"/>
    </xf>
    <xf numFmtId="166" fontId="6" fillId="2" borderId="0" xfId="11" applyNumberFormat="1" applyFont="1" applyFill="1" applyAlignment="1">
      <alignment horizontal="center"/>
    </xf>
    <xf numFmtId="165" fontId="6" fillId="0" borderId="0" xfId="9" applyNumberFormat="1" applyFont="1"/>
    <xf numFmtId="167" fontId="6" fillId="2" borderId="71" xfId="9" applyNumberFormat="1" applyFont="1" applyFill="1" applyBorder="1"/>
    <xf numFmtId="0" fontId="6" fillId="0" borderId="0" xfId="2" applyFont="1" applyFill="1" applyAlignment="1">
      <alignment horizontal="left" indent="1"/>
    </xf>
    <xf numFmtId="165" fontId="6" fillId="0" borderId="71" xfId="5" applyNumberFormat="1" applyFont="1" applyBorder="1" applyAlignment="1">
      <alignment horizontal="right"/>
    </xf>
    <xf numFmtId="10" fontId="6" fillId="0" borderId="0" xfId="11" applyNumberFormat="1" applyFont="1" applyAlignment="1">
      <alignment horizontal="right"/>
    </xf>
    <xf numFmtId="166" fontId="6" fillId="0" borderId="72" xfId="11" applyNumberFormat="1" applyFont="1" applyBorder="1" applyAlignment="1">
      <alignment horizontal="center"/>
    </xf>
    <xf numFmtId="0" fontId="6" fillId="0" borderId="0" xfId="5" applyNumberFormat="1" applyFont="1" applyAlignment="1">
      <alignment horizontal="left" indent="1"/>
    </xf>
    <xf numFmtId="10" fontId="6" fillId="0" borderId="72" xfId="11" applyNumberFormat="1" applyFont="1" applyBorder="1" applyAlignment="1">
      <alignment horizontal="center"/>
    </xf>
    <xf numFmtId="10" fontId="6" fillId="2" borderId="72" xfId="11" applyNumberFormat="1" applyFont="1" applyFill="1" applyBorder="1" applyAlignment="1">
      <alignment horizontal="center"/>
    </xf>
    <xf numFmtId="185" fontId="6" fillId="2" borderId="72" xfId="11" applyNumberFormat="1" applyFont="1" applyFill="1" applyBorder="1" applyAlignment="1">
      <alignment horizontal="center"/>
    </xf>
    <xf numFmtId="165" fontId="6" fillId="0" borderId="71" xfId="5" applyNumberFormat="1" applyFont="1" applyFill="1" applyBorder="1" applyAlignment="1">
      <alignment horizontal="right"/>
    </xf>
    <xf numFmtId="165" fontId="6" fillId="0" borderId="0" xfId="5" applyNumberFormat="1" applyFont="1" applyFill="1" applyAlignment="1">
      <alignment horizontal="center" vertical="center"/>
    </xf>
    <xf numFmtId="10" fontId="6" fillId="0" borderId="0" xfId="11" applyNumberFormat="1" applyFont="1" applyFill="1" applyAlignment="1">
      <alignment horizontal="right"/>
    </xf>
    <xf numFmtId="165" fontId="6" fillId="0" borderId="0" xfId="5" applyNumberFormat="1" applyFont="1" applyFill="1" applyAlignment="1">
      <alignment horizontal="right"/>
    </xf>
    <xf numFmtId="10" fontId="6" fillId="0" borderId="72" xfId="11" applyNumberFormat="1" applyFont="1" applyFill="1" applyBorder="1" applyAlignment="1">
      <alignment horizontal="center"/>
    </xf>
    <xf numFmtId="0" fontId="6" fillId="2" borderId="0" xfId="5" applyNumberFormat="1" applyFont="1" applyFill="1" applyAlignment="1">
      <alignment horizontal="left" indent="1"/>
    </xf>
    <xf numFmtId="0" fontId="6" fillId="2" borderId="72" xfId="2" applyFont="1" applyBorder="1" applyAlignment="1">
      <alignment horizontal="left" indent="1"/>
    </xf>
    <xf numFmtId="165" fontId="6" fillId="2" borderId="0" xfId="5" applyNumberFormat="1" applyFont="1" applyFill="1" applyBorder="1" applyAlignment="1">
      <alignment horizontal="right"/>
    </xf>
    <xf numFmtId="185" fontId="6" fillId="0" borderId="72" xfId="11" applyNumberFormat="1" applyFont="1" applyBorder="1" applyAlignment="1">
      <alignment horizontal="center"/>
    </xf>
    <xf numFmtId="165" fontId="8" fillId="4" borderId="71" xfId="5" applyNumberFormat="1" applyFont="1" applyFill="1" applyBorder="1" applyAlignment="1">
      <alignment horizontal="center"/>
    </xf>
    <xf numFmtId="10" fontId="8" fillId="4" borderId="0" xfId="11" applyNumberFormat="1" applyFont="1" applyFill="1" applyAlignment="1">
      <alignment horizontal="center"/>
    </xf>
    <xf numFmtId="165" fontId="8" fillId="4" borderId="0" xfId="5" applyNumberFormat="1" applyFont="1" applyFill="1" applyAlignment="1">
      <alignment horizontal="center"/>
    </xf>
    <xf numFmtId="0" fontId="6" fillId="0" borderId="0" xfId="5" applyNumberFormat="1" applyFont="1" applyFill="1" applyAlignment="1">
      <alignment horizontal="left" indent="1"/>
    </xf>
    <xf numFmtId="165" fontId="6" fillId="0" borderId="71" xfId="5" applyNumberFormat="1" applyFont="1" applyFill="1" applyBorder="1" applyAlignment="1">
      <alignment horizontal="center"/>
    </xf>
    <xf numFmtId="167" fontId="2" fillId="0" borderId="0" xfId="0" applyNumberFormat="1" applyFont="1" applyAlignment="1">
      <alignment horizontal="center" vertical="center"/>
    </xf>
    <xf numFmtId="166" fontId="6" fillId="0" borderId="72" xfId="11" applyNumberFormat="1" applyFont="1" applyFill="1" applyBorder="1" applyAlignment="1">
      <alignment horizontal="center"/>
    </xf>
    <xf numFmtId="10" fontId="6" fillId="0" borderId="0" xfId="11" applyNumberFormat="1" applyFont="1" applyFill="1" applyAlignment="1">
      <alignment horizontal="center"/>
    </xf>
    <xf numFmtId="165" fontId="6" fillId="0" borderId="0" xfId="5" applyNumberFormat="1" applyFont="1" applyFill="1" applyAlignment="1">
      <alignment horizontal="center"/>
    </xf>
    <xf numFmtId="166" fontId="6" fillId="0" borderId="0" xfId="11" applyNumberFormat="1" applyFont="1" applyFill="1" applyAlignment="1">
      <alignment horizontal="center"/>
    </xf>
    <xf numFmtId="165" fontId="6" fillId="0" borderId="73" xfId="17" applyNumberFormat="1" applyFont="1" applyFill="1" applyBorder="1" applyAlignment="1">
      <alignment horizontal="right"/>
    </xf>
    <xf numFmtId="178" fontId="6" fillId="0" borderId="5" xfId="5" applyNumberFormat="1" applyFont="1" applyFill="1" applyBorder="1" applyAlignment="1">
      <alignment horizontal="center" vertical="center"/>
    </xf>
    <xf numFmtId="166" fontId="6" fillId="0" borderId="74" xfId="11" applyNumberFormat="1" applyFont="1" applyFill="1" applyBorder="1" applyAlignment="1">
      <alignment horizontal="center"/>
    </xf>
    <xf numFmtId="165" fontId="6" fillId="0" borderId="73" xfId="5" applyNumberFormat="1" applyFont="1" applyFill="1" applyBorder="1" applyAlignment="1">
      <alignment horizontal="center"/>
    </xf>
    <xf numFmtId="165" fontId="6" fillId="0" borderId="5" xfId="5" applyNumberFormat="1" applyFont="1" applyFill="1" applyBorder="1" applyAlignment="1">
      <alignment horizontal="center"/>
    </xf>
    <xf numFmtId="166" fontId="6" fillId="0" borderId="5" xfId="11" applyNumberFormat="1" applyFont="1" applyFill="1" applyBorder="1" applyAlignment="1">
      <alignment horizontal="center"/>
    </xf>
    <xf numFmtId="185" fontId="6" fillId="0" borderId="74" xfId="11" applyNumberFormat="1" applyFont="1" applyFill="1" applyBorder="1" applyAlignment="1">
      <alignment horizontal="center"/>
    </xf>
    <xf numFmtId="165" fontId="6" fillId="0" borderId="0" xfId="5" applyNumberFormat="1" applyFont="1" applyAlignment="1">
      <alignment horizontal="right"/>
    </xf>
    <xf numFmtId="165" fontId="6" fillId="0" borderId="0" xfId="5" applyNumberFormat="1" applyFont="1" applyAlignment="1">
      <alignment horizontal="center" vertical="center"/>
    </xf>
    <xf numFmtId="10" fontId="6" fillId="2" borderId="0" xfId="11" applyNumberFormat="1" applyFont="1" applyFill="1" applyAlignment="1">
      <alignment horizontal="center"/>
    </xf>
    <xf numFmtId="165" fontId="6" fillId="0" borderId="0" xfId="5" applyNumberFormat="1" applyFont="1" applyAlignment="1">
      <alignment horizontal="center"/>
    </xf>
    <xf numFmtId="3" fontId="6" fillId="2" borderId="6" xfId="2" applyNumberFormat="1" applyFont="1" applyBorder="1" applyAlignment="1">
      <alignment horizontal="right"/>
    </xf>
    <xf numFmtId="3" fontId="6" fillId="2" borderId="6" xfId="2" applyNumberFormat="1" applyFont="1" applyBorder="1" applyAlignment="1">
      <alignment horizontal="center"/>
    </xf>
    <xf numFmtId="0" fontId="6" fillId="0" borderId="5" xfId="2" applyFont="1" applyFill="1" applyBorder="1" applyAlignment="1">
      <alignment horizontal="left" vertical="center"/>
    </xf>
    <xf numFmtId="0" fontId="6" fillId="0" borderId="5" xfId="2" applyFont="1" applyFill="1" applyBorder="1" applyAlignment="1">
      <alignment horizontal="right"/>
    </xf>
    <xf numFmtId="0" fontId="6" fillId="0" borderId="5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/>
    </xf>
    <xf numFmtId="3" fontId="6" fillId="0" borderId="5" xfId="2" applyNumberFormat="1" applyFont="1" applyFill="1" applyBorder="1" applyAlignment="1">
      <alignment horizontal="right"/>
    </xf>
    <xf numFmtId="3" fontId="6" fillId="2" borderId="5" xfId="2" applyNumberFormat="1" applyFont="1" applyBorder="1" applyAlignment="1">
      <alignment horizontal="right"/>
    </xf>
    <xf numFmtId="3" fontId="6" fillId="2" borderId="5" xfId="2" applyNumberFormat="1" applyFont="1" applyBorder="1" applyAlignment="1">
      <alignment horizontal="center"/>
    </xf>
    <xf numFmtId="0" fontId="6" fillId="0" borderId="0" xfId="9" applyFont="1" applyAlignment="1">
      <alignment horizontal="center" vertical="center"/>
    </xf>
    <xf numFmtId="0" fontId="8" fillId="2" borderId="0" xfId="12" applyFont="1" applyFill="1"/>
    <xf numFmtId="0" fontId="2" fillId="0" borderId="0" xfId="12" applyFont="1"/>
    <xf numFmtId="0" fontId="8" fillId="2" borderId="0" xfId="12" applyFont="1" applyFill="1" applyAlignment="1">
      <alignment horizontal="left"/>
    </xf>
    <xf numFmtId="0" fontId="2" fillId="0" borderId="0" xfId="12" applyFont="1" applyAlignment="1">
      <alignment horizontal="center"/>
    </xf>
    <xf numFmtId="0" fontId="8" fillId="0" borderId="0" xfId="12" applyFont="1" applyAlignment="1">
      <alignment horizontal="center"/>
    </xf>
    <xf numFmtId="0" fontId="7" fillId="18" borderId="0" xfId="12" applyFont="1" applyFill="1" applyAlignment="1">
      <alignment horizontal="left"/>
    </xf>
    <xf numFmtId="0" fontId="7" fillId="18" borderId="71" xfId="12" applyFont="1" applyFill="1" applyBorder="1" applyAlignment="1">
      <alignment horizontal="center" vertical="center" wrapText="1"/>
    </xf>
    <xf numFmtId="0" fontId="7" fillId="18" borderId="0" xfId="12" applyFont="1" applyFill="1" applyAlignment="1">
      <alignment horizontal="center" vertical="center" wrapText="1"/>
    </xf>
    <xf numFmtId="0" fontId="7" fillId="18" borderId="72" xfId="12" applyFont="1" applyFill="1" applyBorder="1" applyAlignment="1">
      <alignment horizontal="center" vertical="center" wrapText="1"/>
    </xf>
    <xf numFmtId="0" fontId="4" fillId="11" borderId="0" xfId="12" applyFont="1" applyFill="1" applyAlignment="1">
      <alignment horizontal="left"/>
    </xf>
    <xf numFmtId="165" fontId="4" fillId="11" borderId="71" xfId="12" applyNumberFormat="1" applyFont="1" applyFill="1" applyBorder="1" applyAlignment="1">
      <alignment horizontal="center" vertical="center" wrapText="1"/>
    </xf>
    <xf numFmtId="165" fontId="4" fillId="11" borderId="0" xfId="12" applyNumberFormat="1" applyFont="1" applyFill="1" applyAlignment="1">
      <alignment horizontal="center" vertical="center" wrapText="1"/>
    </xf>
    <xf numFmtId="166" fontId="4" fillId="11" borderId="72" xfId="11" applyNumberFormat="1" applyFont="1" applyFill="1" applyBorder="1" applyAlignment="1">
      <alignment horizontal="center" vertical="center" wrapText="1"/>
    </xf>
    <xf numFmtId="10" fontId="4" fillId="11" borderId="0" xfId="11" applyNumberFormat="1" applyFont="1" applyFill="1" applyAlignment="1">
      <alignment horizontal="center" vertical="center" wrapText="1"/>
    </xf>
    <xf numFmtId="166" fontId="4" fillId="11" borderId="0" xfId="11" applyNumberFormat="1" applyFont="1" applyFill="1" applyAlignment="1">
      <alignment horizontal="center" vertical="center" wrapText="1"/>
    </xf>
    <xf numFmtId="165" fontId="2" fillId="0" borderId="71" xfId="12" applyNumberFormat="1" applyFont="1" applyBorder="1" applyAlignment="1">
      <alignment horizontal="center" vertical="center" wrapText="1"/>
    </xf>
    <xf numFmtId="165" fontId="2" fillId="0" borderId="0" xfId="12" applyNumberFormat="1" applyFont="1" applyAlignment="1">
      <alignment horizontal="center" vertical="center" wrapText="1"/>
    </xf>
    <xf numFmtId="166" fontId="2" fillId="0" borderId="72" xfId="11" applyNumberFormat="1" applyFont="1" applyBorder="1" applyAlignment="1">
      <alignment horizontal="center" vertical="center" wrapText="1"/>
    </xf>
    <xf numFmtId="165" fontId="2" fillId="0" borderId="0" xfId="11" applyNumberFormat="1" applyFont="1" applyAlignment="1">
      <alignment horizontal="center" vertical="center" wrapText="1"/>
    </xf>
    <xf numFmtId="167" fontId="6" fillId="0" borderId="71" xfId="0" applyNumberFormat="1" applyFont="1" applyBorder="1"/>
    <xf numFmtId="166" fontId="2" fillId="0" borderId="0" xfId="11" applyNumberFormat="1" applyFont="1" applyAlignment="1">
      <alignment horizontal="center" vertical="center" wrapText="1"/>
    </xf>
    <xf numFmtId="165" fontId="2" fillId="0" borderId="0" xfId="0" applyNumberFormat="1" applyFont="1"/>
    <xf numFmtId="167" fontId="2" fillId="0" borderId="71" xfId="17" applyNumberFormat="1" applyFont="1" applyBorder="1" applyAlignment="1">
      <alignment horizontal="center" vertical="center" wrapText="1"/>
    </xf>
    <xf numFmtId="167" fontId="2" fillId="0" borderId="0" xfId="17" applyNumberFormat="1" applyFont="1" applyAlignment="1">
      <alignment horizontal="center" vertical="center" wrapText="1"/>
    </xf>
    <xf numFmtId="165" fontId="2" fillId="2" borderId="71" xfId="12" applyNumberFormat="1" applyFont="1" applyFill="1" applyBorder="1" applyAlignment="1">
      <alignment horizontal="center" vertical="center" wrapText="1"/>
    </xf>
    <xf numFmtId="165" fontId="2" fillId="2" borderId="0" xfId="12" applyNumberFormat="1" applyFont="1" applyFill="1" applyAlignment="1">
      <alignment horizontal="center" vertical="center" wrapText="1"/>
    </xf>
    <xf numFmtId="166" fontId="2" fillId="2" borderId="72" xfId="11" applyNumberFormat="1" applyFont="1" applyFill="1" applyBorder="1" applyAlignment="1">
      <alignment horizontal="center" vertical="center" wrapText="1"/>
    </xf>
    <xf numFmtId="10" fontId="2" fillId="2" borderId="0" xfId="11" applyNumberFormat="1" applyFont="1" applyFill="1" applyAlignment="1">
      <alignment horizontal="center" vertical="center" wrapText="1"/>
    </xf>
    <xf numFmtId="167" fontId="2" fillId="0" borderId="71" xfId="12" applyNumberFormat="1" applyFont="1" applyBorder="1"/>
    <xf numFmtId="10" fontId="2" fillId="0" borderId="0" xfId="11" applyNumberFormat="1" applyFont="1" applyAlignment="1">
      <alignment horizontal="center" vertical="center" wrapText="1"/>
    </xf>
    <xf numFmtId="10" fontId="2" fillId="0" borderId="72" xfId="11" applyNumberFormat="1" applyFont="1" applyBorder="1" applyAlignment="1">
      <alignment horizontal="center" vertical="center" wrapText="1"/>
    </xf>
    <xf numFmtId="165" fontId="2" fillId="0" borderId="71" xfId="12" applyNumberFormat="1" applyFont="1" applyBorder="1" applyAlignment="1">
      <alignment vertical="center" wrapText="1"/>
    </xf>
    <xf numFmtId="0" fontId="2" fillId="0" borderId="72" xfId="12" applyFont="1" applyBorder="1"/>
    <xf numFmtId="167" fontId="2" fillId="0" borderId="71" xfId="12" applyNumberFormat="1" applyFont="1" applyBorder="1" applyAlignment="1">
      <alignment horizontal="center" vertical="center" wrapText="1"/>
    </xf>
    <xf numFmtId="167" fontId="2" fillId="0" borderId="0" xfId="12" applyNumberFormat="1" applyFont="1" applyAlignment="1">
      <alignment horizontal="center" vertical="center" wrapText="1"/>
    </xf>
    <xf numFmtId="0" fontId="8" fillId="11" borderId="0" xfId="12" applyFont="1" applyFill="1" applyAlignment="1">
      <alignment horizontal="left"/>
    </xf>
    <xf numFmtId="165" fontId="8" fillId="11" borderId="71" xfId="12" applyNumberFormat="1" applyFont="1" applyFill="1" applyBorder="1" applyAlignment="1">
      <alignment horizontal="center" vertical="center" wrapText="1"/>
    </xf>
    <xf numFmtId="165" fontId="8" fillId="11" borderId="0" xfId="12" applyNumberFormat="1" applyFont="1" applyFill="1" applyAlignment="1">
      <alignment horizontal="center" vertical="center" wrapText="1"/>
    </xf>
    <xf numFmtId="166" fontId="8" fillId="11" borderId="72" xfId="11" applyNumberFormat="1" applyFont="1" applyFill="1" applyBorder="1" applyAlignment="1">
      <alignment horizontal="center" vertical="center" wrapText="1"/>
    </xf>
    <xf numFmtId="10" fontId="8" fillId="11" borderId="0" xfId="11" applyNumberFormat="1" applyFont="1" applyFill="1" applyAlignment="1">
      <alignment horizontal="center" vertical="center" wrapText="1"/>
    </xf>
    <xf numFmtId="166" fontId="8" fillId="11" borderId="0" xfId="11" applyNumberFormat="1" applyFont="1" applyFill="1" applyAlignment="1">
      <alignment horizontal="center" vertical="center" wrapText="1"/>
    </xf>
    <xf numFmtId="0" fontId="6" fillId="0" borderId="0" xfId="12" applyFont="1"/>
    <xf numFmtId="165" fontId="6" fillId="0" borderId="71" xfId="12" applyNumberFormat="1" applyFont="1" applyBorder="1" applyAlignment="1">
      <alignment horizontal="center" vertical="center" wrapText="1"/>
    </xf>
    <xf numFmtId="165" fontId="6" fillId="0" borderId="0" xfId="12" applyNumberFormat="1" applyFont="1" applyAlignment="1">
      <alignment horizontal="center" vertical="center" wrapText="1"/>
    </xf>
    <xf numFmtId="166" fontId="6" fillId="0" borderId="72" xfId="11" applyNumberFormat="1" applyFont="1" applyBorder="1" applyAlignment="1">
      <alignment horizontal="center" vertical="center" wrapText="1"/>
    </xf>
    <xf numFmtId="10" fontId="6" fillId="0" borderId="0" xfId="11" applyNumberFormat="1" applyFont="1" applyAlignment="1">
      <alignment horizontal="center" vertical="center" wrapText="1"/>
    </xf>
    <xf numFmtId="166" fontId="6" fillId="0" borderId="0" xfId="11" applyNumberFormat="1" applyFont="1" applyAlignment="1">
      <alignment horizontal="center" vertical="center" wrapText="1"/>
    </xf>
    <xf numFmtId="165" fontId="6" fillId="0" borderId="71" xfId="12" applyNumberFormat="1" applyFont="1" applyBorder="1" applyAlignment="1">
      <alignment horizontal="right" vertical="center" wrapText="1"/>
    </xf>
    <xf numFmtId="165" fontId="6" fillId="0" borderId="0" xfId="12" applyNumberFormat="1" applyFont="1" applyAlignment="1">
      <alignment horizontal="right" vertical="center" wrapText="1"/>
    </xf>
    <xf numFmtId="174" fontId="8" fillId="11" borderId="71" xfId="17" applyNumberFormat="1" applyFont="1" applyFill="1" applyBorder="1" applyAlignment="1">
      <alignment horizontal="center" vertical="center" wrapText="1"/>
    </xf>
    <xf numFmtId="181" fontId="6" fillId="0" borderId="71" xfId="12" applyNumberFormat="1" applyFont="1" applyBorder="1" applyAlignment="1">
      <alignment horizontal="center" vertical="center" wrapText="1"/>
    </xf>
    <xf numFmtId="165" fontId="2" fillId="0" borderId="71" xfId="12" applyNumberFormat="1" applyFont="1" applyBorder="1" applyAlignment="1">
      <alignment horizontal="right" vertical="center" wrapText="1"/>
    </xf>
    <xf numFmtId="0" fontId="4" fillId="11" borderId="72" xfId="12" applyFont="1" applyFill="1" applyBorder="1" applyAlignment="1">
      <alignment horizontal="left"/>
    </xf>
    <xf numFmtId="10" fontId="2" fillId="0" borderId="0" xfId="11" applyNumberFormat="1" applyFont="1" applyBorder="1" applyAlignment="1">
      <alignment horizontal="center" vertical="center" wrapText="1"/>
    </xf>
    <xf numFmtId="166" fontId="2" fillId="0" borderId="0" xfId="11" applyNumberFormat="1" applyFont="1" applyBorder="1" applyAlignment="1">
      <alignment horizontal="center" vertical="center" wrapText="1"/>
    </xf>
    <xf numFmtId="165" fontId="8" fillId="11" borderId="0" xfId="4" applyNumberFormat="1" applyFont="1" applyFill="1" applyAlignment="1">
      <alignment horizontal="center" vertical="center" wrapText="1"/>
    </xf>
    <xf numFmtId="0" fontId="6" fillId="0" borderId="0" xfId="12" applyFont="1" applyAlignment="1">
      <alignment vertical="center"/>
    </xf>
    <xf numFmtId="167" fontId="2" fillId="0" borderId="0" xfId="17" applyNumberFormat="1" applyFont="1"/>
    <xf numFmtId="165" fontId="2" fillId="0" borderId="0" xfId="12" applyNumberFormat="1" applyFont="1"/>
    <xf numFmtId="0" fontId="12" fillId="0" borderId="0" xfId="12"/>
    <xf numFmtId="0" fontId="9" fillId="2" borderId="0" xfId="12" applyFont="1" applyFill="1" applyAlignment="1">
      <alignment horizontal="left"/>
    </xf>
    <xf numFmtId="0" fontId="59" fillId="0" borderId="0" xfId="12" applyFont="1" applyAlignment="1">
      <alignment vertical="center"/>
    </xf>
    <xf numFmtId="0" fontId="46" fillId="0" borderId="0" xfId="0" applyFont="1"/>
    <xf numFmtId="0" fontId="4" fillId="0" borderId="0" xfId="12" applyFont="1" applyAlignment="1">
      <alignment horizontal="center"/>
    </xf>
    <xf numFmtId="0" fontId="7" fillId="3" borderId="0" xfId="12" applyFont="1" applyFill="1" applyAlignment="1">
      <alignment horizontal="left" vertical="center" wrapText="1"/>
    </xf>
    <xf numFmtId="0" fontId="7" fillId="3" borderId="71" xfId="12" applyFont="1" applyFill="1" applyBorder="1" applyAlignment="1">
      <alignment horizontal="center" vertical="center" wrapText="1"/>
    </xf>
    <xf numFmtId="0" fontId="7" fillId="3" borderId="0" xfId="12" applyFont="1" applyFill="1" applyAlignment="1">
      <alignment horizontal="center" vertical="center" wrapText="1"/>
    </xf>
    <xf numFmtId="0" fontId="7" fillId="3" borderId="72" xfId="12" applyFont="1" applyFill="1" applyBorder="1" applyAlignment="1">
      <alignment horizontal="center" vertical="center" wrapText="1"/>
    </xf>
    <xf numFmtId="0" fontId="8" fillId="11" borderId="0" xfId="12" applyFont="1" applyFill="1" applyAlignment="1">
      <alignment horizontal="left" vertical="center" wrapText="1"/>
    </xf>
    <xf numFmtId="165" fontId="8" fillId="11" borderId="71" xfId="13" applyNumberFormat="1" applyFont="1" applyFill="1" applyBorder="1" applyAlignment="1">
      <alignment horizontal="center" vertical="center" wrapText="1"/>
    </xf>
    <xf numFmtId="165" fontId="8" fillId="11" borderId="0" xfId="13" applyNumberFormat="1" applyFont="1" applyFill="1" applyAlignment="1">
      <alignment horizontal="center" vertical="center" wrapText="1"/>
    </xf>
    <xf numFmtId="9" fontId="8" fillId="11" borderId="72" xfId="11" applyFont="1" applyFill="1" applyBorder="1" applyAlignment="1">
      <alignment horizontal="center" vertical="center" wrapText="1"/>
    </xf>
    <xf numFmtId="0" fontId="2" fillId="0" borderId="0" xfId="12" applyFont="1" applyAlignment="1">
      <alignment horizontal="left" vertical="center" wrapText="1"/>
    </xf>
    <xf numFmtId="165" fontId="6" fillId="0" borderId="71" xfId="13" applyNumberFormat="1" applyFont="1" applyBorder="1" applyAlignment="1">
      <alignment horizontal="center" vertical="center" wrapText="1"/>
    </xf>
    <xf numFmtId="165" fontId="6" fillId="0" borderId="0" xfId="13" applyNumberFormat="1" applyFont="1" applyAlignment="1">
      <alignment horizontal="center" vertical="center" wrapText="1"/>
    </xf>
    <xf numFmtId="10" fontId="8" fillId="0" borderId="0" xfId="11" applyNumberFormat="1" applyFont="1" applyAlignment="1">
      <alignment horizontal="center" vertical="center" wrapText="1"/>
    </xf>
    <xf numFmtId="0" fontId="6" fillId="0" borderId="0" xfId="12" applyFont="1" applyAlignment="1">
      <alignment horizontal="left" vertical="center" wrapText="1"/>
    </xf>
    <xf numFmtId="0" fontId="4" fillId="11" borderId="0" xfId="12" applyFont="1" applyFill="1" applyAlignment="1">
      <alignment horizontal="left" vertical="center" wrapText="1"/>
    </xf>
    <xf numFmtId="165" fontId="4" fillId="11" borderId="71" xfId="13" applyNumberFormat="1" applyFont="1" applyFill="1" applyBorder="1" applyAlignment="1">
      <alignment horizontal="center" vertical="center" wrapText="1"/>
    </xf>
    <xf numFmtId="165" fontId="4" fillId="11" borderId="0" xfId="13" applyNumberFormat="1" applyFont="1" applyFill="1" applyAlignment="1">
      <alignment horizontal="center" vertical="center" wrapText="1"/>
    </xf>
    <xf numFmtId="9" fontId="4" fillId="11" borderId="72" xfId="11" applyFont="1" applyFill="1" applyBorder="1" applyAlignment="1">
      <alignment horizontal="center" vertical="center" wrapText="1"/>
    </xf>
    <xf numFmtId="165" fontId="2" fillId="0" borderId="71" xfId="13" applyNumberFormat="1" applyFont="1" applyBorder="1" applyAlignment="1">
      <alignment horizontal="center" vertical="center" wrapText="1"/>
    </xf>
    <xf numFmtId="165" fontId="2" fillId="0" borderId="0" xfId="13" applyNumberFormat="1" applyFont="1" applyAlignment="1">
      <alignment horizontal="center" vertical="center" wrapText="1"/>
    </xf>
    <xf numFmtId="165" fontId="2" fillId="0" borderId="5" xfId="13" applyNumberFormat="1" applyFont="1" applyBorder="1" applyAlignment="1">
      <alignment horizontal="center" vertical="center" wrapText="1"/>
    </xf>
    <xf numFmtId="9" fontId="2" fillId="0" borderId="72" xfId="11" applyFont="1" applyBorder="1" applyAlignment="1">
      <alignment horizontal="center" vertical="center" wrapText="1"/>
    </xf>
    <xf numFmtId="0" fontId="4" fillId="11" borderId="6" xfId="12" applyFont="1" applyFill="1" applyBorder="1" applyAlignment="1">
      <alignment horizontal="left" vertical="center" wrapText="1"/>
    </xf>
    <xf numFmtId="178" fontId="4" fillId="11" borderId="8" xfId="13" applyNumberFormat="1" applyFont="1" applyFill="1" applyBorder="1" applyAlignment="1">
      <alignment horizontal="center" vertical="center" wrapText="1"/>
    </xf>
    <xf numFmtId="178" fontId="4" fillId="11" borderId="6" xfId="13" applyNumberFormat="1" applyFont="1" applyFill="1" applyBorder="1" applyAlignment="1">
      <alignment horizontal="center" vertical="center" wrapText="1"/>
    </xf>
    <xf numFmtId="166" fontId="8" fillId="11" borderId="75" xfId="11" applyNumberFormat="1" applyFont="1" applyFill="1" applyBorder="1" applyAlignment="1">
      <alignment horizontal="center" vertical="center" wrapText="1"/>
    </xf>
    <xf numFmtId="165" fontId="4" fillId="11" borderId="8" xfId="13" applyNumberFormat="1" applyFont="1" applyFill="1" applyBorder="1" applyAlignment="1">
      <alignment horizontal="center" vertical="center" wrapText="1"/>
    </xf>
    <xf numFmtId="166" fontId="4" fillId="11" borderId="6" xfId="11" applyNumberFormat="1" applyFont="1" applyFill="1" applyBorder="1" applyAlignment="1">
      <alignment horizontal="center" vertical="center" wrapText="1"/>
    </xf>
    <xf numFmtId="9" fontId="4" fillId="11" borderId="75" xfId="11" applyFont="1" applyFill="1" applyBorder="1" applyAlignment="1">
      <alignment horizontal="center" vertical="center" wrapText="1"/>
    </xf>
    <xf numFmtId="0" fontId="2" fillId="0" borderId="5" xfId="12" applyFont="1" applyBorder="1" applyAlignment="1">
      <alignment horizontal="left" vertical="center" wrapText="1"/>
    </xf>
    <xf numFmtId="178" fontId="2" fillId="0" borderId="73" xfId="13" applyNumberFormat="1" applyFont="1" applyBorder="1" applyAlignment="1">
      <alignment horizontal="center" vertical="center" wrapText="1"/>
    </xf>
    <xf numFmtId="166" fontId="2" fillId="0" borderId="74" xfId="11" applyNumberFormat="1" applyFont="1" applyBorder="1" applyAlignment="1">
      <alignment horizontal="center" vertical="center" wrapText="1"/>
    </xf>
    <xf numFmtId="10" fontId="4" fillId="0" borderId="0" xfId="11" applyNumberFormat="1" applyFont="1" applyAlignment="1">
      <alignment horizontal="center" vertical="center" wrapText="1"/>
    </xf>
    <xf numFmtId="165" fontId="2" fillId="0" borderId="73" xfId="13" applyNumberFormat="1" applyFont="1" applyBorder="1" applyAlignment="1">
      <alignment horizontal="center" vertical="center" wrapText="1"/>
    </xf>
    <xf numFmtId="166" fontId="4" fillId="0" borderId="5" xfId="11" applyNumberFormat="1" applyFont="1" applyBorder="1" applyAlignment="1">
      <alignment horizontal="center" vertical="center" wrapText="1"/>
    </xf>
    <xf numFmtId="9" fontId="2" fillId="0" borderId="74" xfId="11" applyFont="1" applyBorder="1" applyAlignment="1">
      <alignment horizontal="center" vertical="center" wrapText="1"/>
    </xf>
    <xf numFmtId="0" fontId="6" fillId="2" borderId="5" xfId="2" applyFont="1" applyBorder="1" applyAlignment="1">
      <alignment horizontal="left" vertical="top"/>
    </xf>
    <xf numFmtId="3" fontId="6" fillId="2" borderId="5" xfId="2" applyNumberFormat="1" applyFont="1" applyBorder="1" applyAlignment="1">
      <alignment horizontal="left" vertical="top"/>
    </xf>
    <xf numFmtId="0" fontId="12" fillId="0" borderId="5" xfId="12" applyBorder="1"/>
    <xf numFmtId="170" fontId="2" fillId="2" borderId="0" xfId="0" applyNumberFormat="1" applyFont="1" applyFill="1"/>
    <xf numFmtId="0" fontId="4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wrapText="1"/>
    </xf>
    <xf numFmtId="167" fontId="2" fillId="2" borderId="0" xfId="17" applyNumberFormat="1" applyFont="1" applyFill="1"/>
    <xf numFmtId="167" fontId="2" fillId="2" borderId="0" xfId="17" applyNumberFormat="1" applyFont="1" applyFill="1" applyBorder="1"/>
    <xf numFmtId="167" fontId="2" fillId="2" borderId="0" xfId="0" applyNumberFormat="1" applyFont="1" applyFill="1"/>
    <xf numFmtId="167" fontId="5" fillId="2" borderId="0" xfId="17" applyNumberFormat="1" applyFont="1" applyFill="1" applyAlignment="1">
      <alignment horizontal="left"/>
    </xf>
    <xf numFmtId="0" fontId="4" fillId="2" borderId="0" xfId="2" applyFont="1" applyBorder="1" applyAlignment="1"/>
    <xf numFmtId="3" fontId="4" fillId="2" borderId="0" xfId="2" applyNumberFormat="1" applyFont="1" applyBorder="1" applyAlignment="1">
      <alignment horizontal="right"/>
    </xf>
    <xf numFmtId="0" fontId="2" fillId="2" borderId="0" xfId="2" applyFont="1" applyBorder="1" applyAlignment="1"/>
    <xf numFmtId="3" fontId="2" fillId="2" borderId="0" xfId="2" applyNumberFormat="1" applyFont="1" applyBorder="1" applyAlignment="1">
      <alignment horizontal="right"/>
    </xf>
    <xf numFmtId="0" fontId="2" fillId="2" borderId="0" xfId="2" applyFont="1" applyBorder="1">
      <alignment horizontal="left"/>
    </xf>
    <xf numFmtId="0" fontId="5" fillId="2" borderId="0" xfId="2" applyBorder="1">
      <alignment horizontal="left"/>
    </xf>
    <xf numFmtId="3" fontId="5" fillId="2" borderId="0" xfId="2" applyNumberFormat="1" applyBorder="1">
      <alignment horizontal="left"/>
    </xf>
    <xf numFmtId="0" fontId="41" fillId="5" borderId="0" xfId="26" applyFont="1" applyFill="1" applyAlignment="1">
      <alignment horizontal="left" wrapText="1"/>
    </xf>
    <xf numFmtId="0" fontId="46" fillId="0" borderId="0" xfId="26" applyFont="1"/>
    <xf numFmtId="0" fontId="56" fillId="0" borderId="36" xfId="26" applyFont="1" applyBorder="1" applyAlignment="1">
      <alignment horizontal="left" vertical="top" wrapText="1"/>
    </xf>
    <xf numFmtId="0" fontId="46" fillId="0" borderId="36" xfId="26" applyFont="1" applyBorder="1"/>
    <xf numFmtId="3" fontId="58" fillId="12" borderId="24" xfId="26" applyNumberFormat="1" applyFont="1" applyFill="1" applyBorder="1" applyAlignment="1">
      <alignment horizontal="center" vertical="center"/>
    </xf>
    <xf numFmtId="0" fontId="46" fillId="0" borderId="25" xfId="26" applyFont="1" applyBorder="1"/>
    <xf numFmtId="0" fontId="46" fillId="0" borderId="14" xfId="26" applyFont="1" applyBorder="1"/>
    <xf numFmtId="3" fontId="51" fillId="12" borderId="25" xfId="26" applyNumberFormat="1" applyFont="1" applyFill="1" applyBorder="1" applyAlignment="1">
      <alignment horizontal="center" vertical="center"/>
    </xf>
    <xf numFmtId="0" fontId="56" fillId="0" borderId="53" xfId="26" applyFont="1" applyBorder="1" applyAlignment="1">
      <alignment horizontal="left" vertical="top" wrapText="1"/>
    </xf>
    <xf numFmtId="0" fontId="46" fillId="0" borderId="42" xfId="26" applyFont="1" applyBorder="1"/>
    <xf numFmtId="0" fontId="46" fillId="0" borderId="54" xfId="26" applyFont="1" applyBorder="1"/>
    <xf numFmtId="3" fontId="58" fillId="12" borderId="53" xfId="26" applyNumberFormat="1" applyFont="1" applyFill="1" applyBorder="1" applyAlignment="1">
      <alignment horizontal="center" vertical="center"/>
    </xf>
    <xf numFmtId="0" fontId="46" fillId="0" borderId="55" xfId="26" applyFont="1" applyBorder="1" applyAlignment="1">
      <alignment vertical="center"/>
    </xf>
    <xf numFmtId="0" fontId="46" fillId="0" borderId="56" xfId="26" applyFont="1" applyBorder="1" applyAlignment="1">
      <alignment vertical="center"/>
    </xf>
    <xf numFmtId="0" fontId="56" fillId="0" borderId="53" xfId="26" applyFont="1" applyBorder="1" applyAlignment="1">
      <alignment horizontal="left" vertical="center" wrapText="1"/>
    </xf>
    <xf numFmtId="3" fontId="8" fillId="0" borderId="7" xfId="2" applyNumberFormat="1" applyFont="1" applyFill="1" applyBorder="1" applyAlignment="1">
      <alignment horizontal="center" vertical="center"/>
    </xf>
    <xf numFmtId="0" fontId="6" fillId="0" borderId="6" xfId="9" applyFont="1" applyBorder="1" applyAlignment="1">
      <alignment horizontal="left" vertical="center" wrapText="1"/>
    </xf>
    <xf numFmtId="0" fontId="6" fillId="0" borderId="6" xfId="9" applyFont="1" applyBorder="1" applyAlignment="1">
      <alignment horizontal="left" vertical="center"/>
    </xf>
    <xf numFmtId="0" fontId="2" fillId="0" borderId="1" xfId="12" applyFont="1" applyBorder="1" applyAlignment="1">
      <alignment vertical="top" wrapText="1"/>
    </xf>
    <xf numFmtId="0" fontId="2" fillId="0" borderId="0" xfId="12" applyFont="1" applyAlignment="1">
      <alignment horizontal="left" vertical="top" wrapText="1"/>
    </xf>
    <xf numFmtId="0" fontId="6" fillId="0" borderId="6" xfId="12" applyFont="1" applyBorder="1" applyAlignment="1">
      <alignment horizontal="left" vertical="top" wrapText="1"/>
    </xf>
    <xf numFmtId="0" fontId="11" fillId="0" borderId="1" xfId="0" applyFont="1" applyBorder="1" applyAlignment="1">
      <alignment horizontal="left" wrapText="1"/>
    </xf>
    <xf numFmtId="0" fontId="24" fillId="2" borderId="0" xfId="0" applyFont="1" applyFill="1" applyAlignment="1">
      <alignment horizontal="center"/>
    </xf>
    <xf numFmtId="0" fontId="28" fillId="9" borderId="0" xfId="2" applyFont="1" applyFill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24" fillId="0" borderId="0" xfId="0" applyFont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4" fillId="8" borderId="1" xfId="0" applyFont="1" applyFill="1" applyBorder="1" applyAlignment="1">
      <alignment horizontal="left"/>
    </xf>
    <xf numFmtId="0" fontId="3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3" fontId="38" fillId="9" borderId="24" xfId="2" applyNumberFormat="1" applyFont="1" applyFill="1" applyBorder="1" applyAlignment="1">
      <alignment horizontal="center" vertical="center"/>
    </xf>
    <xf numFmtId="3" fontId="38" fillId="9" borderId="25" xfId="2" applyNumberFormat="1" applyFont="1" applyFill="1" applyBorder="1" applyAlignment="1">
      <alignment horizontal="center" vertical="center"/>
    </xf>
    <xf numFmtId="3" fontId="38" fillId="9" borderId="14" xfId="2" applyNumberFormat="1" applyFont="1" applyFill="1" applyBorder="1" applyAlignment="1">
      <alignment horizontal="center" vertical="center"/>
    </xf>
    <xf numFmtId="3" fontId="7" fillId="9" borderId="24" xfId="2" applyNumberFormat="1" applyFont="1" applyFill="1" applyBorder="1" applyAlignment="1">
      <alignment horizontal="center" vertical="center"/>
    </xf>
    <xf numFmtId="3" fontId="7" fillId="9" borderId="25" xfId="2" applyNumberFormat="1" applyFont="1" applyFill="1" applyBorder="1" applyAlignment="1">
      <alignment horizontal="center" vertical="center"/>
    </xf>
    <xf numFmtId="3" fontId="7" fillId="9" borderId="14" xfId="2" applyNumberFormat="1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left" vertical="center"/>
    </xf>
    <xf numFmtId="0" fontId="7" fillId="3" borderId="3" xfId="2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/>
    </xf>
    <xf numFmtId="0" fontId="52" fillId="5" borderId="37" xfId="24" applyFont="1" applyFill="1" applyBorder="1" applyAlignment="1">
      <alignment horizontal="left"/>
    </xf>
    <xf numFmtId="0" fontId="53" fillId="0" borderId="37" xfId="24" applyFont="1" applyBorder="1"/>
    <xf numFmtId="0" fontId="52" fillId="5" borderId="38" xfId="24" applyFont="1" applyFill="1" applyBorder="1" applyAlignment="1">
      <alignment horizontal="left" vertical="top" wrapText="1"/>
    </xf>
    <xf numFmtId="0" fontId="53" fillId="0" borderId="38" xfId="24" applyFont="1" applyBorder="1"/>
    <xf numFmtId="3" fontId="14" fillId="5" borderId="7" xfId="23" applyNumberFormat="1" applyFont="1" applyFill="1" applyBorder="1" applyAlignment="1">
      <alignment horizontal="right" vertical="center" wrapText="1"/>
    </xf>
    <xf numFmtId="3" fontId="18" fillId="0" borderId="0" xfId="0" applyNumberFormat="1" applyFont="1" applyAlignment="1">
      <alignment horizontal="center"/>
    </xf>
    <xf numFmtId="0" fontId="45" fillId="0" borderId="36" xfId="29" applyFont="1" applyBorder="1" applyAlignment="1">
      <alignment horizontal="left" vertical="center" wrapText="1"/>
    </xf>
    <xf numFmtId="0" fontId="46" fillId="0" borderId="36" xfId="29" applyFont="1" applyBorder="1"/>
  </cellXfs>
  <cellStyles count="31">
    <cellStyle name="Millares" xfId="17" builtinId="3"/>
    <cellStyle name="Millares 10" xfId="27" xr:uid="{00000000-0005-0000-0000-000001000000}"/>
    <cellStyle name="Millares 2" xfId="3" xr:uid="{00000000-0005-0000-0000-000002000000}"/>
    <cellStyle name="Millares 2 2" xfId="13" xr:uid="{00000000-0005-0000-0000-000003000000}"/>
    <cellStyle name="Millares 2 3" xfId="4" xr:uid="{00000000-0005-0000-0000-000004000000}"/>
    <cellStyle name="Millares 3" xfId="7" xr:uid="{00000000-0005-0000-0000-000005000000}"/>
    <cellStyle name="Millares 4" xfId="15" xr:uid="{00000000-0005-0000-0000-000006000000}"/>
    <cellStyle name="Millares 5" xfId="18" xr:uid="{00000000-0005-0000-0000-000007000000}"/>
    <cellStyle name="Millares 6" xfId="21" xr:uid="{00000000-0005-0000-0000-000008000000}"/>
    <cellStyle name="Millares 7" xfId="30" xr:uid="{00000000-0005-0000-0000-000009000000}"/>
    <cellStyle name="Millares 8" xfId="5" xr:uid="{00000000-0005-0000-0000-00000A000000}"/>
    <cellStyle name="Millares 8 2" xfId="22" xr:uid="{00000000-0005-0000-0000-00000B000000}"/>
    <cellStyle name="Millares 8 3" xfId="25" xr:uid="{00000000-0005-0000-0000-00000C000000}"/>
    <cellStyle name="Normal" xfId="0" builtinId="0"/>
    <cellStyle name="Normal 10" xfId="10" xr:uid="{00000000-0005-0000-0000-00000E000000}"/>
    <cellStyle name="Normal 12 2" xfId="8" xr:uid="{00000000-0005-0000-0000-00000F000000}"/>
    <cellStyle name="Normal 2" xfId="6" xr:uid="{00000000-0005-0000-0000-000010000000}"/>
    <cellStyle name="Normal 2 2" xfId="9" xr:uid="{00000000-0005-0000-0000-000011000000}"/>
    <cellStyle name="Normal 2 2 2" xfId="12" xr:uid="{00000000-0005-0000-0000-000012000000}"/>
    <cellStyle name="Normal 2 2 4" xfId="28" xr:uid="{00000000-0005-0000-0000-000013000000}"/>
    <cellStyle name="Normal 2 7 2" xfId="23" xr:uid="{00000000-0005-0000-0000-000014000000}"/>
    <cellStyle name="Normal 3" xfId="14" xr:uid="{00000000-0005-0000-0000-000015000000}"/>
    <cellStyle name="Normal 3 2" xfId="19" xr:uid="{00000000-0005-0000-0000-000016000000}"/>
    <cellStyle name="Normal 3 2 3" xfId="24" xr:uid="{00000000-0005-0000-0000-000017000000}"/>
    <cellStyle name="Normal 4" xfId="16" xr:uid="{00000000-0005-0000-0000-000018000000}"/>
    <cellStyle name="Normal 4 3" xfId="26" xr:uid="{00000000-0005-0000-0000-000019000000}"/>
    <cellStyle name="Normal 5" xfId="20" xr:uid="{00000000-0005-0000-0000-00001A000000}"/>
    <cellStyle name="Normal 6" xfId="29" xr:uid="{00000000-0005-0000-0000-00001B000000}"/>
    <cellStyle name="Porcentaje" xfId="1" builtinId="5"/>
    <cellStyle name="Porcentaje 2" xfId="11" xr:uid="{00000000-0005-0000-0000-00001D000000}"/>
    <cellStyle name="TEXTO NORMAL" xfId="2" xr:uid="{00000000-0005-0000-0000-00001E000000}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colors>
    <mruColors>
      <color rgb="FFFF8989"/>
      <color rgb="FF8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'6. EXPORTACIONES'!$B$62:$I$62</c:f>
              <c:strCache>
                <c:ptCount val="8"/>
                <c:pt idx="0">
                  <c:v>COBRE</c:v>
                </c:pt>
                <c:pt idx="1">
                  <c:v>ORO</c:v>
                </c:pt>
                <c:pt idx="2">
                  <c:v>ZINC</c:v>
                </c:pt>
                <c:pt idx="3">
                  <c:v>PLATA</c:v>
                </c:pt>
                <c:pt idx="4">
                  <c:v>PLOMO</c:v>
                </c:pt>
                <c:pt idx="5">
                  <c:v>ESTAÑO</c:v>
                </c:pt>
                <c:pt idx="6">
                  <c:v>HIERRO</c:v>
                </c:pt>
                <c:pt idx="7">
                  <c:v>MOLIBDENO</c:v>
                </c:pt>
              </c:strCache>
            </c:strRef>
          </c:cat>
          <c:val>
            <c:numRef>
              <c:f>'6. EXPORTACIONES'!$B$89:$I$89</c:f>
              <c:numCache>
                <c:formatCode>0.0%</c:formatCode>
                <c:ptCount val="8"/>
                <c:pt idx="0">
                  <c:v>-9.6027069122970099E-2</c:v>
                </c:pt>
                <c:pt idx="1">
                  <c:v>-0.12984917816817032</c:v>
                </c:pt>
                <c:pt idx="2">
                  <c:v>-0.49977095827151874</c:v>
                </c:pt>
                <c:pt idx="3">
                  <c:v>-6.7485054187919169E-2</c:v>
                </c:pt>
                <c:pt idx="4">
                  <c:v>-0.19964177824178675</c:v>
                </c:pt>
                <c:pt idx="5">
                  <c:v>0.14733481577457552</c:v>
                </c:pt>
                <c:pt idx="6">
                  <c:v>-0.10673567877117074</c:v>
                </c:pt>
                <c:pt idx="7">
                  <c:v>-0.255952231992292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2F-491C-88CB-CA143A912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48179328"/>
        <c:axId val="549352576"/>
      </c:barChart>
      <c:catAx>
        <c:axId val="54817932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549352576"/>
        <c:crossesAt val="0"/>
        <c:auto val="1"/>
        <c:lblAlgn val="ctr"/>
        <c:lblOffset val="100"/>
        <c:noMultiLvlLbl val="0"/>
      </c:catAx>
      <c:valAx>
        <c:axId val="549352576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5481793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2060"/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EEA-4D31-908B-0B5C48EE4D36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6EEA-4D31-908B-0B5C48EE4D3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 EXPORTACIONES'!$A$6:$A$15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 (ene-nov)</c:v>
                </c:pt>
              </c:strCache>
            </c:strRef>
          </c:cat>
          <c:val>
            <c:numRef>
              <c:f>'6. EXPORTACIONES'!$K$6:$K$15</c:f>
              <c:numCache>
                <c:formatCode>_-* #,##0_-;\-* #,##0_-;_-* "-"??_-;_-@_-</c:formatCode>
                <c:ptCount val="10"/>
                <c:pt idx="0">
                  <c:v>27525.674834212692</c:v>
                </c:pt>
                <c:pt idx="1">
                  <c:v>27466.673086776635</c:v>
                </c:pt>
                <c:pt idx="2">
                  <c:v>23789.445416193048</c:v>
                </c:pt>
                <c:pt idx="3">
                  <c:v>20545.413928408001</c:v>
                </c:pt>
                <c:pt idx="4">
                  <c:v>18950.140019839262</c:v>
                </c:pt>
                <c:pt idx="5">
                  <c:v>21776.636298768255</c:v>
                </c:pt>
                <c:pt idx="6">
                  <c:v>27581.607245410338</c:v>
                </c:pt>
                <c:pt idx="7">
                  <c:v>28898.657866237969</c:v>
                </c:pt>
                <c:pt idx="8">
                  <c:v>28073.79271554244</c:v>
                </c:pt>
                <c:pt idx="9" formatCode="_(* #,##0.00_);_(* \(#,##0.00\);_(* &quot;-&quot;??_);_(@_)">
                  <c:v>22469.923739409656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A-4D31-908B-0B5C48EE4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7955456"/>
        <c:axId val="567956992"/>
      </c:barChart>
      <c:catAx>
        <c:axId val="56795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567956992"/>
        <c:crosses val="autoZero"/>
        <c:auto val="1"/>
        <c:lblAlgn val="ctr"/>
        <c:lblOffset val="100"/>
        <c:noMultiLvlLbl val="0"/>
      </c:catAx>
      <c:valAx>
        <c:axId val="567956992"/>
        <c:scaling>
          <c:orientation val="minMax"/>
        </c:scaling>
        <c:delete val="0"/>
        <c:axPos val="l"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5679554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EB7-4F03-8437-322D8E91642D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2-0EB7-4F03-8437-322D8E9164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'7. INVERSIONES'!$A$5:$A$15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 INVERSIONES'!$I$5:$I$15</c:f>
              <c:numCache>
                <c:formatCode>_ * #,##0_ ;_ * \-#,##0_ ;_ * "-"??_ ;_ @_ </c:formatCode>
                <c:ptCount val="11"/>
                <c:pt idx="0">
                  <c:v>3331.5544708899988</c:v>
                </c:pt>
                <c:pt idx="1">
                  <c:v>6377.6153638800024</c:v>
                </c:pt>
                <c:pt idx="2">
                  <c:v>7498.2074195999949</c:v>
                </c:pt>
                <c:pt idx="3">
                  <c:v>8863.6219657799938</c:v>
                </c:pt>
                <c:pt idx="4">
                  <c:v>8079.20970149</c:v>
                </c:pt>
                <c:pt idx="5">
                  <c:v>6824.6243262299959</c:v>
                </c:pt>
                <c:pt idx="6">
                  <c:v>3333.5635732200003</c:v>
                </c:pt>
                <c:pt idx="7">
                  <c:v>3928.0167818599944</c:v>
                </c:pt>
                <c:pt idx="8">
                  <c:v>4947.4348791800003</c:v>
                </c:pt>
                <c:pt idx="9">
                  <c:v>6157.132087</c:v>
                </c:pt>
                <c:pt idx="10">
                  <c:v>4333.655745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B7-4F03-8437-322D8E916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662208"/>
        <c:axId val="515663744"/>
      </c:barChart>
      <c:catAx>
        <c:axId val="515662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5663744"/>
        <c:crosses val="autoZero"/>
        <c:auto val="1"/>
        <c:lblAlgn val="ctr"/>
        <c:lblOffset val="100"/>
        <c:noMultiLvlLbl val="0"/>
      </c:catAx>
      <c:valAx>
        <c:axId val="515663744"/>
        <c:scaling>
          <c:orientation val="minMax"/>
        </c:scaling>
        <c:delete val="0"/>
        <c:axPos val="l"/>
        <c:numFmt formatCode="_ * #,##0_ ;_ * \-#,##0_ ;_ * &quot;-&quot;??_ ;_ @_ " sourceLinked="1"/>
        <c:majorTickMark val="out"/>
        <c:minorTickMark val="none"/>
        <c:tickLblPos val="nextTo"/>
        <c:crossAx val="515662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571500</xdr:colOff>
      <xdr:row>24</xdr:row>
      <xdr:rowOff>114300</xdr:rowOff>
    </xdr:from>
    <xdr:ext cx="0" cy="0"/>
    <xdr:pic>
      <xdr:nvPicPr>
        <xdr:cNvPr id="2" name="image1.png">
          <a:extLst>
            <a:ext uri="{FF2B5EF4-FFF2-40B4-BE49-F238E27FC236}">
              <a16:creationId xmlns:a16="http://schemas.microsoft.com/office/drawing/2014/main" id="{905C3740-895C-450A-8264-C83FB498B24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15475" y="4648200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571500</xdr:colOff>
      <xdr:row>24</xdr:row>
      <xdr:rowOff>114300</xdr:rowOff>
    </xdr:from>
    <xdr:ext cx="0" cy="0"/>
    <xdr:pic>
      <xdr:nvPicPr>
        <xdr:cNvPr id="3" name="image1.png">
          <a:extLst>
            <a:ext uri="{FF2B5EF4-FFF2-40B4-BE49-F238E27FC236}">
              <a16:creationId xmlns:a16="http://schemas.microsoft.com/office/drawing/2014/main" id="{B08EDCBB-6E6B-41F0-8703-91FFC33558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15475" y="4648200"/>
          <a:ext cx="0" cy="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483268</xdr:colOff>
      <xdr:row>102</xdr:row>
      <xdr:rowOff>20554</xdr:rowOff>
    </xdr:from>
    <xdr:to>
      <xdr:col>8</xdr:col>
      <xdr:colOff>311818</xdr:colOff>
      <xdr:row>116</xdr:row>
      <xdr:rowOff>84722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78BCC46B-E104-4566-82A6-A3DC72B820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635376</xdr:colOff>
      <xdr:row>45</xdr:row>
      <xdr:rowOff>54042</xdr:rowOff>
    </xdr:from>
    <xdr:to>
      <xdr:col>8</xdr:col>
      <xdr:colOff>129313</xdr:colOff>
      <xdr:row>59</xdr:row>
      <xdr:rowOff>85028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8044057A-C1F1-4B5C-9559-3BA92F599C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415636</xdr:colOff>
      <xdr:row>43</xdr:row>
      <xdr:rowOff>0</xdr:rowOff>
    </xdr:from>
    <xdr:to>
      <xdr:col>7</xdr:col>
      <xdr:colOff>781049</xdr:colOff>
      <xdr:row>49</xdr:row>
      <xdr:rowOff>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3C37FFAB-8AA9-4D48-8192-448645924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8989"/>
  </sheetPr>
  <dimension ref="A1:O106"/>
  <sheetViews>
    <sheetView showGridLines="0" topLeftCell="A11" zoomScale="80" zoomScaleNormal="80" workbookViewId="0">
      <selection activeCell="K31" sqref="K31"/>
    </sheetView>
  </sheetViews>
  <sheetFormatPr baseColWidth="10" defaultColWidth="14.453125" defaultRowHeight="15" customHeight="1" x14ac:dyDescent="0.35"/>
  <cols>
    <col min="1" max="1" width="14.26953125" style="430" customWidth="1"/>
    <col min="2" max="2" width="11.26953125" style="430" customWidth="1"/>
    <col min="3" max="3" width="12.453125" style="430" customWidth="1"/>
    <col min="4" max="9" width="11.26953125" style="430" customWidth="1"/>
    <col min="10" max="11" width="11.54296875" style="430" customWidth="1"/>
    <col min="12" max="12" width="13.26953125" style="430" customWidth="1"/>
    <col min="13" max="15" width="11.54296875" style="430" customWidth="1"/>
    <col min="16" max="16384" width="14.453125" style="430"/>
  </cols>
  <sheetData>
    <row r="1" spans="1:15" ht="35.25" customHeight="1" x14ac:dyDescent="0.5">
      <c r="A1" s="425" t="s">
        <v>382</v>
      </c>
      <c r="B1" s="426"/>
      <c r="C1" s="426"/>
      <c r="D1" s="426"/>
      <c r="E1" s="426"/>
      <c r="F1" s="427"/>
      <c r="G1" s="428"/>
      <c r="H1" s="427"/>
      <c r="I1" s="426"/>
      <c r="J1" s="429"/>
      <c r="K1" s="429"/>
      <c r="L1" s="429"/>
      <c r="M1" s="429"/>
      <c r="N1" s="429"/>
      <c r="O1" s="429"/>
    </row>
    <row r="2" spans="1:15" ht="13.5" customHeight="1" x14ac:dyDescent="0.35">
      <c r="A2" s="761" t="s">
        <v>383</v>
      </c>
      <c r="B2" s="762"/>
      <c r="C2" s="762"/>
      <c r="D2" s="762"/>
      <c r="E2" s="762"/>
      <c r="F2" s="762"/>
      <c r="G2" s="762"/>
      <c r="H2" s="762"/>
      <c r="I2" s="762"/>
      <c r="J2" s="429"/>
      <c r="K2" s="429"/>
      <c r="L2" s="429"/>
      <c r="M2" s="429"/>
      <c r="N2" s="429"/>
      <c r="O2" s="429"/>
    </row>
    <row r="3" spans="1:15" ht="13.5" customHeight="1" thickBot="1" x14ac:dyDescent="0.4">
      <c r="A3" s="426"/>
      <c r="B3" s="426"/>
      <c r="C3" s="426"/>
      <c r="D3" s="426"/>
      <c r="E3" s="426"/>
      <c r="F3" s="426"/>
      <c r="G3" s="426"/>
      <c r="H3" s="426"/>
      <c r="I3" s="426"/>
      <c r="J3" s="429"/>
      <c r="K3" s="429"/>
      <c r="L3" s="429"/>
      <c r="M3" s="429"/>
      <c r="N3" s="429"/>
      <c r="O3" s="429"/>
    </row>
    <row r="4" spans="1:15" ht="13.5" customHeight="1" x14ac:dyDescent="0.35">
      <c r="A4" s="431" t="s">
        <v>60</v>
      </c>
      <c r="B4" s="432" t="s">
        <v>81</v>
      </c>
      <c r="C4" s="432" t="s">
        <v>82</v>
      </c>
      <c r="D4" s="432" t="s">
        <v>83</v>
      </c>
      <c r="E4" s="432" t="s">
        <v>84</v>
      </c>
      <c r="F4" s="432" t="s">
        <v>85</v>
      </c>
      <c r="G4" s="432" t="s">
        <v>53</v>
      </c>
      <c r="H4" s="432" t="s">
        <v>86</v>
      </c>
      <c r="I4" s="433" t="s">
        <v>87</v>
      </c>
      <c r="J4" s="429"/>
      <c r="K4" s="429"/>
      <c r="L4" s="429"/>
      <c r="M4" s="429"/>
      <c r="N4" s="429"/>
      <c r="O4" s="429"/>
    </row>
    <row r="5" spans="1:15" ht="13.5" customHeight="1" thickBot="1" x14ac:dyDescent="0.4">
      <c r="A5" s="434"/>
      <c r="B5" s="426" t="s">
        <v>384</v>
      </c>
      <c r="C5" s="426" t="s">
        <v>385</v>
      </c>
      <c r="D5" s="426" t="s">
        <v>384</v>
      </c>
      <c r="E5" s="426" t="s">
        <v>386</v>
      </c>
      <c r="F5" s="426" t="s">
        <v>384</v>
      </c>
      <c r="G5" s="426" t="s">
        <v>384</v>
      </c>
      <c r="H5" s="426" t="s">
        <v>384</v>
      </c>
      <c r="I5" s="435" t="s">
        <v>384</v>
      </c>
      <c r="J5" s="429"/>
      <c r="K5" s="429"/>
      <c r="L5" s="436"/>
      <c r="M5" s="429"/>
      <c r="N5" s="429"/>
      <c r="O5" s="429"/>
    </row>
    <row r="6" spans="1:15" ht="13.5" customHeight="1" x14ac:dyDescent="0.35">
      <c r="A6" s="437">
        <v>2010</v>
      </c>
      <c r="B6" s="438">
        <v>1247184.0293920001</v>
      </c>
      <c r="C6" s="438">
        <v>164084388.90122896</v>
      </c>
      <c r="D6" s="438">
        <v>1470449.7064990005</v>
      </c>
      <c r="E6" s="438">
        <v>3640465.4641499999</v>
      </c>
      <c r="F6" s="438">
        <v>261989.605794</v>
      </c>
      <c r="G6" s="438">
        <v>6042644.2223000005</v>
      </c>
      <c r="H6" s="438">
        <v>33847.813441999999</v>
      </c>
      <c r="I6" s="439">
        <v>16963.268973000002</v>
      </c>
      <c r="J6" s="429"/>
      <c r="K6" s="429"/>
      <c r="L6" s="436"/>
      <c r="M6" s="429"/>
      <c r="N6" s="429"/>
      <c r="O6" s="429"/>
    </row>
    <row r="7" spans="1:15" ht="13.5" customHeight="1" x14ac:dyDescent="0.35">
      <c r="A7" s="440">
        <v>2011</v>
      </c>
      <c r="B7" s="441">
        <v>1235345.0680179994</v>
      </c>
      <c r="C7" s="441">
        <v>166186716.981653</v>
      </c>
      <c r="D7" s="441">
        <v>1256382.6002109998</v>
      </c>
      <c r="E7" s="441">
        <v>3418862.1174219996</v>
      </c>
      <c r="F7" s="441">
        <v>230199.08238499996</v>
      </c>
      <c r="G7" s="441">
        <v>7010937.8915999997</v>
      </c>
      <c r="H7" s="441">
        <v>28881.790966</v>
      </c>
      <c r="I7" s="442">
        <v>19141.078051999997</v>
      </c>
      <c r="J7" s="429"/>
      <c r="K7" s="429"/>
      <c r="L7" s="436"/>
      <c r="M7" s="429"/>
      <c r="N7" s="429"/>
      <c r="O7" s="429"/>
    </row>
    <row r="8" spans="1:15" ht="13.5" customHeight="1" x14ac:dyDescent="0.35">
      <c r="A8" s="440">
        <v>2012</v>
      </c>
      <c r="B8" s="441">
        <v>1298761.3646879997</v>
      </c>
      <c r="C8" s="441">
        <v>161544666.15318698</v>
      </c>
      <c r="D8" s="441">
        <v>1281282.4314850001</v>
      </c>
      <c r="E8" s="441">
        <v>3480856.9120260002</v>
      </c>
      <c r="F8" s="441">
        <v>249236.15747599999</v>
      </c>
      <c r="G8" s="441">
        <v>6684539.3917999994</v>
      </c>
      <c r="H8" s="441">
        <v>26104.854507000004</v>
      </c>
      <c r="I8" s="442">
        <v>16790.374244000002</v>
      </c>
      <c r="J8" s="429"/>
      <c r="K8" s="429"/>
      <c r="L8" s="436"/>
      <c r="M8" s="429"/>
      <c r="N8" s="429"/>
      <c r="O8" s="429"/>
    </row>
    <row r="9" spans="1:15" ht="13.5" customHeight="1" x14ac:dyDescent="0.35">
      <c r="A9" s="440">
        <v>2013</v>
      </c>
      <c r="B9" s="441">
        <v>1375640.6942070001</v>
      </c>
      <c r="C9" s="441">
        <v>151486071.68989697</v>
      </c>
      <c r="D9" s="441">
        <v>1351273.497128</v>
      </c>
      <c r="E9" s="441">
        <v>3674282.5108389994</v>
      </c>
      <c r="F9" s="441">
        <v>266472.33039300004</v>
      </c>
      <c r="G9" s="441">
        <v>6680658.79</v>
      </c>
      <c r="H9" s="441">
        <v>23667.787451</v>
      </c>
      <c r="I9" s="442">
        <v>18139.597244000001</v>
      </c>
      <c r="J9" s="429"/>
      <c r="K9" s="429"/>
      <c r="L9" s="436"/>
      <c r="M9" s="436"/>
      <c r="N9" s="429"/>
      <c r="O9" s="429"/>
    </row>
    <row r="10" spans="1:15" ht="13.5" customHeight="1" x14ac:dyDescent="0.35">
      <c r="A10" s="440">
        <v>2014</v>
      </c>
      <c r="B10" s="441">
        <v>1377642.4139870002</v>
      </c>
      <c r="C10" s="441">
        <v>140097028.09351802</v>
      </c>
      <c r="D10" s="441">
        <v>1315474.5571109992</v>
      </c>
      <c r="E10" s="441">
        <v>3768147.2192430007</v>
      </c>
      <c r="F10" s="441">
        <v>277294.4825959999</v>
      </c>
      <c r="G10" s="441">
        <v>7192591.9308000002</v>
      </c>
      <c r="H10" s="441">
        <v>23105.261869000002</v>
      </c>
      <c r="I10" s="442">
        <v>17017.692465</v>
      </c>
      <c r="J10" s="429"/>
      <c r="K10" s="429"/>
      <c r="L10" s="436"/>
      <c r="M10" s="429"/>
      <c r="N10" s="429"/>
      <c r="O10" s="429"/>
    </row>
    <row r="11" spans="1:15" ht="13.5" customHeight="1" x14ac:dyDescent="0.35">
      <c r="A11" s="440">
        <v>2015</v>
      </c>
      <c r="B11" s="441">
        <v>1700817.4199590001</v>
      </c>
      <c r="C11" s="441">
        <v>146822906.53714001</v>
      </c>
      <c r="D11" s="441">
        <v>1421217.9398520004</v>
      </c>
      <c r="E11" s="441">
        <v>4101567.7170700002</v>
      </c>
      <c r="F11" s="441">
        <v>315524.81577999995</v>
      </c>
      <c r="G11" s="441">
        <v>7320806.8477000007</v>
      </c>
      <c r="H11" s="441">
        <v>19510.729780999998</v>
      </c>
      <c r="I11" s="442">
        <v>20153.237615999999</v>
      </c>
      <c r="J11" s="429"/>
      <c r="K11" s="429"/>
      <c r="L11" s="436"/>
      <c r="M11" s="429"/>
      <c r="N11" s="429"/>
      <c r="O11" s="429"/>
    </row>
    <row r="12" spans="1:15" ht="13.5" customHeight="1" x14ac:dyDescent="0.35">
      <c r="A12" s="440">
        <v>2016</v>
      </c>
      <c r="B12" s="441">
        <v>2353858.5579240001</v>
      </c>
      <c r="C12" s="441">
        <v>153005896.97612542</v>
      </c>
      <c r="D12" s="441">
        <v>1337081.4908789997</v>
      </c>
      <c r="E12" s="441">
        <v>4375336.6871659989</v>
      </c>
      <c r="F12" s="441">
        <v>314421.59763299994</v>
      </c>
      <c r="G12" s="441">
        <v>7663124</v>
      </c>
      <c r="H12" s="441">
        <v>18789.004763000001</v>
      </c>
      <c r="I12" s="442">
        <v>25756.505005000006</v>
      </c>
      <c r="J12" s="429"/>
      <c r="K12" s="429"/>
      <c r="L12" s="436"/>
      <c r="M12" s="436"/>
      <c r="N12" s="429"/>
      <c r="O12" s="429"/>
    </row>
    <row r="13" spans="1:15" ht="13.5" customHeight="1" x14ac:dyDescent="0.35">
      <c r="A13" s="440">
        <v>2017</v>
      </c>
      <c r="B13" s="441">
        <v>2445583.8150159996</v>
      </c>
      <c r="C13" s="441">
        <v>151964039.95641115</v>
      </c>
      <c r="D13" s="441">
        <v>1473072.7682369999</v>
      </c>
      <c r="E13" s="441">
        <v>4417986.781347001</v>
      </c>
      <c r="F13" s="441">
        <v>306783.61933000013</v>
      </c>
      <c r="G13" s="441">
        <v>8806451.7127719987</v>
      </c>
      <c r="H13" s="441">
        <v>17790.363566</v>
      </c>
      <c r="I13" s="442">
        <v>28141.142528</v>
      </c>
      <c r="J13" s="429"/>
      <c r="K13" s="429"/>
      <c r="L13" s="436"/>
      <c r="M13" s="429"/>
      <c r="N13" s="429"/>
      <c r="O13" s="429"/>
    </row>
    <row r="14" spans="1:15" ht="13.5" customHeight="1" x14ac:dyDescent="0.35">
      <c r="A14" s="440">
        <v>2018</v>
      </c>
      <c r="B14" s="441">
        <v>2437034.8892940003</v>
      </c>
      <c r="C14" s="441">
        <v>140210984.41501191</v>
      </c>
      <c r="D14" s="441">
        <v>1474383.1280539997</v>
      </c>
      <c r="E14" s="441">
        <v>4160161.9325340013</v>
      </c>
      <c r="F14" s="441">
        <v>289122.51396000007</v>
      </c>
      <c r="G14" s="441">
        <v>9533871.1347549986</v>
      </c>
      <c r="H14" s="441">
        <v>18601</v>
      </c>
      <c r="I14" s="442">
        <v>28033.511926999996</v>
      </c>
      <c r="J14" s="429"/>
      <c r="K14" s="429"/>
      <c r="L14" s="436"/>
      <c r="M14" s="429"/>
      <c r="N14" s="429"/>
      <c r="O14" s="429"/>
    </row>
    <row r="15" spans="1:15" ht="13.5" customHeight="1" x14ac:dyDescent="0.35">
      <c r="A15" s="440">
        <v>2019</v>
      </c>
      <c r="B15" s="441">
        <v>2455439.9084949992</v>
      </c>
      <c r="C15" s="441">
        <v>128413463.35810572</v>
      </c>
      <c r="D15" s="441">
        <v>1404381.5470090001</v>
      </c>
      <c r="E15" s="441">
        <v>3860306.0494860001</v>
      </c>
      <c r="F15" s="441">
        <v>308115.57177400007</v>
      </c>
      <c r="G15" s="441">
        <v>10120007.399021</v>
      </c>
      <c r="H15" s="441">
        <v>19853.168400000002</v>
      </c>
      <c r="I15" s="442">
        <v>30441.359038999999</v>
      </c>
      <c r="J15" s="429"/>
      <c r="K15" s="429"/>
      <c r="L15" s="436"/>
      <c r="M15" s="429"/>
      <c r="N15" s="429"/>
      <c r="O15" s="429"/>
    </row>
    <row r="16" spans="1:15" ht="13.5" customHeight="1" x14ac:dyDescent="0.35">
      <c r="A16" s="443" t="s">
        <v>387</v>
      </c>
      <c r="B16" s="444">
        <f>SUM(B17:B28)</f>
        <v>2149245.5612422959</v>
      </c>
      <c r="C16" s="444">
        <f t="shared" ref="C16:I16" si="0">SUM(C17:C28)</f>
        <v>87302970.103609189</v>
      </c>
      <c r="D16" s="444">
        <f t="shared" si="0"/>
        <v>1329418.5551936349</v>
      </c>
      <c r="E16" s="444">
        <f t="shared" si="0"/>
        <v>2990592.1955067799</v>
      </c>
      <c r="F16" s="444">
        <f t="shared" si="0"/>
        <v>240731.85379877</v>
      </c>
      <c r="G16" s="444">
        <f t="shared" si="0"/>
        <v>8893971.5276180003</v>
      </c>
      <c r="H16" s="444">
        <f>SUM(H17:H28)</f>
        <v>20646.581029500001</v>
      </c>
      <c r="I16" s="445">
        <f t="shared" si="0"/>
        <v>32184.625879069798</v>
      </c>
      <c r="J16" s="429"/>
      <c r="K16" s="429"/>
      <c r="L16" s="436"/>
      <c r="M16" s="436"/>
      <c r="N16" s="429"/>
      <c r="O16" s="429"/>
    </row>
    <row r="17" spans="1:15" ht="13.5" customHeight="1" x14ac:dyDescent="0.35">
      <c r="A17" s="446" t="s">
        <v>219</v>
      </c>
      <c r="B17" s="441">
        <v>190927.21216850998</v>
      </c>
      <c r="C17" s="441">
        <v>10280084.659416348</v>
      </c>
      <c r="D17" s="441">
        <v>126020.84345729003</v>
      </c>
      <c r="E17" s="441">
        <v>317257.8734065324</v>
      </c>
      <c r="F17" s="441">
        <v>23980.831490719997</v>
      </c>
      <c r="G17" s="441">
        <v>997176.04039800004</v>
      </c>
      <c r="H17" s="441">
        <v>2053.402415</v>
      </c>
      <c r="I17" s="442">
        <v>2234.9682472899999</v>
      </c>
      <c r="J17" s="447"/>
      <c r="K17" s="429"/>
      <c r="L17" s="429"/>
      <c r="M17" s="429"/>
      <c r="N17" s="429"/>
      <c r="O17" s="429"/>
    </row>
    <row r="18" spans="1:15" ht="13.5" customHeight="1" x14ac:dyDescent="0.35">
      <c r="A18" s="448" t="s">
        <v>220</v>
      </c>
      <c r="B18" s="441">
        <v>169825.96929184301</v>
      </c>
      <c r="C18" s="441">
        <v>9322211.9001427498</v>
      </c>
      <c r="D18" s="441">
        <v>115620.59327268098</v>
      </c>
      <c r="E18" s="441">
        <v>304010.54013335897</v>
      </c>
      <c r="F18" s="441">
        <v>23707.948895639995</v>
      </c>
      <c r="G18" s="441">
        <v>979376.48886000004</v>
      </c>
      <c r="H18" s="441">
        <v>1791.2658000000001</v>
      </c>
      <c r="I18" s="442">
        <v>2493.5634207297999</v>
      </c>
      <c r="J18" s="447"/>
      <c r="K18" s="429"/>
      <c r="L18" s="429"/>
      <c r="M18" s="429"/>
      <c r="N18" s="429"/>
      <c r="O18" s="429"/>
    </row>
    <row r="19" spans="1:15" ht="13.5" customHeight="1" x14ac:dyDescent="0.35">
      <c r="A19" s="448" t="s">
        <v>221</v>
      </c>
      <c r="B19" s="441">
        <v>154047.87616005776</v>
      </c>
      <c r="C19" s="441">
        <v>7926351.0172054404</v>
      </c>
      <c r="D19" s="441">
        <v>106352.91381031496</v>
      </c>
      <c r="E19" s="441">
        <v>215287.55737426103</v>
      </c>
      <c r="F19" s="441">
        <v>22032.472539052003</v>
      </c>
      <c r="G19" s="441">
        <v>461505.34649199998</v>
      </c>
      <c r="H19" s="441">
        <v>1133.7519</v>
      </c>
      <c r="I19" s="442">
        <v>2390.69406205</v>
      </c>
      <c r="J19" s="447"/>
      <c r="K19" s="429"/>
      <c r="L19" s="429"/>
      <c r="M19" s="429"/>
      <c r="N19" s="429"/>
      <c r="O19" s="429"/>
    </row>
    <row r="20" spans="1:15" ht="13.5" customHeight="1" x14ac:dyDescent="0.35">
      <c r="A20" s="448" t="s">
        <v>222</v>
      </c>
      <c r="B20" s="441">
        <v>125254.10499149997</v>
      </c>
      <c r="C20" s="441">
        <v>5067681.0853805365</v>
      </c>
      <c r="D20" s="441">
        <v>16787.854187680001</v>
      </c>
      <c r="E20" s="441">
        <v>85225.283865594407</v>
      </c>
      <c r="F20" s="441">
        <v>4386.2421334699993</v>
      </c>
      <c r="G20" s="449">
        <v>0</v>
      </c>
      <c r="H20" s="449">
        <v>0</v>
      </c>
      <c r="I20" s="442">
        <v>2115.4004133600001</v>
      </c>
      <c r="J20" s="447"/>
      <c r="K20" s="429"/>
      <c r="L20" s="429"/>
      <c r="M20" s="429"/>
      <c r="N20" s="429"/>
      <c r="O20" s="429"/>
    </row>
    <row r="21" spans="1:15" ht="13.5" customHeight="1" x14ac:dyDescent="0.35">
      <c r="A21" s="448" t="s">
        <v>223</v>
      </c>
      <c r="B21" s="441">
        <v>128411.75443735099</v>
      </c>
      <c r="C21" s="441">
        <v>4060227.9487712388</v>
      </c>
      <c r="D21" s="441">
        <v>29325.284262169997</v>
      </c>
      <c r="E21" s="441">
        <v>116324.70741531288</v>
      </c>
      <c r="F21" s="441">
        <v>8772.4404382300017</v>
      </c>
      <c r="G21" s="449">
        <v>0</v>
      </c>
      <c r="H21" s="441">
        <v>1217.5114000000001</v>
      </c>
      <c r="I21" s="442">
        <v>2389.9119046599999</v>
      </c>
      <c r="J21" s="447"/>
      <c r="K21" s="429"/>
      <c r="L21" s="429"/>
      <c r="M21" s="429"/>
      <c r="N21" s="429"/>
      <c r="O21" s="429"/>
    </row>
    <row r="22" spans="1:15" ht="13.5" customHeight="1" x14ac:dyDescent="0.35">
      <c r="A22" s="448" t="s">
        <v>224</v>
      </c>
      <c r="B22" s="441">
        <v>180845.67142695302</v>
      </c>
      <c r="C22" s="441">
        <v>6045499.9554004101</v>
      </c>
      <c r="D22" s="441">
        <v>119921.63586084297</v>
      </c>
      <c r="E22" s="441">
        <v>265376.86856270919</v>
      </c>
      <c r="F22" s="441">
        <v>20794.725637346</v>
      </c>
      <c r="G22" s="441">
        <v>393740.76965999999</v>
      </c>
      <c r="H22" s="441">
        <v>1460.8656025</v>
      </c>
      <c r="I22" s="442">
        <v>2772.8576364199998</v>
      </c>
      <c r="J22" s="447"/>
      <c r="K22" s="429"/>
      <c r="L22" s="429"/>
      <c r="M22" s="429"/>
      <c r="N22" s="429"/>
      <c r="O22" s="429"/>
    </row>
    <row r="23" spans="1:15" ht="13.5" customHeight="1" x14ac:dyDescent="0.35">
      <c r="A23" s="448" t="s">
        <v>225</v>
      </c>
      <c r="B23" s="441">
        <v>198840.16849656898</v>
      </c>
      <c r="C23" s="441">
        <v>6060030.1801374238</v>
      </c>
      <c r="D23" s="441">
        <v>112947.50595494997</v>
      </c>
      <c r="E23" s="441">
        <v>227592.41904219612</v>
      </c>
      <c r="F23" s="441">
        <v>20634.805826070002</v>
      </c>
      <c r="G23" s="441">
        <v>775845.85043500003</v>
      </c>
      <c r="H23" s="441">
        <v>2158.075296</v>
      </c>
      <c r="I23" s="442">
        <v>3174.1889972199997</v>
      </c>
      <c r="J23" s="447"/>
      <c r="K23" s="429"/>
      <c r="L23" s="429"/>
      <c r="M23" s="429"/>
      <c r="N23" s="429"/>
      <c r="O23" s="429"/>
    </row>
    <row r="24" spans="1:15" ht="13.5" customHeight="1" x14ac:dyDescent="0.35">
      <c r="A24" s="448" t="s">
        <v>226</v>
      </c>
      <c r="B24" s="441">
        <v>193852.27929833799</v>
      </c>
      <c r="C24" s="441">
        <v>7013907.854535047</v>
      </c>
      <c r="D24" s="441">
        <v>133893.14820576596</v>
      </c>
      <c r="E24" s="441">
        <v>265290.35295732575</v>
      </c>
      <c r="F24" s="441">
        <v>21887.360107584005</v>
      </c>
      <c r="G24" s="441">
        <v>1002064.180748</v>
      </c>
      <c r="H24" s="441">
        <v>1895.4792520000001</v>
      </c>
      <c r="I24" s="442">
        <v>2991.0151989200003</v>
      </c>
      <c r="J24" s="447"/>
      <c r="K24" s="429"/>
      <c r="L24" s="429"/>
      <c r="M24" s="429"/>
      <c r="N24" s="429"/>
      <c r="O24" s="429"/>
    </row>
    <row r="25" spans="1:15" ht="13.5" customHeight="1" x14ac:dyDescent="0.35">
      <c r="A25" s="448" t="s">
        <v>388</v>
      </c>
      <c r="B25" s="441">
        <v>171788.59626704938</v>
      </c>
      <c r="C25" s="441">
        <v>7172058.611201535</v>
      </c>
      <c r="D25" s="441">
        <v>133520.43730937</v>
      </c>
      <c r="E25" s="441">
        <v>292627.93078231387</v>
      </c>
      <c r="F25" s="441">
        <v>23697.288332457996</v>
      </c>
      <c r="G25" s="441">
        <v>1025330.74389</v>
      </c>
      <c r="H25" s="441">
        <v>2219.5896000000002</v>
      </c>
      <c r="I25" s="442">
        <v>2808.8243763</v>
      </c>
      <c r="J25" s="447"/>
      <c r="K25" s="429"/>
      <c r="L25" s="429"/>
      <c r="M25" s="429"/>
      <c r="N25" s="429"/>
      <c r="O25" s="429"/>
    </row>
    <row r="26" spans="1:15" ht="13.5" customHeight="1" x14ac:dyDescent="0.35">
      <c r="A26" s="448" t="s">
        <v>228</v>
      </c>
      <c r="B26" s="441">
        <v>207085.60467786097</v>
      </c>
      <c r="C26" s="441">
        <v>7586936.0284529002</v>
      </c>
      <c r="D26" s="441">
        <v>142298.56475682001</v>
      </c>
      <c r="E26" s="441">
        <v>289419.50536814868</v>
      </c>
      <c r="F26" s="441">
        <v>22504.215672800001</v>
      </c>
      <c r="G26" s="441">
        <v>1092971.6311600001</v>
      </c>
      <c r="H26" s="441">
        <v>2156.1828999999998</v>
      </c>
      <c r="I26" s="442">
        <v>2857.0969464</v>
      </c>
      <c r="J26" s="447"/>
      <c r="K26" s="429"/>
      <c r="L26" s="429"/>
      <c r="M26" s="429"/>
      <c r="N26" s="429"/>
      <c r="O26" s="429"/>
    </row>
    <row r="27" spans="1:15" ht="13.5" customHeight="1" x14ac:dyDescent="0.35">
      <c r="A27" s="448" t="s">
        <v>229</v>
      </c>
      <c r="B27" s="441">
        <v>206386.70206610992</v>
      </c>
      <c r="C27" s="441">
        <v>8219795.1158788558</v>
      </c>
      <c r="D27" s="441">
        <v>137210.08805914997</v>
      </c>
      <c r="E27" s="441">
        <v>294497.51486263575</v>
      </c>
      <c r="F27" s="441">
        <v>23814.975198240001</v>
      </c>
      <c r="G27" s="441">
        <v>1185831.8410799999</v>
      </c>
      <c r="H27" s="441">
        <v>2096.9554559999997</v>
      </c>
      <c r="I27" s="442">
        <v>2971.1272143200003</v>
      </c>
      <c r="J27" s="447"/>
      <c r="K27" s="429"/>
      <c r="L27" s="429"/>
      <c r="M27" s="429"/>
      <c r="N27" s="429"/>
      <c r="O27" s="429"/>
    </row>
    <row r="28" spans="1:15" ht="13.5" customHeight="1" thickBot="1" x14ac:dyDescent="0.4">
      <c r="A28" s="450" t="s">
        <v>230</v>
      </c>
      <c r="B28" s="451">
        <v>221979.62196015401</v>
      </c>
      <c r="C28" s="451">
        <v>8548185.7470867243</v>
      </c>
      <c r="D28" s="451">
        <v>155519.68605660001</v>
      </c>
      <c r="E28" s="451">
        <v>317681.64173639094</v>
      </c>
      <c r="F28" s="451">
        <v>24518.547527159997</v>
      </c>
      <c r="G28" s="451">
        <v>980128.63489500002</v>
      </c>
      <c r="H28" s="451">
        <v>2463.5014080000001</v>
      </c>
      <c r="I28" s="452">
        <v>2984.9774614000007</v>
      </c>
      <c r="J28" s="447"/>
      <c r="K28" s="429"/>
      <c r="L28" s="429"/>
      <c r="M28" s="429"/>
      <c r="N28" s="429"/>
      <c r="O28" s="429"/>
    </row>
    <row r="29" spans="1:15" ht="13.5" customHeight="1" x14ac:dyDescent="0.35">
      <c r="A29" s="453"/>
      <c r="B29" s="441"/>
      <c r="C29" s="441"/>
      <c r="D29" s="441"/>
      <c r="E29" s="441"/>
      <c r="F29" s="441"/>
      <c r="G29" s="441"/>
      <c r="H29" s="441"/>
      <c r="I29" s="441"/>
      <c r="J29" s="429"/>
      <c r="K29" s="429"/>
      <c r="L29" s="429"/>
      <c r="M29" s="429"/>
      <c r="N29" s="429"/>
      <c r="O29" s="429"/>
    </row>
    <row r="30" spans="1:15" ht="13.5" customHeight="1" x14ac:dyDescent="0.35">
      <c r="A30" s="454" t="s">
        <v>389</v>
      </c>
      <c r="B30" s="426"/>
      <c r="C30" s="426"/>
      <c r="D30" s="455"/>
      <c r="E30" s="426"/>
      <c r="F30" s="426"/>
      <c r="G30" s="426"/>
      <c r="H30" s="426"/>
      <c r="I30" s="426"/>
      <c r="J30" s="429"/>
      <c r="K30" s="429"/>
      <c r="L30" s="429"/>
      <c r="M30" s="429"/>
      <c r="N30" s="429"/>
      <c r="O30" s="429"/>
    </row>
    <row r="31" spans="1:15" ht="13.5" customHeight="1" x14ac:dyDescent="0.35">
      <c r="A31" s="456" t="s">
        <v>235</v>
      </c>
      <c r="B31" s="457">
        <v>225496.01062326998</v>
      </c>
      <c r="C31" s="457">
        <v>10063063.856785001</v>
      </c>
      <c r="D31" s="457">
        <v>132236.22064265001</v>
      </c>
      <c r="E31" s="457">
        <v>346298.66094604804</v>
      </c>
      <c r="F31" s="457">
        <v>27248.305267580006</v>
      </c>
      <c r="G31" s="457">
        <v>1173097.8131299999</v>
      </c>
      <c r="H31" s="457">
        <v>1769.8407</v>
      </c>
      <c r="I31" s="457">
        <v>3392.4978325999996</v>
      </c>
      <c r="J31" s="447"/>
      <c r="K31" s="429"/>
      <c r="L31" s="429"/>
      <c r="M31" s="429"/>
      <c r="N31" s="429"/>
      <c r="O31" s="429"/>
    </row>
    <row r="32" spans="1:15" ht="13.5" customHeight="1" thickBot="1" x14ac:dyDescent="0.4">
      <c r="A32" s="458" t="s">
        <v>236</v>
      </c>
      <c r="B32" s="451">
        <v>221979.62196015401</v>
      </c>
      <c r="C32" s="451">
        <v>8548185.7470867243</v>
      </c>
      <c r="D32" s="451">
        <v>155519.68605660001</v>
      </c>
      <c r="E32" s="451">
        <v>317681.64173639094</v>
      </c>
      <c r="F32" s="451">
        <v>24518.547527159997</v>
      </c>
      <c r="G32" s="451">
        <v>980128.63489500002</v>
      </c>
      <c r="H32" s="451">
        <v>2463.5014080000001</v>
      </c>
      <c r="I32" s="451">
        <v>2984.9774614000007</v>
      </c>
      <c r="J32" s="429"/>
      <c r="K32" s="459"/>
      <c r="L32" s="447"/>
      <c r="M32" s="429"/>
      <c r="N32" s="429"/>
      <c r="O32" s="429"/>
    </row>
    <row r="33" spans="1:15" ht="13.5" customHeight="1" thickBot="1" x14ac:dyDescent="0.4">
      <c r="A33" s="460" t="s">
        <v>237</v>
      </c>
      <c r="B33" s="461">
        <f t="shared" ref="B33:I33" si="1">+B32/B31-1</f>
        <v>-1.5594017177495423E-2</v>
      </c>
      <c r="C33" s="461">
        <f t="shared" si="1"/>
        <v>-0.15053845739802929</v>
      </c>
      <c r="D33" s="461">
        <f t="shared" si="1"/>
        <v>0.17607479479370736</v>
      </c>
      <c r="E33" s="461">
        <f t="shared" si="1"/>
        <v>-8.2636817397672591E-2</v>
      </c>
      <c r="F33" s="461">
        <f t="shared" si="1"/>
        <v>-0.10018082642621706</v>
      </c>
      <c r="G33" s="461">
        <f t="shared" si="1"/>
        <v>-0.16449538655274565</v>
      </c>
      <c r="H33" s="461">
        <f t="shared" si="1"/>
        <v>0.39193397914286865</v>
      </c>
      <c r="I33" s="461">
        <f t="shared" si="1"/>
        <v>-0.12012398866815976</v>
      </c>
      <c r="J33" s="454"/>
      <c r="K33" s="459"/>
      <c r="L33" s="447"/>
      <c r="M33" s="454"/>
      <c r="N33" s="454"/>
      <c r="O33" s="454"/>
    </row>
    <row r="34" spans="1:15" ht="13.5" customHeight="1" x14ac:dyDescent="0.35">
      <c r="A34" s="427"/>
      <c r="B34" s="455"/>
      <c r="C34" s="455"/>
      <c r="D34" s="455"/>
      <c r="E34" s="455"/>
      <c r="F34" s="455"/>
      <c r="G34" s="455"/>
      <c r="H34" s="455"/>
      <c r="I34" s="455"/>
      <c r="J34" s="429"/>
      <c r="K34" s="459"/>
      <c r="L34" s="447"/>
      <c r="M34" s="429"/>
      <c r="N34" s="429"/>
      <c r="O34" s="429"/>
    </row>
    <row r="35" spans="1:15" ht="13.5" customHeight="1" x14ac:dyDescent="0.35">
      <c r="A35" s="454" t="s">
        <v>390</v>
      </c>
      <c r="B35" s="454"/>
      <c r="C35" s="454"/>
      <c r="D35" s="454"/>
      <c r="E35" s="454"/>
      <c r="F35" s="454"/>
      <c r="G35" s="454"/>
      <c r="H35" s="454"/>
      <c r="I35" s="454"/>
      <c r="J35" s="429"/>
      <c r="K35" s="459"/>
      <c r="L35" s="447"/>
      <c r="M35" s="429"/>
      <c r="N35" s="429"/>
      <c r="O35" s="429"/>
    </row>
    <row r="36" spans="1:15" ht="13.5" customHeight="1" x14ac:dyDescent="0.35">
      <c r="A36" s="429" t="s">
        <v>391</v>
      </c>
      <c r="B36" s="462">
        <v>2455439.9222271019</v>
      </c>
      <c r="C36" s="462">
        <v>128413463.35877448</v>
      </c>
      <c r="D36" s="462">
        <v>1404381.5470066713</v>
      </c>
      <c r="E36" s="462">
        <v>3860306.0495387167</v>
      </c>
      <c r="F36" s="462">
        <v>308115.57177064405</v>
      </c>
      <c r="G36" s="462">
        <v>10120007.399119999</v>
      </c>
      <c r="H36" s="462">
        <v>19853.168399999999</v>
      </c>
      <c r="I36" s="462">
        <v>30441.359039579998</v>
      </c>
      <c r="J36" s="429"/>
      <c r="K36" s="459"/>
      <c r="L36" s="447"/>
      <c r="M36" s="429"/>
      <c r="N36" s="429"/>
      <c r="O36" s="429" t="s">
        <v>392</v>
      </c>
    </row>
    <row r="37" spans="1:15" ht="13.5" customHeight="1" thickBot="1" x14ac:dyDescent="0.4">
      <c r="A37" s="463" t="s">
        <v>393</v>
      </c>
      <c r="B37" s="464">
        <v>2149245.5612422959</v>
      </c>
      <c r="C37" s="464">
        <v>87302970.103609189</v>
      </c>
      <c r="D37" s="464">
        <v>1329418.5551936349</v>
      </c>
      <c r="E37" s="464">
        <v>2990592.1955067799</v>
      </c>
      <c r="F37" s="464">
        <v>240731.85379877</v>
      </c>
      <c r="G37" s="464">
        <v>8893971.5276180003</v>
      </c>
      <c r="H37" s="464">
        <v>20646.581029500001</v>
      </c>
      <c r="I37" s="464">
        <v>32184.625879069798</v>
      </c>
      <c r="J37" s="429"/>
      <c r="K37" s="459"/>
      <c r="L37" s="447"/>
      <c r="M37" s="429"/>
      <c r="N37" s="429"/>
      <c r="O37" s="429"/>
    </row>
    <row r="38" spans="1:15" ht="13.5" customHeight="1" thickBot="1" x14ac:dyDescent="0.4">
      <c r="A38" s="465" t="s">
        <v>237</v>
      </c>
      <c r="B38" s="466">
        <f t="shared" ref="B38:I38" si="2">+B37/B36-1</f>
        <v>-0.12470040835170815</v>
      </c>
      <c r="C38" s="466">
        <f t="shared" si="2"/>
        <v>-0.3201416127241008</v>
      </c>
      <c r="D38" s="466">
        <f t="shared" si="2"/>
        <v>-5.3377938476060205E-2</v>
      </c>
      <c r="E38" s="466">
        <f t="shared" si="2"/>
        <v>-0.22529660676408347</v>
      </c>
      <c r="F38" s="466">
        <f t="shared" si="2"/>
        <v>-0.21869624305140067</v>
      </c>
      <c r="G38" s="466">
        <f t="shared" si="2"/>
        <v>-0.12114970109691925</v>
      </c>
      <c r="H38" s="466">
        <f t="shared" si="2"/>
        <v>3.9964030602793077E-2</v>
      </c>
      <c r="I38" s="466">
        <f t="shared" si="2"/>
        <v>5.7266393304687746E-2</v>
      </c>
      <c r="J38" s="429"/>
      <c r="K38" s="459"/>
      <c r="L38" s="447"/>
      <c r="M38" s="429"/>
      <c r="N38" s="429"/>
      <c r="O38" s="429"/>
    </row>
    <row r="39" spans="1:15" ht="13.5" customHeight="1" x14ac:dyDescent="0.35">
      <c r="A39" s="425"/>
      <c r="B39" s="467"/>
      <c r="C39" s="467"/>
      <c r="D39" s="467"/>
      <c r="E39" s="467"/>
      <c r="F39" s="467"/>
      <c r="G39" s="467"/>
      <c r="H39" s="467"/>
      <c r="I39" s="467"/>
      <c r="J39" s="429"/>
      <c r="K39" s="459"/>
      <c r="L39" s="447"/>
      <c r="M39" s="429"/>
      <c r="N39" s="429"/>
      <c r="O39" s="429"/>
    </row>
    <row r="40" spans="1:15" ht="13.5" customHeight="1" x14ac:dyDescent="0.35">
      <c r="A40" s="454" t="s">
        <v>394</v>
      </c>
      <c r="B40" s="454"/>
      <c r="C40" s="454"/>
      <c r="D40" s="454"/>
      <c r="E40" s="454"/>
      <c r="F40" s="454"/>
      <c r="G40" s="454"/>
      <c r="H40" s="454"/>
      <c r="I40" s="454"/>
      <c r="J40" s="429"/>
      <c r="K40" s="429"/>
      <c r="L40" s="429"/>
      <c r="M40" s="429"/>
      <c r="N40" s="429"/>
      <c r="O40" s="429"/>
    </row>
    <row r="41" spans="1:15" ht="13.5" customHeight="1" x14ac:dyDescent="0.35">
      <c r="A41" s="456" t="s">
        <v>152</v>
      </c>
      <c r="B41" s="441">
        <v>206386.70206610992</v>
      </c>
      <c r="C41" s="441">
        <v>8219795.1158788558</v>
      </c>
      <c r="D41" s="441">
        <v>137210.08805914997</v>
      </c>
      <c r="E41" s="441">
        <v>294497.51486263575</v>
      </c>
      <c r="F41" s="441">
        <v>23814.975198240001</v>
      </c>
      <c r="G41" s="441">
        <v>1185831.8410799999</v>
      </c>
      <c r="H41" s="441">
        <v>2096.9554559999997</v>
      </c>
      <c r="I41" s="441">
        <v>2971.1272143200003</v>
      </c>
      <c r="J41" s="429"/>
      <c r="K41" s="429"/>
      <c r="L41" s="429"/>
      <c r="M41" s="429"/>
      <c r="N41" s="429"/>
      <c r="O41" s="429"/>
    </row>
    <row r="42" spans="1:15" ht="13.5" customHeight="1" thickBot="1" x14ac:dyDescent="0.4">
      <c r="A42" s="458" t="s">
        <v>236</v>
      </c>
      <c r="B42" s="451">
        <v>221979.62196015401</v>
      </c>
      <c r="C42" s="451">
        <v>8548185.7470867243</v>
      </c>
      <c r="D42" s="451">
        <v>155519.68605660001</v>
      </c>
      <c r="E42" s="451">
        <v>317681.64173639094</v>
      </c>
      <c r="F42" s="451">
        <v>24518.547527159997</v>
      </c>
      <c r="G42" s="451">
        <v>980128.63489500002</v>
      </c>
      <c r="H42" s="451">
        <v>2463.5014080000001</v>
      </c>
      <c r="I42" s="451">
        <v>2984.9774614000007</v>
      </c>
      <c r="J42" s="429"/>
      <c r="K42" s="429"/>
      <c r="L42" s="429"/>
      <c r="M42" s="429"/>
      <c r="N42" s="429"/>
      <c r="O42" s="429"/>
    </row>
    <row r="43" spans="1:15" ht="13.5" customHeight="1" thickBot="1" x14ac:dyDescent="0.4">
      <c r="A43" s="468" t="s">
        <v>237</v>
      </c>
      <c r="B43" s="469">
        <f t="shared" ref="B43:H43" si="3">+B42/B41-1</f>
        <v>7.5551960169649712E-2</v>
      </c>
      <c r="C43" s="469">
        <f t="shared" si="3"/>
        <v>3.995119423031479E-2</v>
      </c>
      <c r="D43" s="469">
        <f t="shared" si="3"/>
        <v>0.13344206870238984</v>
      </c>
      <c r="E43" s="469">
        <f t="shared" si="3"/>
        <v>7.8724354888254577E-2</v>
      </c>
      <c r="F43" s="469">
        <f>+F42/F41-1</f>
        <v>2.954327363616116E-2</v>
      </c>
      <c r="G43" s="469">
        <f t="shared" si="3"/>
        <v>-0.17346743362672323</v>
      </c>
      <c r="H43" s="469">
        <f t="shared" si="3"/>
        <v>0.17479911218486111</v>
      </c>
      <c r="I43" s="469">
        <f>+I42/I41-1</f>
        <v>4.6616136169619349E-3</v>
      </c>
      <c r="J43" s="429"/>
      <c r="K43" s="429" t="s">
        <v>392</v>
      </c>
      <c r="L43" s="429"/>
      <c r="M43" s="429"/>
      <c r="N43" s="429"/>
      <c r="O43" s="429"/>
    </row>
    <row r="44" spans="1:15" ht="13.5" customHeight="1" x14ac:dyDescent="0.35">
      <c r="A44" s="470"/>
      <c r="B44" s="471"/>
      <c r="C44" s="471"/>
      <c r="D44" s="471"/>
      <c r="E44" s="471"/>
      <c r="F44" s="471"/>
      <c r="G44" s="471"/>
      <c r="H44" s="471"/>
      <c r="I44" s="471"/>
      <c r="J44" s="429"/>
      <c r="K44" s="429"/>
      <c r="L44" s="429"/>
      <c r="M44" s="429"/>
      <c r="N44" s="429"/>
      <c r="O44" s="429"/>
    </row>
    <row r="45" spans="1:15" ht="41.25" customHeight="1" x14ac:dyDescent="0.35">
      <c r="A45" s="763" t="s">
        <v>395</v>
      </c>
      <c r="B45" s="764"/>
      <c r="C45" s="764"/>
      <c r="D45" s="764"/>
      <c r="E45" s="764"/>
      <c r="F45" s="764"/>
      <c r="G45" s="764"/>
      <c r="H45" s="764"/>
      <c r="I45" s="764"/>
      <c r="J45" s="429"/>
      <c r="K45" s="429"/>
      <c r="L45" s="429"/>
      <c r="M45" s="429"/>
      <c r="N45" s="429"/>
      <c r="O45" s="429"/>
    </row>
    <row r="46" spans="1:15" ht="13.5" customHeight="1" x14ac:dyDescent="0.35">
      <c r="A46" s="426"/>
      <c r="B46" s="426"/>
      <c r="C46" s="426"/>
      <c r="D46" s="426"/>
      <c r="E46" s="426"/>
      <c r="F46" s="426"/>
      <c r="G46" s="426"/>
      <c r="H46" s="426"/>
      <c r="I46" s="426"/>
      <c r="J46" s="429"/>
      <c r="K46" s="429"/>
      <c r="L46" s="429"/>
      <c r="M46" s="429"/>
      <c r="N46" s="429"/>
      <c r="O46" s="429"/>
    </row>
    <row r="47" spans="1:15" ht="13.5" customHeight="1" x14ac:dyDescent="0.35">
      <c r="A47" s="426"/>
      <c r="B47" s="426"/>
      <c r="C47" s="426"/>
      <c r="D47" s="426"/>
      <c r="E47" s="426"/>
      <c r="F47" s="426"/>
      <c r="G47" s="426"/>
      <c r="H47" s="426"/>
      <c r="I47" s="426"/>
      <c r="J47" s="429"/>
      <c r="K47" s="429"/>
      <c r="L47" s="429"/>
      <c r="M47" s="429"/>
      <c r="N47" s="429"/>
      <c r="O47" s="429"/>
    </row>
    <row r="48" spans="1:15" ht="13.5" customHeight="1" x14ac:dyDescent="0.35">
      <c r="A48" s="426"/>
      <c r="B48" s="426"/>
      <c r="C48" s="426"/>
      <c r="D48" s="426"/>
      <c r="E48" s="426"/>
      <c r="F48" s="426"/>
      <c r="G48" s="426"/>
      <c r="H48" s="426"/>
      <c r="I48" s="426"/>
      <c r="J48" s="429"/>
      <c r="K48" s="429"/>
      <c r="L48" s="429"/>
      <c r="M48" s="429"/>
      <c r="N48" s="429"/>
      <c r="O48" s="429"/>
    </row>
    <row r="49" spans="1:15" ht="13.5" customHeight="1" x14ac:dyDescent="0.35">
      <c r="A49" s="426"/>
      <c r="B49" s="426"/>
      <c r="C49" s="426"/>
      <c r="D49" s="426"/>
      <c r="E49" s="426"/>
      <c r="F49" s="426"/>
      <c r="G49" s="426"/>
      <c r="H49" s="426"/>
      <c r="I49" s="426"/>
      <c r="J49" s="429"/>
      <c r="K49" s="429"/>
      <c r="L49" s="429"/>
      <c r="M49" s="429"/>
      <c r="N49" s="429"/>
      <c r="O49" s="429"/>
    </row>
    <row r="50" spans="1:15" ht="13.5" customHeight="1" x14ac:dyDescent="0.35">
      <c r="A50" s="426"/>
      <c r="B50" s="426"/>
      <c r="C50" s="426"/>
      <c r="D50" s="426"/>
      <c r="E50" s="426"/>
      <c r="F50" s="426"/>
      <c r="G50" s="426"/>
      <c r="H50" s="426"/>
      <c r="I50" s="426"/>
      <c r="J50" s="429"/>
      <c r="K50" s="429"/>
      <c r="L50" s="429"/>
      <c r="M50" s="429"/>
      <c r="N50" s="429"/>
      <c r="O50" s="429"/>
    </row>
    <row r="51" spans="1:15" ht="13.5" customHeight="1" x14ac:dyDescent="0.35">
      <c r="A51" s="426"/>
      <c r="B51" s="426"/>
      <c r="C51" s="426"/>
      <c r="D51" s="426"/>
      <c r="E51" s="426"/>
      <c r="F51" s="426"/>
      <c r="G51" s="426"/>
      <c r="H51" s="426"/>
      <c r="I51" s="426"/>
      <c r="J51" s="429"/>
      <c r="K51" s="429"/>
      <c r="L51" s="429"/>
      <c r="M51" s="429"/>
      <c r="N51" s="429"/>
      <c r="O51" s="429"/>
    </row>
    <row r="52" spans="1:15" ht="13.5" customHeight="1" x14ac:dyDescent="0.35">
      <c r="A52" s="426"/>
      <c r="B52" s="426"/>
      <c r="C52" s="426"/>
      <c r="D52" s="426"/>
      <c r="E52" s="426"/>
      <c r="F52" s="426"/>
      <c r="G52" s="426"/>
      <c r="H52" s="426"/>
      <c r="I52" s="426"/>
      <c r="J52" s="429"/>
      <c r="K52" s="429"/>
      <c r="L52" s="429"/>
      <c r="M52" s="429"/>
      <c r="N52" s="429"/>
      <c r="O52" s="429"/>
    </row>
    <row r="53" spans="1:15" ht="13.5" customHeight="1" x14ac:dyDescent="0.35">
      <c r="A53" s="426"/>
      <c r="B53" s="426"/>
      <c r="C53" s="426"/>
      <c r="D53" s="426"/>
      <c r="E53" s="426"/>
      <c r="F53" s="426"/>
      <c r="G53" s="426"/>
      <c r="H53" s="426"/>
      <c r="I53" s="426"/>
      <c r="J53" s="429"/>
      <c r="K53" s="429"/>
      <c r="L53" s="429"/>
      <c r="M53" s="429"/>
      <c r="N53" s="429"/>
      <c r="O53" s="429"/>
    </row>
    <row r="54" spans="1:15" ht="13.5" customHeight="1" x14ac:dyDescent="0.35">
      <c r="A54" s="426"/>
      <c r="B54" s="426"/>
      <c r="C54" s="426"/>
      <c r="D54" s="426"/>
      <c r="E54" s="426"/>
      <c r="F54" s="426"/>
      <c r="G54" s="426"/>
      <c r="H54" s="426"/>
      <c r="I54" s="426"/>
      <c r="J54" s="429"/>
      <c r="K54" s="429"/>
      <c r="L54" s="429"/>
      <c r="M54" s="429"/>
      <c r="N54" s="429"/>
      <c r="O54" s="429"/>
    </row>
    <row r="55" spans="1:15" ht="13.5" customHeight="1" x14ac:dyDescent="0.35">
      <c r="A55" s="426"/>
      <c r="B55" s="426"/>
      <c r="C55" s="426"/>
      <c r="D55" s="426"/>
      <c r="E55" s="426"/>
      <c r="F55" s="426"/>
      <c r="G55" s="426"/>
      <c r="H55" s="426"/>
      <c r="I55" s="426"/>
      <c r="J55" s="429"/>
      <c r="K55" s="429"/>
      <c r="L55" s="429"/>
      <c r="M55" s="429"/>
      <c r="N55" s="429"/>
      <c r="O55" s="429"/>
    </row>
    <row r="56" spans="1:15" ht="13.5" customHeight="1" x14ac:dyDescent="0.35">
      <c r="A56" s="426"/>
      <c r="B56" s="426"/>
      <c r="C56" s="426"/>
      <c r="D56" s="426"/>
      <c r="E56" s="426"/>
      <c r="F56" s="426"/>
      <c r="G56" s="426"/>
      <c r="H56" s="426"/>
      <c r="I56" s="426"/>
      <c r="J56" s="429"/>
      <c r="K56" s="429"/>
      <c r="L56" s="429"/>
      <c r="M56" s="429"/>
      <c r="N56" s="429"/>
      <c r="O56" s="429"/>
    </row>
    <row r="57" spans="1:15" ht="13.5" customHeight="1" x14ac:dyDescent="0.35">
      <c r="A57" s="426"/>
      <c r="B57" s="426"/>
      <c r="C57" s="426"/>
      <c r="D57" s="426"/>
      <c r="E57" s="426"/>
      <c r="F57" s="426"/>
      <c r="G57" s="426"/>
      <c r="H57" s="426"/>
      <c r="I57" s="426"/>
      <c r="J57" s="429"/>
      <c r="K57" s="429"/>
      <c r="L57" s="429"/>
      <c r="M57" s="429"/>
      <c r="N57" s="429"/>
      <c r="O57" s="429"/>
    </row>
    <row r="58" spans="1:15" ht="13.5" customHeight="1" x14ac:dyDescent="0.35">
      <c r="A58" s="426"/>
      <c r="B58" s="426"/>
      <c r="C58" s="426"/>
      <c r="D58" s="426"/>
      <c r="E58" s="426"/>
      <c r="F58" s="426"/>
      <c r="G58" s="426"/>
      <c r="H58" s="426"/>
      <c r="I58" s="426"/>
      <c r="J58" s="429"/>
      <c r="K58" s="429"/>
      <c r="L58" s="429"/>
      <c r="M58" s="429"/>
      <c r="N58" s="429"/>
      <c r="O58" s="429"/>
    </row>
    <row r="59" spans="1:15" ht="13.5" customHeight="1" x14ac:dyDescent="0.35">
      <c r="A59" s="426"/>
      <c r="B59" s="426"/>
      <c r="C59" s="426"/>
      <c r="D59" s="426"/>
      <c r="E59" s="426"/>
      <c r="F59" s="426"/>
      <c r="G59" s="426"/>
      <c r="H59" s="426"/>
      <c r="I59" s="426"/>
      <c r="J59" s="429"/>
      <c r="K59" s="429"/>
      <c r="L59" s="429"/>
      <c r="M59" s="429"/>
      <c r="N59" s="429"/>
      <c r="O59" s="429"/>
    </row>
    <row r="60" spans="1:15" ht="13.5" customHeight="1" x14ac:dyDescent="0.35">
      <c r="A60" s="426"/>
      <c r="B60" s="426"/>
      <c r="C60" s="426"/>
      <c r="D60" s="426"/>
      <c r="E60" s="426"/>
      <c r="F60" s="426"/>
      <c r="G60" s="426"/>
      <c r="H60" s="426"/>
      <c r="I60" s="426"/>
      <c r="J60" s="429"/>
      <c r="K60" s="429"/>
      <c r="L60" s="429"/>
      <c r="M60" s="429"/>
      <c r="N60" s="429"/>
      <c r="O60" s="429"/>
    </row>
    <row r="61" spans="1:15" ht="13.5" customHeight="1" x14ac:dyDescent="0.35">
      <c r="A61" s="426"/>
      <c r="B61" s="426"/>
      <c r="C61" s="426"/>
      <c r="D61" s="426"/>
      <c r="E61" s="426"/>
      <c r="F61" s="426"/>
      <c r="G61" s="426"/>
      <c r="H61" s="426"/>
      <c r="I61" s="426"/>
      <c r="J61" s="429"/>
      <c r="K61" s="429"/>
      <c r="L61" s="429"/>
      <c r="M61" s="429"/>
      <c r="N61" s="429"/>
      <c r="O61" s="429"/>
    </row>
    <row r="62" spans="1:15" ht="13.5" customHeight="1" x14ac:dyDescent="0.35">
      <c r="A62" s="426"/>
      <c r="B62" s="426"/>
      <c r="C62" s="426"/>
      <c r="D62" s="426"/>
      <c r="E62" s="426"/>
      <c r="F62" s="426"/>
      <c r="G62" s="426"/>
      <c r="H62" s="426"/>
      <c r="I62" s="426"/>
      <c r="J62" s="429"/>
      <c r="K62" s="429"/>
      <c r="L62" s="429"/>
      <c r="M62" s="429"/>
      <c r="N62" s="429"/>
      <c r="O62" s="429"/>
    </row>
    <row r="63" spans="1:15" ht="13.5" customHeight="1" x14ac:dyDescent="0.35">
      <c r="A63" s="426"/>
      <c r="B63" s="426"/>
      <c r="C63" s="426"/>
      <c r="D63" s="426"/>
      <c r="E63" s="426"/>
      <c r="F63" s="426"/>
      <c r="G63" s="426"/>
      <c r="H63" s="426"/>
      <c r="I63" s="426"/>
      <c r="J63" s="429"/>
      <c r="K63" s="429"/>
      <c r="L63" s="429"/>
      <c r="M63" s="429"/>
      <c r="N63" s="429"/>
      <c r="O63" s="429"/>
    </row>
    <row r="64" spans="1:15" ht="13.5" customHeight="1" x14ac:dyDescent="0.35">
      <c r="A64" s="426"/>
      <c r="B64" s="426"/>
      <c r="C64" s="426"/>
      <c r="D64" s="426"/>
      <c r="E64" s="426"/>
      <c r="F64" s="426"/>
      <c r="G64" s="426"/>
      <c r="H64" s="426"/>
      <c r="I64" s="426"/>
      <c r="J64" s="429"/>
      <c r="K64" s="429"/>
      <c r="L64" s="429"/>
      <c r="M64" s="429"/>
      <c r="N64" s="429"/>
      <c r="O64" s="429"/>
    </row>
    <row r="65" spans="1:15" ht="13.5" customHeight="1" x14ac:dyDescent="0.35">
      <c r="A65" s="426"/>
      <c r="B65" s="426"/>
      <c r="C65" s="426"/>
      <c r="D65" s="426"/>
      <c r="E65" s="426"/>
      <c r="F65" s="426"/>
      <c r="G65" s="426"/>
      <c r="H65" s="426"/>
      <c r="I65" s="426"/>
      <c r="J65" s="429"/>
      <c r="K65" s="429"/>
      <c r="L65" s="429"/>
      <c r="M65" s="429"/>
      <c r="N65" s="429"/>
      <c r="O65" s="429"/>
    </row>
    <row r="66" spans="1:15" ht="13.5" customHeight="1" x14ac:dyDescent="0.35">
      <c r="A66" s="426"/>
      <c r="B66" s="426"/>
      <c r="C66" s="426"/>
      <c r="D66" s="426"/>
      <c r="E66" s="426"/>
      <c r="F66" s="426"/>
      <c r="G66" s="426"/>
      <c r="H66" s="426"/>
      <c r="I66" s="426"/>
      <c r="J66" s="429"/>
      <c r="K66" s="429"/>
      <c r="L66" s="429"/>
      <c r="M66" s="429"/>
      <c r="N66" s="429"/>
      <c r="O66" s="429"/>
    </row>
    <row r="67" spans="1:15" ht="13.5" customHeight="1" x14ac:dyDescent="0.35">
      <c r="A67" s="426"/>
      <c r="B67" s="426"/>
      <c r="C67" s="426"/>
      <c r="D67" s="426"/>
      <c r="E67" s="426"/>
      <c r="F67" s="426"/>
      <c r="G67" s="426"/>
      <c r="H67" s="426"/>
      <c r="I67" s="426"/>
      <c r="J67" s="429"/>
      <c r="K67" s="429"/>
      <c r="L67" s="429"/>
      <c r="M67" s="429"/>
      <c r="N67" s="429"/>
      <c r="O67" s="429"/>
    </row>
    <row r="68" spans="1:15" ht="13.5" customHeight="1" x14ac:dyDescent="0.35">
      <c r="A68" s="426"/>
      <c r="B68" s="426"/>
      <c r="C68" s="426"/>
      <c r="D68" s="426"/>
      <c r="E68" s="426"/>
      <c r="F68" s="426"/>
      <c r="G68" s="426"/>
      <c r="H68" s="426"/>
      <c r="I68" s="426"/>
      <c r="J68" s="429"/>
      <c r="K68" s="429"/>
      <c r="L68" s="429"/>
      <c r="M68" s="429"/>
      <c r="N68" s="429"/>
      <c r="O68" s="429"/>
    </row>
    <row r="69" spans="1:15" ht="13.5" customHeight="1" x14ac:dyDescent="0.35">
      <c r="A69" s="426"/>
      <c r="B69" s="426"/>
      <c r="C69" s="426"/>
      <c r="D69" s="426"/>
      <c r="E69" s="426"/>
      <c r="F69" s="426"/>
      <c r="G69" s="426"/>
      <c r="H69" s="426"/>
      <c r="I69" s="426"/>
      <c r="J69" s="429"/>
      <c r="K69" s="429"/>
      <c r="L69" s="429"/>
      <c r="M69" s="429"/>
      <c r="N69" s="429"/>
      <c r="O69" s="429"/>
    </row>
    <row r="70" spans="1:15" ht="13.5" customHeight="1" x14ac:dyDescent="0.35">
      <c r="A70" s="426"/>
      <c r="B70" s="426"/>
      <c r="C70" s="426"/>
      <c r="D70" s="426"/>
      <c r="E70" s="426"/>
      <c r="F70" s="426"/>
      <c r="G70" s="426"/>
      <c r="H70" s="426"/>
      <c r="I70" s="426"/>
      <c r="J70" s="429"/>
      <c r="K70" s="429"/>
      <c r="L70" s="429"/>
      <c r="M70" s="429"/>
      <c r="N70" s="429"/>
      <c r="O70" s="429"/>
    </row>
    <row r="71" spans="1:15" ht="13.5" customHeight="1" x14ac:dyDescent="0.35">
      <c r="A71" s="426"/>
      <c r="B71" s="426"/>
      <c r="C71" s="426"/>
      <c r="D71" s="426"/>
      <c r="E71" s="426"/>
      <c r="F71" s="426"/>
      <c r="G71" s="426"/>
      <c r="H71" s="426"/>
      <c r="I71" s="426"/>
      <c r="J71" s="429"/>
      <c r="K71" s="429"/>
      <c r="L71" s="429"/>
      <c r="M71" s="429"/>
      <c r="N71" s="429"/>
      <c r="O71" s="429"/>
    </row>
    <row r="72" spans="1:15" ht="13.5" customHeight="1" x14ac:dyDescent="0.35">
      <c r="A72" s="426"/>
      <c r="B72" s="426"/>
      <c r="C72" s="426"/>
      <c r="D72" s="426"/>
      <c r="E72" s="426"/>
      <c r="F72" s="426"/>
      <c r="G72" s="426"/>
      <c r="H72" s="426"/>
      <c r="I72" s="426"/>
      <c r="J72" s="429"/>
      <c r="K72" s="429"/>
      <c r="L72" s="429"/>
      <c r="M72" s="429"/>
      <c r="N72" s="429"/>
      <c r="O72" s="429"/>
    </row>
    <row r="73" spans="1:15" ht="13.5" customHeight="1" x14ac:dyDescent="0.35">
      <c r="A73" s="426"/>
      <c r="B73" s="426"/>
      <c r="C73" s="426"/>
      <c r="D73" s="426"/>
      <c r="E73" s="426"/>
      <c r="F73" s="426"/>
      <c r="G73" s="426"/>
      <c r="H73" s="426"/>
      <c r="I73" s="426"/>
      <c r="J73" s="429"/>
      <c r="K73" s="429"/>
      <c r="L73" s="429"/>
      <c r="M73" s="429"/>
      <c r="N73" s="429"/>
      <c r="O73" s="429"/>
    </row>
    <row r="74" spans="1:15" ht="13.5" customHeight="1" x14ac:dyDescent="0.35">
      <c r="A74" s="426"/>
      <c r="B74" s="426"/>
      <c r="C74" s="426"/>
      <c r="D74" s="426"/>
      <c r="E74" s="426"/>
      <c r="F74" s="426"/>
      <c r="G74" s="426"/>
      <c r="H74" s="426"/>
      <c r="I74" s="426"/>
      <c r="J74" s="429"/>
      <c r="K74" s="429"/>
      <c r="L74" s="429"/>
      <c r="M74" s="429"/>
      <c r="N74" s="429"/>
      <c r="O74" s="429"/>
    </row>
    <row r="75" spans="1:15" ht="13.5" customHeight="1" x14ac:dyDescent="0.35">
      <c r="A75" s="426"/>
      <c r="B75" s="426"/>
      <c r="C75" s="426"/>
      <c r="D75" s="426"/>
      <c r="E75" s="426"/>
      <c r="F75" s="426"/>
      <c r="G75" s="426"/>
      <c r="H75" s="426"/>
      <c r="I75" s="426"/>
      <c r="J75" s="429"/>
      <c r="K75" s="429"/>
      <c r="L75" s="429"/>
      <c r="M75" s="429"/>
      <c r="N75" s="429"/>
      <c r="O75" s="429"/>
    </row>
    <row r="76" spans="1:15" ht="13.5" customHeight="1" x14ac:dyDescent="0.35">
      <c r="A76" s="426"/>
      <c r="B76" s="426"/>
      <c r="C76" s="426"/>
      <c r="D76" s="426"/>
      <c r="E76" s="426"/>
      <c r="F76" s="426"/>
      <c r="G76" s="426"/>
      <c r="H76" s="426"/>
      <c r="I76" s="426"/>
      <c r="J76" s="429"/>
      <c r="K76" s="429"/>
      <c r="L76" s="429"/>
      <c r="M76" s="429"/>
      <c r="N76" s="429"/>
      <c r="O76" s="429"/>
    </row>
    <row r="77" spans="1:15" ht="13.5" customHeight="1" x14ac:dyDescent="0.35">
      <c r="A77" s="426"/>
      <c r="B77" s="426"/>
      <c r="C77" s="426"/>
      <c r="D77" s="426"/>
      <c r="E77" s="426"/>
      <c r="F77" s="426"/>
      <c r="G77" s="426"/>
      <c r="H77" s="426"/>
      <c r="I77" s="426"/>
      <c r="J77" s="429"/>
      <c r="K77" s="429"/>
      <c r="L77" s="429"/>
      <c r="M77" s="429"/>
      <c r="N77" s="429"/>
      <c r="O77" s="429"/>
    </row>
    <row r="78" spans="1:15" ht="13.5" customHeight="1" x14ac:dyDescent="0.35">
      <c r="A78" s="426"/>
      <c r="B78" s="426"/>
      <c r="C78" s="426"/>
      <c r="D78" s="426"/>
      <c r="E78" s="426"/>
      <c r="F78" s="426"/>
      <c r="G78" s="426"/>
      <c r="H78" s="426"/>
      <c r="I78" s="426"/>
      <c r="J78" s="429"/>
      <c r="K78" s="429"/>
      <c r="L78" s="429"/>
      <c r="M78" s="429"/>
      <c r="N78" s="429"/>
      <c r="O78" s="429"/>
    </row>
    <row r="79" spans="1:15" ht="13.5" customHeight="1" x14ac:dyDescent="0.35">
      <c r="A79" s="426"/>
      <c r="B79" s="426"/>
      <c r="C79" s="426"/>
      <c r="D79" s="426"/>
      <c r="E79" s="426"/>
      <c r="F79" s="426"/>
      <c r="G79" s="426"/>
      <c r="H79" s="426"/>
      <c r="I79" s="426"/>
      <c r="J79" s="429"/>
      <c r="K79" s="429"/>
      <c r="L79" s="429"/>
      <c r="M79" s="429"/>
      <c r="N79" s="429"/>
      <c r="O79" s="429"/>
    </row>
    <row r="80" spans="1:15" ht="13.5" customHeight="1" x14ac:dyDescent="0.35">
      <c r="A80" s="426"/>
      <c r="B80" s="426"/>
      <c r="C80" s="426"/>
      <c r="D80" s="426"/>
      <c r="E80" s="426"/>
      <c r="F80" s="426"/>
      <c r="G80" s="426"/>
      <c r="H80" s="426"/>
      <c r="I80" s="426"/>
      <c r="J80" s="429"/>
      <c r="K80" s="429"/>
      <c r="L80" s="429"/>
      <c r="M80" s="429"/>
      <c r="N80" s="429"/>
      <c r="O80" s="429"/>
    </row>
    <row r="81" spans="1:15" ht="13.5" customHeight="1" x14ac:dyDescent="0.35">
      <c r="A81" s="426"/>
      <c r="B81" s="426"/>
      <c r="C81" s="426"/>
      <c r="D81" s="426"/>
      <c r="E81" s="426"/>
      <c r="F81" s="426"/>
      <c r="G81" s="426"/>
      <c r="H81" s="426"/>
      <c r="I81" s="426"/>
      <c r="J81" s="429"/>
      <c r="K81" s="429"/>
      <c r="L81" s="429"/>
      <c r="M81" s="429"/>
      <c r="N81" s="429"/>
      <c r="O81" s="429"/>
    </row>
    <row r="82" spans="1:15" ht="13.5" customHeight="1" x14ac:dyDescent="0.35">
      <c r="A82" s="426"/>
      <c r="B82" s="426"/>
      <c r="C82" s="426"/>
      <c r="D82" s="426"/>
      <c r="E82" s="426"/>
      <c r="F82" s="426"/>
      <c r="G82" s="426"/>
      <c r="H82" s="426"/>
      <c r="I82" s="426"/>
      <c r="J82" s="429"/>
      <c r="K82" s="429"/>
      <c r="L82" s="429"/>
      <c r="M82" s="429"/>
      <c r="N82" s="429"/>
      <c r="O82" s="429"/>
    </row>
    <row r="83" spans="1:15" ht="13.5" customHeight="1" x14ac:dyDescent="0.35">
      <c r="A83" s="426"/>
      <c r="B83" s="426"/>
      <c r="C83" s="426"/>
      <c r="D83" s="426"/>
      <c r="E83" s="426"/>
      <c r="F83" s="426"/>
      <c r="G83" s="426"/>
      <c r="H83" s="426"/>
      <c r="I83" s="426"/>
      <c r="J83" s="429"/>
      <c r="K83" s="429"/>
      <c r="L83" s="429"/>
      <c r="M83" s="429"/>
      <c r="N83" s="429"/>
      <c r="O83" s="429"/>
    </row>
    <row r="84" spans="1:15" ht="13.5" customHeight="1" x14ac:dyDescent="0.35">
      <c r="A84" s="426"/>
      <c r="B84" s="426"/>
      <c r="C84" s="426"/>
      <c r="D84" s="426"/>
      <c r="E84" s="426"/>
      <c r="F84" s="426"/>
      <c r="G84" s="426"/>
      <c r="H84" s="426"/>
      <c r="I84" s="426"/>
      <c r="J84" s="429"/>
      <c r="K84" s="429"/>
      <c r="L84" s="429"/>
      <c r="M84" s="429"/>
      <c r="N84" s="429"/>
      <c r="O84" s="429"/>
    </row>
    <row r="85" spans="1:15" ht="13.5" customHeight="1" x14ac:dyDescent="0.35">
      <c r="A85" s="426"/>
      <c r="B85" s="426"/>
      <c r="C85" s="426"/>
      <c r="D85" s="426"/>
      <c r="E85" s="426"/>
      <c r="F85" s="426"/>
      <c r="G85" s="426"/>
      <c r="H85" s="426"/>
      <c r="I85" s="426"/>
      <c r="J85" s="429"/>
      <c r="K85" s="429"/>
      <c r="L85" s="429"/>
      <c r="M85" s="429"/>
      <c r="N85" s="429"/>
      <c r="O85" s="429"/>
    </row>
    <row r="86" spans="1:15" ht="13.5" customHeight="1" x14ac:dyDescent="0.35">
      <c r="A86" s="426"/>
      <c r="B86" s="426"/>
      <c r="C86" s="426"/>
      <c r="D86" s="426"/>
      <c r="E86" s="426"/>
      <c r="F86" s="426"/>
      <c r="G86" s="426"/>
      <c r="H86" s="426"/>
      <c r="I86" s="426"/>
      <c r="J86" s="429"/>
      <c r="K86" s="429"/>
      <c r="L86" s="429"/>
      <c r="M86" s="429"/>
      <c r="N86" s="429"/>
      <c r="O86" s="429"/>
    </row>
    <row r="87" spans="1:15" ht="13.5" customHeight="1" x14ac:dyDescent="0.35">
      <c r="A87" s="426"/>
      <c r="B87" s="426"/>
      <c r="C87" s="426"/>
      <c r="D87" s="426"/>
      <c r="E87" s="426"/>
      <c r="F87" s="426"/>
      <c r="G87" s="426"/>
      <c r="H87" s="426"/>
      <c r="I87" s="426"/>
      <c r="J87" s="429"/>
      <c r="K87" s="429"/>
      <c r="L87" s="429"/>
      <c r="M87" s="429"/>
      <c r="N87" s="429"/>
      <c r="O87" s="429"/>
    </row>
    <row r="88" spans="1:15" ht="13.5" customHeight="1" x14ac:dyDescent="0.35">
      <c r="A88" s="426"/>
      <c r="B88" s="426"/>
      <c r="C88" s="426"/>
      <c r="D88" s="426"/>
      <c r="E88" s="426"/>
      <c r="F88" s="426"/>
      <c r="G88" s="426"/>
      <c r="H88" s="426"/>
      <c r="I88" s="426"/>
      <c r="J88" s="429"/>
      <c r="K88" s="429"/>
      <c r="L88" s="429"/>
      <c r="M88" s="429"/>
      <c r="N88" s="429"/>
      <c r="O88" s="429"/>
    </row>
    <row r="89" spans="1:15" ht="13.5" customHeight="1" x14ac:dyDescent="0.35">
      <c r="A89" s="426"/>
      <c r="B89" s="426"/>
      <c r="C89" s="426"/>
      <c r="D89" s="426"/>
      <c r="E89" s="426"/>
      <c r="F89" s="426"/>
      <c r="G89" s="426"/>
      <c r="H89" s="426"/>
      <c r="I89" s="426"/>
      <c r="J89" s="429"/>
      <c r="K89" s="429"/>
      <c r="L89" s="429"/>
      <c r="M89" s="429"/>
      <c r="N89" s="429"/>
      <c r="O89" s="429"/>
    </row>
    <row r="90" spans="1:15" ht="13.5" customHeight="1" x14ac:dyDescent="0.35">
      <c r="A90" s="426"/>
      <c r="B90" s="426"/>
      <c r="C90" s="426"/>
      <c r="D90" s="426"/>
      <c r="E90" s="426"/>
      <c r="F90" s="426"/>
      <c r="G90" s="426"/>
      <c r="H90" s="426"/>
      <c r="I90" s="426"/>
      <c r="J90" s="429"/>
      <c r="K90" s="429"/>
      <c r="L90" s="429"/>
      <c r="M90" s="429"/>
      <c r="N90" s="429"/>
      <c r="O90" s="429"/>
    </row>
    <row r="91" spans="1:15" ht="13.5" customHeight="1" x14ac:dyDescent="0.35">
      <c r="A91" s="426"/>
      <c r="B91" s="426"/>
      <c r="C91" s="426"/>
      <c r="D91" s="426"/>
      <c r="E91" s="426"/>
      <c r="F91" s="426"/>
      <c r="G91" s="426"/>
      <c r="H91" s="426"/>
      <c r="I91" s="426"/>
      <c r="J91" s="429"/>
      <c r="K91" s="429"/>
      <c r="L91" s="429"/>
      <c r="M91" s="429"/>
      <c r="N91" s="429"/>
      <c r="O91" s="429"/>
    </row>
    <row r="92" spans="1:15" ht="13.5" customHeight="1" x14ac:dyDescent="0.35">
      <c r="A92" s="426"/>
      <c r="B92" s="426"/>
      <c r="C92" s="426"/>
      <c r="D92" s="426"/>
      <c r="E92" s="426"/>
      <c r="F92" s="426"/>
      <c r="G92" s="426"/>
      <c r="H92" s="426"/>
      <c r="I92" s="426"/>
      <c r="J92" s="429"/>
      <c r="K92" s="429"/>
      <c r="L92" s="429"/>
      <c r="M92" s="429"/>
      <c r="N92" s="429"/>
      <c r="O92" s="429"/>
    </row>
    <row r="93" spans="1:15" ht="13.5" customHeight="1" x14ac:dyDescent="0.35">
      <c r="A93" s="426"/>
      <c r="B93" s="426"/>
      <c r="C93" s="426"/>
      <c r="D93" s="426"/>
      <c r="E93" s="426"/>
      <c r="F93" s="426"/>
      <c r="G93" s="426"/>
      <c r="H93" s="426"/>
      <c r="I93" s="426"/>
      <c r="J93" s="429"/>
      <c r="K93" s="429"/>
      <c r="L93" s="429"/>
      <c r="M93" s="429"/>
      <c r="N93" s="429"/>
      <c r="O93" s="429"/>
    </row>
    <row r="94" spans="1:15" ht="13.5" customHeight="1" x14ac:dyDescent="0.35">
      <c r="A94" s="426"/>
      <c r="B94" s="426"/>
      <c r="C94" s="426"/>
      <c r="D94" s="426"/>
      <c r="E94" s="426"/>
      <c r="F94" s="426"/>
      <c r="G94" s="426"/>
      <c r="H94" s="426"/>
      <c r="I94" s="426"/>
      <c r="J94" s="429"/>
      <c r="K94" s="429"/>
      <c r="L94" s="429"/>
      <c r="M94" s="429"/>
      <c r="N94" s="429"/>
      <c r="O94" s="429"/>
    </row>
    <row r="95" spans="1:15" ht="13.5" customHeight="1" x14ac:dyDescent="0.35">
      <c r="A95" s="426"/>
      <c r="B95" s="426"/>
      <c r="C95" s="426"/>
      <c r="D95" s="426"/>
      <c r="E95" s="426"/>
      <c r="F95" s="426"/>
      <c r="G95" s="426"/>
      <c r="H95" s="426"/>
      <c r="I95" s="426"/>
      <c r="J95" s="429"/>
      <c r="K95" s="429"/>
      <c r="L95" s="429"/>
      <c r="M95" s="429"/>
      <c r="N95" s="429"/>
      <c r="O95" s="429"/>
    </row>
    <row r="96" spans="1:15" ht="13.5" customHeight="1" x14ac:dyDescent="0.35">
      <c r="A96" s="426"/>
      <c r="B96" s="426"/>
      <c r="C96" s="426"/>
      <c r="D96" s="426"/>
      <c r="E96" s="426"/>
      <c r="F96" s="426"/>
      <c r="G96" s="426"/>
      <c r="H96" s="426"/>
      <c r="I96" s="426"/>
      <c r="J96" s="429"/>
      <c r="K96" s="429"/>
      <c r="L96" s="429"/>
      <c r="M96" s="429"/>
      <c r="N96" s="429"/>
      <c r="O96" s="429"/>
    </row>
    <row r="97" spans="1:15" ht="13.5" customHeight="1" x14ac:dyDescent="0.35">
      <c r="A97" s="426"/>
      <c r="B97" s="426"/>
      <c r="C97" s="426"/>
      <c r="D97" s="426"/>
      <c r="E97" s="426"/>
      <c r="F97" s="426"/>
      <c r="G97" s="426"/>
      <c r="H97" s="426"/>
      <c r="I97" s="426"/>
      <c r="J97" s="429"/>
      <c r="K97" s="429"/>
      <c r="L97" s="429"/>
      <c r="M97" s="429"/>
      <c r="N97" s="429"/>
      <c r="O97" s="429"/>
    </row>
    <row r="98" spans="1:15" ht="13.5" customHeight="1" x14ac:dyDescent="0.35">
      <c r="A98" s="426"/>
      <c r="B98" s="426"/>
      <c r="C98" s="426"/>
      <c r="D98" s="426"/>
      <c r="E98" s="426"/>
      <c r="F98" s="426"/>
      <c r="G98" s="426"/>
      <c r="H98" s="426"/>
      <c r="I98" s="426"/>
      <c r="J98" s="429"/>
      <c r="K98" s="429"/>
      <c r="L98" s="429"/>
      <c r="M98" s="429"/>
      <c r="N98" s="429"/>
      <c r="O98" s="429"/>
    </row>
    <row r="99" spans="1:15" ht="13.5" customHeight="1" x14ac:dyDescent="0.35">
      <c r="A99" s="426"/>
      <c r="B99" s="426"/>
      <c r="C99" s="426"/>
      <c r="D99" s="426"/>
      <c r="E99" s="426"/>
      <c r="F99" s="426"/>
      <c r="G99" s="426"/>
      <c r="H99" s="426"/>
      <c r="I99" s="426"/>
      <c r="J99" s="429"/>
      <c r="K99" s="429"/>
      <c r="L99" s="429"/>
      <c r="M99" s="429"/>
      <c r="N99" s="429"/>
      <c r="O99" s="429"/>
    </row>
    <row r="100" spans="1:15" ht="13.5" customHeight="1" x14ac:dyDescent="0.35">
      <c r="A100" s="426"/>
      <c r="B100" s="426"/>
      <c r="C100" s="426"/>
      <c r="D100" s="426"/>
      <c r="E100" s="426"/>
      <c r="F100" s="426"/>
      <c r="G100" s="426"/>
      <c r="H100" s="426"/>
      <c r="I100" s="426"/>
      <c r="J100" s="429"/>
      <c r="K100" s="429"/>
      <c r="L100" s="429"/>
      <c r="M100" s="429"/>
      <c r="N100" s="429"/>
      <c r="O100" s="429"/>
    </row>
    <row r="101" spans="1:15" ht="13.5" customHeight="1" x14ac:dyDescent="0.35">
      <c r="A101" s="426"/>
      <c r="B101" s="426"/>
      <c r="C101" s="426"/>
      <c r="D101" s="426"/>
      <c r="E101" s="426"/>
      <c r="F101" s="426"/>
      <c r="G101" s="426"/>
      <c r="H101" s="426"/>
      <c r="I101" s="426"/>
      <c r="J101" s="429"/>
      <c r="K101" s="429"/>
      <c r="L101" s="429"/>
      <c r="M101" s="429"/>
      <c r="N101" s="429"/>
      <c r="O101" s="429"/>
    </row>
    <row r="102" spans="1:15" ht="13.5" customHeight="1" x14ac:dyDescent="0.35">
      <c r="A102" s="426"/>
      <c r="B102" s="426"/>
      <c r="C102" s="426"/>
      <c r="D102" s="426"/>
      <c r="E102" s="426"/>
      <c r="F102" s="426"/>
      <c r="G102" s="426"/>
      <c r="H102" s="426"/>
      <c r="I102" s="426"/>
      <c r="J102" s="429"/>
      <c r="K102" s="429"/>
      <c r="L102" s="429"/>
      <c r="M102" s="429"/>
      <c r="N102" s="429"/>
      <c r="O102" s="429"/>
    </row>
    <row r="103" spans="1:15" ht="13.5" customHeight="1" x14ac:dyDescent="0.35">
      <c r="A103" s="426"/>
      <c r="B103" s="426"/>
      <c r="C103" s="426"/>
      <c r="D103" s="426"/>
      <c r="E103" s="426"/>
      <c r="F103" s="426"/>
      <c r="G103" s="426"/>
      <c r="H103" s="426"/>
      <c r="I103" s="426"/>
      <c r="J103" s="429"/>
      <c r="K103" s="429"/>
      <c r="L103" s="429"/>
      <c r="M103" s="429"/>
      <c r="N103" s="429"/>
      <c r="O103" s="429"/>
    </row>
    <row r="104" spans="1:15" ht="13.5" customHeight="1" x14ac:dyDescent="0.35">
      <c r="A104" s="426"/>
      <c r="B104" s="426"/>
      <c r="C104" s="426"/>
      <c r="D104" s="426"/>
      <c r="E104" s="426"/>
      <c r="F104" s="426"/>
      <c r="G104" s="426"/>
      <c r="H104" s="426"/>
      <c r="I104" s="426"/>
      <c r="J104" s="429"/>
      <c r="K104" s="429"/>
      <c r="L104" s="429"/>
      <c r="M104" s="429"/>
      <c r="N104" s="429"/>
      <c r="O104" s="429"/>
    </row>
    <row r="105" spans="1:15" ht="13.5" customHeight="1" x14ac:dyDescent="0.35">
      <c r="A105" s="426"/>
      <c r="B105" s="426"/>
      <c r="C105" s="426"/>
      <c r="D105" s="426"/>
      <c r="E105" s="426"/>
      <c r="F105" s="426"/>
      <c r="G105" s="426"/>
      <c r="H105" s="426"/>
      <c r="I105" s="426"/>
      <c r="J105" s="429"/>
      <c r="K105" s="429"/>
      <c r="L105" s="429"/>
      <c r="M105" s="429"/>
      <c r="N105" s="429"/>
      <c r="O105" s="429"/>
    </row>
    <row r="106" spans="1:15" ht="13.5" customHeight="1" x14ac:dyDescent="0.35">
      <c r="A106" s="426"/>
      <c r="B106" s="426"/>
      <c r="C106" s="426"/>
      <c r="D106" s="426"/>
      <c r="E106" s="426"/>
      <c r="F106" s="426"/>
      <c r="G106" s="426"/>
      <c r="H106" s="426"/>
      <c r="I106" s="426"/>
      <c r="J106" s="429"/>
      <c r="K106" s="429"/>
      <c r="L106" s="429"/>
      <c r="M106" s="429"/>
      <c r="N106" s="429"/>
      <c r="O106" s="429"/>
    </row>
  </sheetData>
  <mergeCells count="2">
    <mergeCell ref="A2:I2"/>
    <mergeCell ref="A45:I45"/>
  </mergeCells>
  <conditionalFormatting sqref="B33:I33">
    <cfRule type="cellIs" dxfId="4" priority="1" operator="lessThan">
      <formula>0</formula>
    </cfRule>
  </conditionalFormatting>
  <conditionalFormatting sqref="B38:I38">
    <cfRule type="cellIs" dxfId="3" priority="2" operator="lessThan">
      <formula>0</formula>
    </cfRule>
  </conditionalFormatting>
  <conditionalFormatting sqref="B43:I43">
    <cfRule type="cellIs" dxfId="2" priority="3" operator="lessThan">
      <formula>0</formula>
    </cfRule>
  </conditionalFormatting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8989"/>
  </sheetPr>
  <dimension ref="A1:AB65"/>
  <sheetViews>
    <sheetView showGridLines="0" view="pageBreakPreview" zoomScaleNormal="85" zoomScaleSheetLayoutView="100" workbookViewId="0">
      <selection activeCell="E38" sqref="E38"/>
    </sheetView>
  </sheetViews>
  <sheetFormatPr baseColWidth="10" defaultColWidth="11.54296875" defaultRowHeight="14.5" x14ac:dyDescent="0.35"/>
  <cols>
    <col min="1" max="1" width="47" style="4" customWidth="1"/>
    <col min="2" max="2" width="18.7265625" style="4" customWidth="1"/>
    <col min="3" max="3" width="41.453125" style="3" customWidth="1"/>
    <col min="4" max="4" width="10.453125" bestFit="1" customWidth="1"/>
    <col min="5" max="5" width="19.7265625" customWidth="1"/>
    <col min="6" max="6" width="6.7265625" customWidth="1"/>
    <col min="7" max="8" width="11.54296875" customWidth="1"/>
    <col min="10" max="10" width="15.54296875" customWidth="1"/>
    <col min="14" max="256" width="11.54296875" style="3"/>
    <col min="257" max="257" width="36.26953125" style="3" customWidth="1"/>
    <col min="258" max="258" width="18.7265625" style="3" customWidth="1"/>
    <col min="259" max="259" width="41.453125" style="3" customWidth="1"/>
    <col min="260" max="260" width="10.453125" style="3" bestFit="1" customWidth="1"/>
    <col min="261" max="261" width="19.7265625" style="3" customWidth="1"/>
    <col min="262" max="262" width="6.7265625" style="3" customWidth="1"/>
    <col min="263" max="264" width="11.54296875" style="3" customWidth="1"/>
    <col min="265" max="265" width="11.54296875" style="3"/>
    <col min="266" max="266" width="15.54296875" style="3" customWidth="1"/>
    <col min="267" max="512" width="11.54296875" style="3"/>
    <col min="513" max="513" width="36.26953125" style="3" customWidth="1"/>
    <col min="514" max="514" width="18.7265625" style="3" customWidth="1"/>
    <col min="515" max="515" width="41.453125" style="3" customWidth="1"/>
    <col min="516" max="516" width="10.453125" style="3" bestFit="1" customWidth="1"/>
    <col min="517" max="517" width="19.7265625" style="3" customWidth="1"/>
    <col min="518" max="518" width="6.7265625" style="3" customWidth="1"/>
    <col min="519" max="520" width="11.54296875" style="3" customWidth="1"/>
    <col min="521" max="521" width="11.54296875" style="3"/>
    <col min="522" max="522" width="15.54296875" style="3" customWidth="1"/>
    <col min="523" max="768" width="11.54296875" style="3"/>
    <col min="769" max="769" width="36.26953125" style="3" customWidth="1"/>
    <col min="770" max="770" width="18.7265625" style="3" customWidth="1"/>
    <col min="771" max="771" width="41.453125" style="3" customWidth="1"/>
    <col min="772" max="772" width="10.453125" style="3" bestFit="1" customWidth="1"/>
    <col min="773" max="773" width="19.7265625" style="3" customWidth="1"/>
    <col min="774" max="774" width="6.7265625" style="3" customWidth="1"/>
    <col min="775" max="776" width="11.54296875" style="3" customWidth="1"/>
    <col min="777" max="777" width="11.54296875" style="3"/>
    <col min="778" max="778" width="15.54296875" style="3" customWidth="1"/>
    <col min="779" max="1024" width="11.54296875" style="3"/>
    <col min="1025" max="1025" width="36.26953125" style="3" customWidth="1"/>
    <col min="1026" max="1026" width="18.7265625" style="3" customWidth="1"/>
    <col min="1027" max="1027" width="41.453125" style="3" customWidth="1"/>
    <col min="1028" max="1028" width="10.453125" style="3" bestFit="1" customWidth="1"/>
    <col min="1029" max="1029" width="19.7265625" style="3" customWidth="1"/>
    <col min="1030" max="1030" width="6.7265625" style="3" customWidth="1"/>
    <col min="1031" max="1032" width="11.54296875" style="3" customWidth="1"/>
    <col min="1033" max="1033" width="11.54296875" style="3"/>
    <col min="1034" max="1034" width="15.54296875" style="3" customWidth="1"/>
    <col min="1035" max="1280" width="11.54296875" style="3"/>
    <col min="1281" max="1281" width="36.26953125" style="3" customWidth="1"/>
    <col min="1282" max="1282" width="18.7265625" style="3" customWidth="1"/>
    <col min="1283" max="1283" width="41.453125" style="3" customWidth="1"/>
    <col min="1284" max="1284" width="10.453125" style="3" bestFit="1" customWidth="1"/>
    <col min="1285" max="1285" width="19.7265625" style="3" customWidth="1"/>
    <col min="1286" max="1286" width="6.7265625" style="3" customWidth="1"/>
    <col min="1287" max="1288" width="11.54296875" style="3" customWidth="1"/>
    <col min="1289" max="1289" width="11.54296875" style="3"/>
    <col min="1290" max="1290" width="15.54296875" style="3" customWidth="1"/>
    <col min="1291" max="1536" width="11.54296875" style="3"/>
    <col min="1537" max="1537" width="36.26953125" style="3" customWidth="1"/>
    <col min="1538" max="1538" width="18.7265625" style="3" customWidth="1"/>
    <col min="1539" max="1539" width="41.453125" style="3" customWidth="1"/>
    <col min="1540" max="1540" width="10.453125" style="3" bestFit="1" customWidth="1"/>
    <col min="1541" max="1541" width="19.7265625" style="3" customWidth="1"/>
    <col min="1542" max="1542" width="6.7265625" style="3" customWidth="1"/>
    <col min="1543" max="1544" width="11.54296875" style="3" customWidth="1"/>
    <col min="1545" max="1545" width="11.54296875" style="3"/>
    <col min="1546" max="1546" width="15.54296875" style="3" customWidth="1"/>
    <col min="1547" max="1792" width="11.54296875" style="3"/>
    <col min="1793" max="1793" width="36.26953125" style="3" customWidth="1"/>
    <col min="1794" max="1794" width="18.7265625" style="3" customWidth="1"/>
    <col min="1795" max="1795" width="41.453125" style="3" customWidth="1"/>
    <col min="1796" max="1796" width="10.453125" style="3" bestFit="1" customWidth="1"/>
    <col min="1797" max="1797" width="19.7265625" style="3" customWidth="1"/>
    <col min="1798" max="1798" width="6.7265625" style="3" customWidth="1"/>
    <col min="1799" max="1800" width="11.54296875" style="3" customWidth="1"/>
    <col min="1801" max="1801" width="11.54296875" style="3"/>
    <col min="1802" max="1802" width="15.54296875" style="3" customWidth="1"/>
    <col min="1803" max="2048" width="11.54296875" style="3"/>
    <col min="2049" max="2049" width="36.26953125" style="3" customWidth="1"/>
    <col min="2050" max="2050" width="18.7265625" style="3" customWidth="1"/>
    <col min="2051" max="2051" width="41.453125" style="3" customWidth="1"/>
    <col min="2052" max="2052" width="10.453125" style="3" bestFit="1" customWidth="1"/>
    <col min="2053" max="2053" width="19.7265625" style="3" customWidth="1"/>
    <col min="2054" max="2054" width="6.7265625" style="3" customWidth="1"/>
    <col min="2055" max="2056" width="11.54296875" style="3" customWidth="1"/>
    <col min="2057" max="2057" width="11.54296875" style="3"/>
    <col min="2058" max="2058" width="15.54296875" style="3" customWidth="1"/>
    <col min="2059" max="2304" width="11.54296875" style="3"/>
    <col min="2305" max="2305" width="36.26953125" style="3" customWidth="1"/>
    <col min="2306" max="2306" width="18.7265625" style="3" customWidth="1"/>
    <col min="2307" max="2307" width="41.453125" style="3" customWidth="1"/>
    <col min="2308" max="2308" width="10.453125" style="3" bestFit="1" customWidth="1"/>
    <col min="2309" max="2309" width="19.7265625" style="3" customWidth="1"/>
    <col min="2310" max="2310" width="6.7265625" style="3" customWidth="1"/>
    <col min="2311" max="2312" width="11.54296875" style="3" customWidth="1"/>
    <col min="2313" max="2313" width="11.54296875" style="3"/>
    <col min="2314" max="2314" width="15.54296875" style="3" customWidth="1"/>
    <col min="2315" max="2560" width="11.54296875" style="3"/>
    <col min="2561" max="2561" width="36.26953125" style="3" customWidth="1"/>
    <col min="2562" max="2562" width="18.7265625" style="3" customWidth="1"/>
    <col min="2563" max="2563" width="41.453125" style="3" customWidth="1"/>
    <col min="2564" max="2564" width="10.453125" style="3" bestFit="1" customWidth="1"/>
    <col min="2565" max="2565" width="19.7265625" style="3" customWidth="1"/>
    <col min="2566" max="2566" width="6.7265625" style="3" customWidth="1"/>
    <col min="2567" max="2568" width="11.54296875" style="3" customWidth="1"/>
    <col min="2569" max="2569" width="11.54296875" style="3"/>
    <col min="2570" max="2570" width="15.54296875" style="3" customWidth="1"/>
    <col min="2571" max="2816" width="11.54296875" style="3"/>
    <col min="2817" max="2817" width="36.26953125" style="3" customWidth="1"/>
    <col min="2818" max="2818" width="18.7265625" style="3" customWidth="1"/>
    <col min="2819" max="2819" width="41.453125" style="3" customWidth="1"/>
    <col min="2820" max="2820" width="10.453125" style="3" bestFit="1" customWidth="1"/>
    <col min="2821" max="2821" width="19.7265625" style="3" customWidth="1"/>
    <col min="2822" max="2822" width="6.7265625" style="3" customWidth="1"/>
    <col min="2823" max="2824" width="11.54296875" style="3" customWidth="1"/>
    <col min="2825" max="2825" width="11.54296875" style="3"/>
    <col min="2826" max="2826" width="15.54296875" style="3" customWidth="1"/>
    <col min="2827" max="3072" width="11.54296875" style="3"/>
    <col min="3073" max="3073" width="36.26953125" style="3" customWidth="1"/>
    <col min="3074" max="3074" width="18.7265625" style="3" customWidth="1"/>
    <col min="3075" max="3075" width="41.453125" style="3" customWidth="1"/>
    <col min="3076" max="3076" width="10.453125" style="3" bestFit="1" customWidth="1"/>
    <col min="3077" max="3077" width="19.7265625" style="3" customWidth="1"/>
    <col min="3078" max="3078" width="6.7265625" style="3" customWidth="1"/>
    <col min="3079" max="3080" width="11.54296875" style="3" customWidth="1"/>
    <col min="3081" max="3081" width="11.54296875" style="3"/>
    <col min="3082" max="3082" width="15.54296875" style="3" customWidth="1"/>
    <col min="3083" max="3328" width="11.54296875" style="3"/>
    <col min="3329" max="3329" width="36.26953125" style="3" customWidth="1"/>
    <col min="3330" max="3330" width="18.7265625" style="3" customWidth="1"/>
    <col min="3331" max="3331" width="41.453125" style="3" customWidth="1"/>
    <col min="3332" max="3332" width="10.453125" style="3" bestFit="1" customWidth="1"/>
    <col min="3333" max="3333" width="19.7265625" style="3" customWidth="1"/>
    <col min="3334" max="3334" width="6.7265625" style="3" customWidth="1"/>
    <col min="3335" max="3336" width="11.54296875" style="3" customWidth="1"/>
    <col min="3337" max="3337" width="11.54296875" style="3"/>
    <col min="3338" max="3338" width="15.54296875" style="3" customWidth="1"/>
    <col min="3339" max="3584" width="11.54296875" style="3"/>
    <col min="3585" max="3585" width="36.26953125" style="3" customWidth="1"/>
    <col min="3586" max="3586" width="18.7265625" style="3" customWidth="1"/>
    <col min="3587" max="3587" width="41.453125" style="3" customWidth="1"/>
    <col min="3588" max="3588" width="10.453125" style="3" bestFit="1" customWidth="1"/>
    <col min="3589" max="3589" width="19.7265625" style="3" customWidth="1"/>
    <col min="3590" max="3590" width="6.7265625" style="3" customWidth="1"/>
    <col min="3591" max="3592" width="11.54296875" style="3" customWidth="1"/>
    <col min="3593" max="3593" width="11.54296875" style="3"/>
    <col min="3594" max="3594" width="15.54296875" style="3" customWidth="1"/>
    <col min="3595" max="3840" width="11.54296875" style="3"/>
    <col min="3841" max="3841" width="36.26953125" style="3" customWidth="1"/>
    <col min="3842" max="3842" width="18.7265625" style="3" customWidth="1"/>
    <col min="3843" max="3843" width="41.453125" style="3" customWidth="1"/>
    <col min="3844" max="3844" width="10.453125" style="3" bestFit="1" customWidth="1"/>
    <col min="3845" max="3845" width="19.7265625" style="3" customWidth="1"/>
    <col min="3846" max="3846" width="6.7265625" style="3" customWidth="1"/>
    <col min="3847" max="3848" width="11.54296875" style="3" customWidth="1"/>
    <col min="3849" max="3849" width="11.54296875" style="3"/>
    <col min="3850" max="3850" width="15.54296875" style="3" customWidth="1"/>
    <col min="3851" max="4096" width="11.54296875" style="3"/>
    <col min="4097" max="4097" width="36.26953125" style="3" customWidth="1"/>
    <col min="4098" max="4098" width="18.7265625" style="3" customWidth="1"/>
    <col min="4099" max="4099" width="41.453125" style="3" customWidth="1"/>
    <col min="4100" max="4100" width="10.453125" style="3" bestFit="1" customWidth="1"/>
    <col min="4101" max="4101" width="19.7265625" style="3" customWidth="1"/>
    <col min="4102" max="4102" width="6.7265625" style="3" customWidth="1"/>
    <col min="4103" max="4104" width="11.54296875" style="3" customWidth="1"/>
    <col min="4105" max="4105" width="11.54296875" style="3"/>
    <col min="4106" max="4106" width="15.54296875" style="3" customWidth="1"/>
    <col min="4107" max="4352" width="11.54296875" style="3"/>
    <col min="4353" max="4353" width="36.26953125" style="3" customWidth="1"/>
    <col min="4354" max="4354" width="18.7265625" style="3" customWidth="1"/>
    <col min="4355" max="4355" width="41.453125" style="3" customWidth="1"/>
    <col min="4356" max="4356" width="10.453125" style="3" bestFit="1" customWidth="1"/>
    <col min="4357" max="4357" width="19.7265625" style="3" customWidth="1"/>
    <col min="4358" max="4358" width="6.7265625" style="3" customWidth="1"/>
    <col min="4359" max="4360" width="11.54296875" style="3" customWidth="1"/>
    <col min="4361" max="4361" width="11.54296875" style="3"/>
    <col min="4362" max="4362" width="15.54296875" style="3" customWidth="1"/>
    <col min="4363" max="4608" width="11.54296875" style="3"/>
    <col min="4609" max="4609" width="36.26953125" style="3" customWidth="1"/>
    <col min="4610" max="4610" width="18.7265625" style="3" customWidth="1"/>
    <col min="4611" max="4611" width="41.453125" style="3" customWidth="1"/>
    <col min="4612" max="4612" width="10.453125" style="3" bestFit="1" customWidth="1"/>
    <col min="4613" max="4613" width="19.7265625" style="3" customWidth="1"/>
    <col min="4614" max="4614" width="6.7265625" style="3" customWidth="1"/>
    <col min="4615" max="4616" width="11.54296875" style="3" customWidth="1"/>
    <col min="4617" max="4617" width="11.54296875" style="3"/>
    <col min="4618" max="4618" width="15.54296875" style="3" customWidth="1"/>
    <col min="4619" max="4864" width="11.54296875" style="3"/>
    <col min="4865" max="4865" width="36.26953125" style="3" customWidth="1"/>
    <col min="4866" max="4866" width="18.7265625" style="3" customWidth="1"/>
    <col min="4867" max="4867" width="41.453125" style="3" customWidth="1"/>
    <col min="4868" max="4868" width="10.453125" style="3" bestFit="1" customWidth="1"/>
    <col min="4869" max="4869" width="19.7265625" style="3" customWidth="1"/>
    <col min="4870" max="4870" width="6.7265625" style="3" customWidth="1"/>
    <col min="4871" max="4872" width="11.54296875" style="3" customWidth="1"/>
    <col min="4873" max="4873" width="11.54296875" style="3"/>
    <col min="4874" max="4874" width="15.54296875" style="3" customWidth="1"/>
    <col min="4875" max="5120" width="11.54296875" style="3"/>
    <col min="5121" max="5121" width="36.26953125" style="3" customWidth="1"/>
    <col min="5122" max="5122" width="18.7265625" style="3" customWidth="1"/>
    <col min="5123" max="5123" width="41.453125" style="3" customWidth="1"/>
    <col min="5124" max="5124" width="10.453125" style="3" bestFit="1" customWidth="1"/>
    <col min="5125" max="5125" width="19.7265625" style="3" customWidth="1"/>
    <col min="5126" max="5126" width="6.7265625" style="3" customWidth="1"/>
    <col min="5127" max="5128" width="11.54296875" style="3" customWidth="1"/>
    <col min="5129" max="5129" width="11.54296875" style="3"/>
    <col min="5130" max="5130" width="15.54296875" style="3" customWidth="1"/>
    <col min="5131" max="5376" width="11.54296875" style="3"/>
    <col min="5377" max="5377" width="36.26953125" style="3" customWidth="1"/>
    <col min="5378" max="5378" width="18.7265625" style="3" customWidth="1"/>
    <col min="5379" max="5379" width="41.453125" style="3" customWidth="1"/>
    <col min="5380" max="5380" width="10.453125" style="3" bestFit="1" customWidth="1"/>
    <col min="5381" max="5381" width="19.7265625" style="3" customWidth="1"/>
    <col min="5382" max="5382" width="6.7265625" style="3" customWidth="1"/>
    <col min="5383" max="5384" width="11.54296875" style="3" customWidth="1"/>
    <col min="5385" max="5385" width="11.54296875" style="3"/>
    <col min="5386" max="5386" width="15.54296875" style="3" customWidth="1"/>
    <col min="5387" max="5632" width="11.54296875" style="3"/>
    <col min="5633" max="5633" width="36.26953125" style="3" customWidth="1"/>
    <col min="5634" max="5634" width="18.7265625" style="3" customWidth="1"/>
    <col min="5635" max="5635" width="41.453125" style="3" customWidth="1"/>
    <col min="5636" max="5636" width="10.453125" style="3" bestFit="1" customWidth="1"/>
    <col min="5637" max="5637" width="19.7265625" style="3" customWidth="1"/>
    <col min="5638" max="5638" width="6.7265625" style="3" customWidth="1"/>
    <col min="5639" max="5640" width="11.54296875" style="3" customWidth="1"/>
    <col min="5641" max="5641" width="11.54296875" style="3"/>
    <col min="5642" max="5642" width="15.54296875" style="3" customWidth="1"/>
    <col min="5643" max="5888" width="11.54296875" style="3"/>
    <col min="5889" max="5889" width="36.26953125" style="3" customWidth="1"/>
    <col min="5890" max="5890" width="18.7265625" style="3" customWidth="1"/>
    <col min="5891" max="5891" width="41.453125" style="3" customWidth="1"/>
    <col min="5892" max="5892" width="10.453125" style="3" bestFit="1" customWidth="1"/>
    <col min="5893" max="5893" width="19.7265625" style="3" customWidth="1"/>
    <col min="5894" max="5894" width="6.7265625" style="3" customWidth="1"/>
    <col min="5895" max="5896" width="11.54296875" style="3" customWidth="1"/>
    <col min="5897" max="5897" width="11.54296875" style="3"/>
    <col min="5898" max="5898" width="15.54296875" style="3" customWidth="1"/>
    <col min="5899" max="6144" width="11.54296875" style="3"/>
    <col min="6145" max="6145" width="36.26953125" style="3" customWidth="1"/>
    <col min="6146" max="6146" width="18.7265625" style="3" customWidth="1"/>
    <col min="6147" max="6147" width="41.453125" style="3" customWidth="1"/>
    <col min="6148" max="6148" width="10.453125" style="3" bestFit="1" customWidth="1"/>
    <col min="6149" max="6149" width="19.7265625" style="3" customWidth="1"/>
    <col min="6150" max="6150" width="6.7265625" style="3" customWidth="1"/>
    <col min="6151" max="6152" width="11.54296875" style="3" customWidth="1"/>
    <col min="6153" max="6153" width="11.54296875" style="3"/>
    <col min="6154" max="6154" width="15.54296875" style="3" customWidth="1"/>
    <col min="6155" max="6400" width="11.54296875" style="3"/>
    <col min="6401" max="6401" width="36.26953125" style="3" customWidth="1"/>
    <col min="6402" max="6402" width="18.7265625" style="3" customWidth="1"/>
    <col min="6403" max="6403" width="41.453125" style="3" customWidth="1"/>
    <col min="6404" max="6404" width="10.453125" style="3" bestFit="1" customWidth="1"/>
    <col min="6405" max="6405" width="19.7265625" style="3" customWidth="1"/>
    <col min="6406" max="6406" width="6.7265625" style="3" customWidth="1"/>
    <col min="6407" max="6408" width="11.54296875" style="3" customWidth="1"/>
    <col min="6409" max="6409" width="11.54296875" style="3"/>
    <col min="6410" max="6410" width="15.54296875" style="3" customWidth="1"/>
    <col min="6411" max="6656" width="11.54296875" style="3"/>
    <col min="6657" max="6657" width="36.26953125" style="3" customWidth="1"/>
    <col min="6658" max="6658" width="18.7265625" style="3" customWidth="1"/>
    <col min="6659" max="6659" width="41.453125" style="3" customWidth="1"/>
    <col min="6660" max="6660" width="10.453125" style="3" bestFit="1" customWidth="1"/>
    <col min="6661" max="6661" width="19.7265625" style="3" customWidth="1"/>
    <col min="6662" max="6662" width="6.7265625" style="3" customWidth="1"/>
    <col min="6663" max="6664" width="11.54296875" style="3" customWidth="1"/>
    <col min="6665" max="6665" width="11.54296875" style="3"/>
    <col min="6666" max="6666" width="15.54296875" style="3" customWidth="1"/>
    <col min="6667" max="6912" width="11.54296875" style="3"/>
    <col min="6913" max="6913" width="36.26953125" style="3" customWidth="1"/>
    <col min="6914" max="6914" width="18.7265625" style="3" customWidth="1"/>
    <col min="6915" max="6915" width="41.453125" style="3" customWidth="1"/>
    <col min="6916" max="6916" width="10.453125" style="3" bestFit="1" customWidth="1"/>
    <col min="6917" max="6917" width="19.7265625" style="3" customWidth="1"/>
    <col min="6918" max="6918" width="6.7265625" style="3" customWidth="1"/>
    <col min="6919" max="6920" width="11.54296875" style="3" customWidth="1"/>
    <col min="6921" max="6921" width="11.54296875" style="3"/>
    <col min="6922" max="6922" width="15.54296875" style="3" customWidth="1"/>
    <col min="6923" max="7168" width="11.54296875" style="3"/>
    <col min="7169" max="7169" width="36.26953125" style="3" customWidth="1"/>
    <col min="7170" max="7170" width="18.7265625" style="3" customWidth="1"/>
    <col min="7171" max="7171" width="41.453125" style="3" customWidth="1"/>
    <col min="7172" max="7172" width="10.453125" style="3" bestFit="1" customWidth="1"/>
    <col min="7173" max="7173" width="19.7265625" style="3" customWidth="1"/>
    <col min="7174" max="7174" width="6.7265625" style="3" customWidth="1"/>
    <col min="7175" max="7176" width="11.54296875" style="3" customWidth="1"/>
    <col min="7177" max="7177" width="11.54296875" style="3"/>
    <col min="7178" max="7178" width="15.54296875" style="3" customWidth="1"/>
    <col min="7179" max="7424" width="11.54296875" style="3"/>
    <col min="7425" max="7425" width="36.26953125" style="3" customWidth="1"/>
    <col min="7426" max="7426" width="18.7265625" style="3" customWidth="1"/>
    <col min="7427" max="7427" width="41.453125" style="3" customWidth="1"/>
    <col min="7428" max="7428" width="10.453125" style="3" bestFit="1" customWidth="1"/>
    <col min="7429" max="7429" width="19.7265625" style="3" customWidth="1"/>
    <col min="7430" max="7430" width="6.7265625" style="3" customWidth="1"/>
    <col min="7431" max="7432" width="11.54296875" style="3" customWidth="1"/>
    <col min="7433" max="7433" width="11.54296875" style="3"/>
    <col min="7434" max="7434" width="15.54296875" style="3" customWidth="1"/>
    <col min="7435" max="7680" width="11.54296875" style="3"/>
    <col min="7681" max="7681" width="36.26953125" style="3" customWidth="1"/>
    <col min="7682" max="7682" width="18.7265625" style="3" customWidth="1"/>
    <col min="7683" max="7683" width="41.453125" style="3" customWidth="1"/>
    <col min="7684" max="7684" width="10.453125" style="3" bestFit="1" customWidth="1"/>
    <col min="7685" max="7685" width="19.7265625" style="3" customWidth="1"/>
    <col min="7686" max="7686" width="6.7265625" style="3" customWidth="1"/>
    <col min="7687" max="7688" width="11.54296875" style="3" customWidth="1"/>
    <col min="7689" max="7689" width="11.54296875" style="3"/>
    <col min="7690" max="7690" width="15.54296875" style="3" customWidth="1"/>
    <col min="7691" max="7936" width="11.54296875" style="3"/>
    <col min="7937" max="7937" width="36.26953125" style="3" customWidth="1"/>
    <col min="7938" max="7938" width="18.7265625" style="3" customWidth="1"/>
    <col min="7939" max="7939" width="41.453125" style="3" customWidth="1"/>
    <col min="7940" max="7940" width="10.453125" style="3" bestFit="1" customWidth="1"/>
    <col min="7941" max="7941" width="19.7265625" style="3" customWidth="1"/>
    <col min="7942" max="7942" width="6.7265625" style="3" customWidth="1"/>
    <col min="7943" max="7944" width="11.54296875" style="3" customWidth="1"/>
    <col min="7945" max="7945" width="11.54296875" style="3"/>
    <col min="7946" max="7946" width="15.54296875" style="3" customWidth="1"/>
    <col min="7947" max="8192" width="11.54296875" style="3"/>
    <col min="8193" max="8193" width="36.26953125" style="3" customWidth="1"/>
    <col min="8194" max="8194" width="18.7265625" style="3" customWidth="1"/>
    <col min="8195" max="8195" width="41.453125" style="3" customWidth="1"/>
    <col min="8196" max="8196" width="10.453125" style="3" bestFit="1" customWidth="1"/>
    <col min="8197" max="8197" width="19.7265625" style="3" customWidth="1"/>
    <col min="8198" max="8198" width="6.7265625" style="3" customWidth="1"/>
    <col min="8199" max="8200" width="11.54296875" style="3" customWidth="1"/>
    <col min="8201" max="8201" width="11.54296875" style="3"/>
    <col min="8202" max="8202" width="15.54296875" style="3" customWidth="1"/>
    <col min="8203" max="8448" width="11.54296875" style="3"/>
    <col min="8449" max="8449" width="36.26953125" style="3" customWidth="1"/>
    <col min="8450" max="8450" width="18.7265625" style="3" customWidth="1"/>
    <col min="8451" max="8451" width="41.453125" style="3" customWidth="1"/>
    <col min="8452" max="8452" width="10.453125" style="3" bestFit="1" customWidth="1"/>
    <col min="8453" max="8453" width="19.7265625" style="3" customWidth="1"/>
    <col min="8454" max="8454" width="6.7265625" style="3" customWidth="1"/>
    <col min="8455" max="8456" width="11.54296875" style="3" customWidth="1"/>
    <col min="8457" max="8457" width="11.54296875" style="3"/>
    <col min="8458" max="8458" width="15.54296875" style="3" customWidth="1"/>
    <col min="8459" max="8704" width="11.54296875" style="3"/>
    <col min="8705" max="8705" width="36.26953125" style="3" customWidth="1"/>
    <col min="8706" max="8706" width="18.7265625" style="3" customWidth="1"/>
    <col min="8707" max="8707" width="41.453125" style="3" customWidth="1"/>
    <col min="8708" max="8708" width="10.453125" style="3" bestFit="1" customWidth="1"/>
    <col min="8709" max="8709" width="19.7265625" style="3" customWidth="1"/>
    <col min="8710" max="8710" width="6.7265625" style="3" customWidth="1"/>
    <col min="8711" max="8712" width="11.54296875" style="3" customWidth="1"/>
    <col min="8713" max="8713" width="11.54296875" style="3"/>
    <col min="8714" max="8714" width="15.54296875" style="3" customWidth="1"/>
    <col min="8715" max="8960" width="11.54296875" style="3"/>
    <col min="8961" max="8961" width="36.26953125" style="3" customWidth="1"/>
    <col min="8962" max="8962" width="18.7265625" style="3" customWidth="1"/>
    <col min="8963" max="8963" width="41.453125" style="3" customWidth="1"/>
    <col min="8964" max="8964" width="10.453125" style="3" bestFit="1" customWidth="1"/>
    <col min="8965" max="8965" width="19.7265625" style="3" customWidth="1"/>
    <col min="8966" max="8966" width="6.7265625" style="3" customWidth="1"/>
    <col min="8967" max="8968" width="11.54296875" style="3" customWidth="1"/>
    <col min="8969" max="8969" width="11.54296875" style="3"/>
    <col min="8970" max="8970" width="15.54296875" style="3" customWidth="1"/>
    <col min="8971" max="9216" width="11.54296875" style="3"/>
    <col min="9217" max="9217" width="36.26953125" style="3" customWidth="1"/>
    <col min="9218" max="9218" width="18.7265625" style="3" customWidth="1"/>
    <col min="9219" max="9219" width="41.453125" style="3" customWidth="1"/>
    <col min="9220" max="9220" width="10.453125" style="3" bestFit="1" customWidth="1"/>
    <col min="9221" max="9221" width="19.7265625" style="3" customWidth="1"/>
    <col min="9222" max="9222" width="6.7265625" style="3" customWidth="1"/>
    <col min="9223" max="9224" width="11.54296875" style="3" customWidth="1"/>
    <col min="9225" max="9225" width="11.54296875" style="3"/>
    <col min="9226" max="9226" width="15.54296875" style="3" customWidth="1"/>
    <col min="9227" max="9472" width="11.54296875" style="3"/>
    <col min="9473" max="9473" width="36.26953125" style="3" customWidth="1"/>
    <col min="9474" max="9474" width="18.7265625" style="3" customWidth="1"/>
    <col min="9475" max="9475" width="41.453125" style="3" customWidth="1"/>
    <col min="9476" max="9476" width="10.453125" style="3" bestFit="1" customWidth="1"/>
    <col min="9477" max="9477" width="19.7265625" style="3" customWidth="1"/>
    <col min="9478" max="9478" width="6.7265625" style="3" customWidth="1"/>
    <col min="9479" max="9480" width="11.54296875" style="3" customWidth="1"/>
    <col min="9481" max="9481" width="11.54296875" style="3"/>
    <col min="9482" max="9482" width="15.54296875" style="3" customWidth="1"/>
    <col min="9483" max="9728" width="11.54296875" style="3"/>
    <col min="9729" max="9729" width="36.26953125" style="3" customWidth="1"/>
    <col min="9730" max="9730" width="18.7265625" style="3" customWidth="1"/>
    <col min="9731" max="9731" width="41.453125" style="3" customWidth="1"/>
    <col min="9732" max="9732" width="10.453125" style="3" bestFit="1" customWidth="1"/>
    <col min="9733" max="9733" width="19.7265625" style="3" customWidth="1"/>
    <col min="9734" max="9734" width="6.7265625" style="3" customWidth="1"/>
    <col min="9735" max="9736" width="11.54296875" style="3" customWidth="1"/>
    <col min="9737" max="9737" width="11.54296875" style="3"/>
    <col min="9738" max="9738" width="15.54296875" style="3" customWidth="1"/>
    <col min="9739" max="9984" width="11.54296875" style="3"/>
    <col min="9985" max="9985" width="36.26953125" style="3" customWidth="1"/>
    <col min="9986" max="9986" width="18.7265625" style="3" customWidth="1"/>
    <col min="9987" max="9987" width="41.453125" style="3" customWidth="1"/>
    <col min="9988" max="9988" width="10.453125" style="3" bestFit="1" customWidth="1"/>
    <col min="9989" max="9989" width="19.7265625" style="3" customWidth="1"/>
    <col min="9990" max="9990" width="6.7265625" style="3" customWidth="1"/>
    <col min="9991" max="9992" width="11.54296875" style="3" customWidth="1"/>
    <col min="9993" max="9993" width="11.54296875" style="3"/>
    <col min="9994" max="9994" width="15.54296875" style="3" customWidth="1"/>
    <col min="9995" max="10240" width="11.54296875" style="3"/>
    <col min="10241" max="10241" width="36.26953125" style="3" customWidth="1"/>
    <col min="10242" max="10242" width="18.7265625" style="3" customWidth="1"/>
    <col min="10243" max="10243" width="41.453125" style="3" customWidth="1"/>
    <col min="10244" max="10244" width="10.453125" style="3" bestFit="1" customWidth="1"/>
    <col min="10245" max="10245" width="19.7265625" style="3" customWidth="1"/>
    <col min="10246" max="10246" width="6.7265625" style="3" customWidth="1"/>
    <col min="10247" max="10248" width="11.54296875" style="3" customWidth="1"/>
    <col min="10249" max="10249" width="11.54296875" style="3"/>
    <col min="10250" max="10250" width="15.54296875" style="3" customWidth="1"/>
    <col min="10251" max="10496" width="11.54296875" style="3"/>
    <col min="10497" max="10497" width="36.26953125" style="3" customWidth="1"/>
    <col min="10498" max="10498" width="18.7265625" style="3" customWidth="1"/>
    <col min="10499" max="10499" width="41.453125" style="3" customWidth="1"/>
    <col min="10500" max="10500" width="10.453125" style="3" bestFit="1" customWidth="1"/>
    <col min="10501" max="10501" width="19.7265625" style="3" customWidth="1"/>
    <col min="10502" max="10502" width="6.7265625" style="3" customWidth="1"/>
    <col min="10503" max="10504" width="11.54296875" style="3" customWidth="1"/>
    <col min="10505" max="10505" width="11.54296875" style="3"/>
    <col min="10506" max="10506" width="15.54296875" style="3" customWidth="1"/>
    <col min="10507" max="10752" width="11.54296875" style="3"/>
    <col min="10753" max="10753" width="36.26953125" style="3" customWidth="1"/>
    <col min="10754" max="10754" width="18.7265625" style="3" customWidth="1"/>
    <col min="10755" max="10755" width="41.453125" style="3" customWidth="1"/>
    <col min="10756" max="10756" width="10.453125" style="3" bestFit="1" customWidth="1"/>
    <col min="10757" max="10757" width="19.7265625" style="3" customWidth="1"/>
    <col min="10758" max="10758" width="6.7265625" style="3" customWidth="1"/>
    <col min="10759" max="10760" width="11.54296875" style="3" customWidth="1"/>
    <col min="10761" max="10761" width="11.54296875" style="3"/>
    <col min="10762" max="10762" width="15.54296875" style="3" customWidth="1"/>
    <col min="10763" max="11008" width="11.54296875" style="3"/>
    <col min="11009" max="11009" width="36.26953125" style="3" customWidth="1"/>
    <col min="11010" max="11010" width="18.7265625" style="3" customWidth="1"/>
    <col min="11011" max="11011" width="41.453125" style="3" customWidth="1"/>
    <col min="11012" max="11012" width="10.453125" style="3" bestFit="1" customWidth="1"/>
    <col min="11013" max="11013" width="19.7265625" style="3" customWidth="1"/>
    <col min="11014" max="11014" width="6.7265625" style="3" customWidth="1"/>
    <col min="11015" max="11016" width="11.54296875" style="3" customWidth="1"/>
    <col min="11017" max="11017" width="11.54296875" style="3"/>
    <col min="11018" max="11018" width="15.54296875" style="3" customWidth="1"/>
    <col min="11019" max="11264" width="11.54296875" style="3"/>
    <col min="11265" max="11265" width="36.26953125" style="3" customWidth="1"/>
    <col min="11266" max="11266" width="18.7265625" style="3" customWidth="1"/>
    <col min="11267" max="11267" width="41.453125" style="3" customWidth="1"/>
    <col min="11268" max="11268" width="10.453125" style="3" bestFit="1" customWidth="1"/>
    <col min="11269" max="11269" width="19.7265625" style="3" customWidth="1"/>
    <col min="11270" max="11270" width="6.7265625" style="3" customWidth="1"/>
    <col min="11271" max="11272" width="11.54296875" style="3" customWidth="1"/>
    <col min="11273" max="11273" width="11.54296875" style="3"/>
    <col min="11274" max="11274" width="15.54296875" style="3" customWidth="1"/>
    <col min="11275" max="11520" width="11.54296875" style="3"/>
    <col min="11521" max="11521" width="36.26953125" style="3" customWidth="1"/>
    <col min="11522" max="11522" width="18.7265625" style="3" customWidth="1"/>
    <col min="11523" max="11523" width="41.453125" style="3" customWidth="1"/>
    <col min="11524" max="11524" width="10.453125" style="3" bestFit="1" customWidth="1"/>
    <col min="11525" max="11525" width="19.7265625" style="3" customWidth="1"/>
    <col min="11526" max="11526" width="6.7265625" style="3" customWidth="1"/>
    <col min="11527" max="11528" width="11.54296875" style="3" customWidth="1"/>
    <col min="11529" max="11529" width="11.54296875" style="3"/>
    <col min="11530" max="11530" width="15.54296875" style="3" customWidth="1"/>
    <col min="11531" max="11776" width="11.54296875" style="3"/>
    <col min="11777" max="11777" width="36.26953125" style="3" customWidth="1"/>
    <col min="11778" max="11778" width="18.7265625" style="3" customWidth="1"/>
    <col min="11779" max="11779" width="41.453125" style="3" customWidth="1"/>
    <col min="11780" max="11780" width="10.453125" style="3" bestFit="1" customWidth="1"/>
    <col min="11781" max="11781" width="19.7265625" style="3" customWidth="1"/>
    <col min="11782" max="11782" width="6.7265625" style="3" customWidth="1"/>
    <col min="11783" max="11784" width="11.54296875" style="3" customWidth="1"/>
    <col min="11785" max="11785" width="11.54296875" style="3"/>
    <col min="11786" max="11786" width="15.54296875" style="3" customWidth="1"/>
    <col min="11787" max="12032" width="11.54296875" style="3"/>
    <col min="12033" max="12033" width="36.26953125" style="3" customWidth="1"/>
    <col min="12034" max="12034" width="18.7265625" style="3" customWidth="1"/>
    <col min="12035" max="12035" width="41.453125" style="3" customWidth="1"/>
    <col min="12036" max="12036" width="10.453125" style="3" bestFit="1" customWidth="1"/>
    <col min="12037" max="12037" width="19.7265625" style="3" customWidth="1"/>
    <col min="12038" max="12038" width="6.7265625" style="3" customWidth="1"/>
    <col min="12039" max="12040" width="11.54296875" style="3" customWidth="1"/>
    <col min="12041" max="12041" width="11.54296875" style="3"/>
    <col min="12042" max="12042" width="15.54296875" style="3" customWidth="1"/>
    <col min="12043" max="12288" width="11.54296875" style="3"/>
    <col min="12289" max="12289" width="36.26953125" style="3" customWidth="1"/>
    <col min="12290" max="12290" width="18.7265625" style="3" customWidth="1"/>
    <col min="12291" max="12291" width="41.453125" style="3" customWidth="1"/>
    <col min="12292" max="12292" width="10.453125" style="3" bestFit="1" customWidth="1"/>
    <col min="12293" max="12293" width="19.7265625" style="3" customWidth="1"/>
    <col min="12294" max="12294" width="6.7265625" style="3" customWidth="1"/>
    <col min="12295" max="12296" width="11.54296875" style="3" customWidth="1"/>
    <col min="12297" max="12297" width="11.54296875" style="3"/>
    <col min="12298" max="12298" width="15.54296875" style="3" customWidth="1"/>
    <col min="12299" max="12544" width="11.54296875" style="3"/>
    <col min="12545" max="12545" width="36.26953125" style="3" customWidth="1"/>
    <col min="12546" max="12546" width="18.7265625" style="3" customWidth="1"/>
    <col min="12547" max="12547" width="41.453125" style="3" customWidth="1"/>
    <col min="12548" max="12548" width="10.453125" style="3" bestFit="1" customWidth="1"/>
    <col min="12549" max="12549" width="19.7265625" style="3" customWidth="1"/>
    <col min="12550" max="12550" width="6.7265625" style="3" customWidth="1"/>
    <col min="12551" max="12552" width="11.54296875" style="3" customWidth="1"/>
    <col min="12553" max="12553" width="11.54296875" style="3"/>
    <col min="12554" max="12554" width="15.54296875" style="3" customWidth="1"/>
    <col min="12555" max="12800" width="11.54296875" style="3"/>
    <col min="12801" max="12801" width="36.26953125" style="3" customWidth="1"/>
    <col min="12802" max="12802" width="18.7265625" style="3" customWidth="1"/>
    <col min="12803" max="12803" width="41.453125" style="3" customWidth="1"/>
    <col min="12804" max="12804" width="10.453125" style="3" bestFit="1" customWidth="1"/>
    <col min="12805" max="12805" width="19.7265625" style="3" customWidth="1"/>
    <col min="12806" max="12806" width="6.7265625" style="3" customWidth="1"/>
    <col min="12807" max="12808" width="11.54296875" style="3" customWidth="1"/>
    <col min="12809" max="12809" width="11.54296875" style="3"/>
    <col min="12810" max="12810" width="15.54296875" style="3" customWidth="1"/>
    <col min="12811" max="13056" width="11.54296875" style="3"/>
    <col min="13057" max="13057" width="36.26953125" style="3" customWidth="1"/>
    <col min="13058" max="13058" width="18.7265625" style="3" customWidth="1"/>
    <col min="13059" max="13059" width="41.453125" style="3" customWidth="1"/>
    <col min="13060" max="13060" width="10.453125" style="3" bestFit="1" customWidth="1"/>
    <col min="13061" max="13061" width="19.7265625" style="3" customWidth="1"/>
    <col min="13062" max="13062" width="6.7265625" style="3" customWidth="1"/>
    <col min="13063" max="13064" width="11.54296875" style="3" customWidth="1"/>
    <col min="13065" max="13065" width="11.54296875" style="3"/>
    <col min="13066" max="13066" width="15.54296875" style="3" customWidth="1"/>
    <col min="13067" max="13312" width="11.54296875" style="3"/>
    <col min="13313" max="13313" width="36.26953125" style="3" customWidth="1"/>
    <col min="13314" max="13314" width="18.7265625" style="3" customWidth="1"/>
    <col min="13315" max="13315" width="41.453125" style="3" customWidth="1"/>
    <col min="13316" max="13316" width="10.453125" style="3" bestFit="1" customWidth="1"/>
    <col min="13317" max="13317" width="19.7265625" style="3" customWidth="1"/>
    <col min="13318" max="13318" width="6.7265625" style="3" customWidth="1"/>
    <col min="13319" max="13320" width="11.54296875" style="3" customWidth="1"/>
    <col min="13321" max="13321" width="11.54296875" style="3"/>
    <col min="13322" max="13322" width="15.54296875" style="3" customWidth="1"/>
    <col min="13323" max="13568" width="11.54296875" style="3"/>
    <col min="13569" max="13569" width="36.26953125" style="3" customWidth="1"/>
    <col min="13570" max="13570" width="18.7265625" style="3" customWidth="1"/>
    <col min="13571" max="13571" width="41.453125" style="3" customWidth="1"/>
    <col min="13572" max="13572" width="10.453125" style="3" bestFit="1" customWidth="1"/>
    <col min="13573" max="13573" width="19.7265625" style="3" customWidth="1"/>
    <col min="13574" max="13574" width="6.7265625" style="3" customWidth="1"/>
    <col min="13575" max="13576" width="11.54296875" style="3" customWidth="1"/>
    <col min="13577" max="13577" width="11.54296875" style="3"/>
    <col min="13578" max="13578" width="15.54296875" style="3" customWidth="1"/>
    <col min="13579" max="13824" width="11.54296875" style="3"/>
    <col min="13825" max="13825" width="36.26953125" style="3" customWidth="1"/>
    <col min="13826" max="13826" width="18.7265625" style="3" customWidth="1"/>
    <col min="13827" max="13827" width="41.453125" style="3" customWidth="1"/>
    <col min="13828" max="13828" width="10.453125" style="3" bestFit="1" customWidth="1"/>
    <col min="13829" max="13829" width="19.7265625" style="3" customWidth="1"/>
    <col min="13830" max="13830" width="6.7265625" style="3" customWidth="1"/>
    <col min="13831" max="13832" width="11.54296875" style="3" customWidth="1"/>
    <col min="13833" max="13833" width="11.54296875" style="3"/>
    <col min="13834" max="13834" width="15.54296875" style="3" customWidth="1"/>
    <col min="13835" max="14080" width="11.54296875" style="3"/>
    <col min="14081" max="14081" width="36.26953125" style="3" customWidth="1"/>
    <col min="14082" max="14082" width="18.7265625" style="3" customWidth="1"/>
    <col min="14083" max="14083" width="41.453125" style="3" customWidth="1"/>
    <col min="14084" max="14084" width="10.453125" style="3" bestFit="1" customWidth="1"/>
    <col min="14085" max="14085" width="19.7265625" style="3" customWidth="1"/>
    <col min="14086" max="14086" width="6.7265625" style="3" customWidth="1"/>
    <col min="14087" max="14088" width="11.54296875" style="3" customWidth="1"/>
    <col min="14089" max="14089" width="11.54296875" style="3"/>
    <col min="14090" max="14090" width="15.54296875" style="3" customWidth="1"/>
    <col min="14091" max="14336" width="11.54296875" style="3"/>
    <col min="14337" max="14337" width="36.26953125" style="3" customWidth="1"/>
    <col min="14338" max="14338" width="18.7265625" style="3" customWidth="1"/>
    <col min="14339" max="14339" width="41.453125" style="3" customWidth="1"/>
    <col min="14340" max="14340" width="10.453125" style="3" bestFit="1" customWidth="1"/>
    <col min="14341" max="14341" width="19.7265625" style="3" customWidth="1"/>
    <col min="14342" max="14342" width="6.7265625" style="3" customWidth="1"/>
    <col min="14343" max="14344" width="11.54296875" style="3" customWidth="1"/>
    <col min="14345" max="14345" width="11.54296875" style="3"/>
    <col min="14346" max="14346" width="15.54296875" style="3" customWidth="1"/>
    <col min="14347" max="14592" width="11.54296875" style="3"/>
    <col min="14593" max="14593" width="36.26953125" style="3" customWidth="1"/>
    <col min="14594" max="14594" width="18.7265625" style="3" customWidth="1"/>
    <col min="14595" max="14595" width="41.453125" style="3" customWidth="1"/>
    <col min="14596" max="14596" width="10.453125" style="3" bestFit="1" customWidth="1"/>
    <col min="14597" max="14597" width="19.7265625" style="3" customWidth="1"/>
    <col min="14598" max="14598" width="6.7265625" style="3" customWidth="1"/>
    <col min="14599" max="14600" width="11.54296875" style="3" customWidth="1"/>
    <col min="14601" max="14601" width="11.54296875" style="3"/>
    <col min="14602" max="14602" width="15.54296875" style="3" customWidth="1"/>
    <col min="14603" max="14848" width="11.54296875" style="3"/>
    <col min="14849" max="14849" width="36.26953125" style="3" customWidth="1"/>
    <col min="14850" max="14850" width="18.7265625" style="3" customWidth="1"/>
    <col min="14851" max="14851" width="41.453125" style="3" customWidth="1"/>
    <col min="14852" max="14852" width="10.453125" style="3" bestFit="1" customWidth="1"/>
    <col min="14853" max="14853" width="19.7265625" style="3" customWidth="1"/>
    <col min="14854" max="14854" width="6.7265625" style="3" customWidth="1"/>
    <col min="14855" max="14856" width="11.54296875" style="3" customWidth="1"/>
    <col min="14857" max="14857" width="11.54296875" style="3"/>
    <col min="14858" max="14858" width="15.54296875" style="3" customWidth="1"/>
    <col min="14859" max="15104" width="11.54296875" style="3"/>
    <col min="15105" max="15105" width="36.26953125" style="3" customWidth="1"/>
    <col min="15106" max="15106" width="18.7265625" style="3" customWidth="1"/>
    <col min="15107" max="15107" width="41.453125" style="3" customWidth="1"/>
    <col min="15108" max="15108" width="10.453125" style="3" bestFit="1" customWidth="1"/>
    <col min="15109" max="15109" width="19.7265625" style="3" customWidth="1"/>
    <col min="15110" max="15110" width="6.7265625" style="3" customWidth="1"/>
    <col min="15111" max="15112" width="11.54296875" style="3" customWidth="1"/>
    <col min="15113" max="15113" width="11.54296875" style="3"/>
    <col min="15114" max="15114" width="15.54296875" style="3" customWidth="1"/>
    <col min="15115" max="15360" width="11.54296875" style="3"/>
    <col min="15361" max="15361" width="36.26953125" style="3" customWidth="1"/>
    <col min="15362" max="15362" width="18.7265625" style="3" customWidth="1"/>
    <col min="15363" max="15363" width="41.453125" style="3" customWidth="1"/>
    <col min="15364" max="15364" width="10.453125" style="3" bestFit="1" customWidth="1"/>
    <col min="15365" max="15365" width="19.7265625" style="3" customWidth="1"/>
    <col min="15366" max="15366" width="6.7265625" style="3" customWidth="1"/>
    <col min="15367" max="15368" width="11.54296875" style="3" customWidth="1"/>
    <col min="15369" max="15369" width="11.54296875" style="3"/>
    <col min="15370" max="15370" width="15.54296875" style="3" customWidth="1"/>
    <col min="15371" max="15616" width="11.54296875" style="3"/>
    <col min="15617" max="15617" width="36.26953125" style="3" customWidth="1"/>
    <col min="15618" max="15618" width="18.7265625" style="3" customWidth="1"/>
    <col min="15619" max="15619" width="41.453125" style="3" customWidth="1"/>
    <col min="15620" max="15620" width="10.453125" style="3" bestFit="1" customWidth="1"/>
    <col min="15621" max="15621" width="19.7265625" style="3" customWidth="1"/>
    <col min="15622" max="15622" width="6.7265625" style="3" customWidth="1"/>
    <col min="15623" max="15624" width="11.54296875" style="3" customWidth="1"/>
    <col min="15625" max="15625" width="11.54296875" style="3"/>
    <col min="15626" max="15626" width="15.54296875" style="3" customWidth="1"/>
    <col min="15627" max="15872" width="11.54296875" style="3"/>
    <col min="15873" max="15873" width="36.26953125" style="3" customWidth="1"/>
    <col min="15874" max="15874" width="18.7265625" style="3" customWidth="1"/>
    <col min="15875" max="15875" width="41.453125" style="3" customWidth="1"/>
    <col min="15876" max="15876" width="10.453125" style="3" bestFit="1" customWidth="1"/>
    <col min="15877" max="15877" width="19.7265625" style="3" customWidth="1"/>
    <col min="15878" max="15878" width="6.7265625" style="3" customWidth="1"/>
    <col min="15879" max="15880" width="11.54296875" style="3" customWidth="1"/>
    <col min="15881" max="15881" width="11.54296875" style="3"/>
    <col min="15882" max="15882" width="15.54296875" style="3" customWidth="1"/>
    <col min="15883" max="16128" width="11.54296875" style="3"/>
    <col min="16129" max="16129" width="36.26953125" style="3" customWidth="1"/>
    <col min="16130" max="16130" width="18.7265625" style="3" customWidth="1"/>
    <col min="16131" max="16131" width="41.453125" style="3" customWidth="1"/>
    <col min="16132" max="16132" width="10.453125" style="3" bestFit="1" customWidth="1"/>
    <col min="16133" max="16133" width="19.7265625" style="3" customWidth="1"/>
    <col min="16134" max="16134" width="6.7265625" style="3" customWidth="1"/>
    <col min="16135" max="16136" width="11.54296875" style="3" customWidth="1"/>
    <col min="16137" max="16137" width="11.54296875" style="3"/>
    <col min="16138" max="16138" width="15.54296875" style="3" customWidth="1"/>
    <col min="16139" max="16384" width="11.54296875" style="3"/>
  </cols>
  <sheetData>
    <row r="1" spans="1:15" x14ac:dyDescent="0.35">
      <c r="A1" s="118" t="s">
        <v>124</v>
      </c>
    </row>
    <row r="2" spans="1:15" ht="20.25" customHeight="1" x14ac:dyDescent="0.35">
      <c r="A2" s="786" t="s">
        <v>125</v>
      </c>
      <c r="B2" s="786"/>
      <c r="C2" s="786"/>
    </row>
    <row r="4" spans="1:15" x14ac:dyDescent="0.35">
      <c r="A4" s="139" t="s">
        <v>102</v>
      </c>
      <c r="B4" s="140" t="s">
        <v>198</v>
      </c>
      <c r="C4" s="141" t="s">
        <v>103</v>
      </c>
    </row>
    <row r="5" spans="1:15" ht="15" thickBot="1" x14ac:dyDescent="0.4">
      <c r="A5" s="142"/>
      <c r="B5" s="143"/>
      <c r="C5" s="143"/>
    </row>
    <row r="6" spans="1:15" ht="15" thickBot="1" x14ac:dyDescent="0.4">
      <c r="A6" s="144" t="s">
        <v>126</v>
      </c>
      <c r="B6" s="145">
        <f>SUM(B8:B16)</f>
        <v>22469.923739409656</v>
      </c>
      <c r="C6" s="146">
        <f>B6/$B$21</f>
        <v>0.98242801085400411</v>
      </c>
    </row>
    <row r="7" spans="1:15" x14ac:dyDescent="0.35">
      <c r="B7" s="147"/>
      <c r="C7" s="148"/>
    </row>
    <row r="8" spans="1:15" x14ac:dyDescent="0.35">
      <c r="A8" s="5" t="s">
        <v>127</v>
      </c>
      <c r="B8" s="149">
        <v>11169.298846917169</v>
      </c>
      <c r="C8" s="150">
        <f>B8/$B$21</f>
        <v>0.48834309257424502</v>
      </c>
      <c r="E8" s="151"/>
      <c r="N8"/>
    </row>
    <row r="9" spans="1:15" x14ac:dyDescent="0.35">
      <c r="A9" s="5" t="s">
        <v>128</v>
      </c>
      <c r="B9" s="149">
        <v>7012.4752702135047</v>
      </c>
      <c r="C9" s="150">
        <f t="shared" ref="C9:C16" si="0">B9/$B$21</f>
        <v>0.3065988211965221</v>
      </c>
      <c r="D9" s="151"/>
      <c r="E9" s="151"/>
      <c r="N9"/>
      <c r="O9"/>
    </row>
    <row r="10" spans="1:15" x14ac:dyDescent="0.35">
      <c r="A10" s="5" t="s">
        <v>129</v>
      </c>
      <c r="B10" s="149">
        <v>1295.8071208180611</v>
      </c>
      <c r="C10" s="150">
        <f t="shared" si="0"/>
        <v>5.665516389461444E-2</v>
      </c>
      <c r="D10" s="151"/>
      <c r="N10"/>
      <c r="O10"/>
    </row>
    <row r="11" spans="1:15" x14ac:dyDescent="0.35">
      <c r="A11" s="5" t="s">
        <v>130</v>
      </c>
      <c r="B11" s="149">
        <v>84.041925869598998</v>
      </c>
      <c r="C11" s="150">
        <f t="shared" si="0"/>
        <v>3.6744736216260524E-3</v>
      </c>
      <c r="N11"/>
      <c r="O11"/>
    </row>
    <row r="12" spans="1:15" x14ac:dyDescent="0.35">
      <c r="A12" s="5" t="s">
        <v>131</v>
      </c>
      <c r="B12" s="149">
        <v>1295.1898583517402</v>
      </c>
      <c r="C12" s="150">
        <f t="shared" si="0"/>
        <v>5.6628175999862543E-2</v>
      </c>
      <c r="N12"/>
      <c r="O12"/>
    </row>
    <row r="13" spans="1:15" x14ac:dyDescent="0.35">
      <c r="A13" s="5" t="s">
        <v>132</v>
      </c>
      <c r="B13" s="149">
        <v>314.37179407118674</v>
      </c>
      <c r="C13" s="150">
        <f t="shared" si="0"/>
        <v>1.374493567044366E-2</v>
      </c>
      <c r="N13"/>
      <c r="O13"/>
    </row>
    <row r="14" spans="1:15" x14ac:dyDescent="0.35">
      <c r="A14" s="5" t="s">
        <v>133</v>
      </c>
      <c r="B14" s="149">
        <v>941.61233246376389</v>
      </c>
      <c r="C14" s="150">
        <f t="shared" si="0"/>
        <v>4.1169090803611183E-2</v>
      </c>
      <c r="N14"/>
      <c r="O14"/>
    </row>
    <row r="15" spans="1:15" x14ac:dyDescent="0.35">
      <c r="A15" s="5" t="s">
        <v>134</v>
      </c>
      <c r="B15" s="149">
        <v>352.06672770463325</v>
      </c>
      <c r="C15" s="150">
        <f t="shared" si="0"/>
        <v>1.5393030212207936E-2</v>
      </c>
      <c r="N15"/>
      <c r="O15"/>
    </row>
    <row r="16" spans="1:15" x14ac:dyDescent="0.35">
      <c r="A16" s="5" t="s">
        <v>121</v>
      </c>
      <c r="B16" s="149">
        <v>5.059863</v>
      </c>
      <c r="C16" s="150">
        <f t="shared" si="0"/>
        <v>2.2122688087121978E-4</v>
      </c>
      <c r="N16"/>
      <c r="O16"/>
    </row>
    <row r="17" spans="1:15" ht="15" thickBot="1" x14ac:dyDescent="0.4">
      <c r="A17" s="5"/>
      <c r="B17" s="152"/>
      <c r="C17" s="153"/>
      <c r="N17"/>
      <c r="O17"/>
    </row>
    <row r="18" spans="1:15" ht="15" thickBot="1" x14ac:dyDescent="0.4">
      <c r="A18" s="5"/>
      <c r="B18" s="127"/>
      <c r="C18" s="133"/>
      <c r="N18"/>
      <c r="O18"/>
    </row>
    <row r="19" spans="1:15" ht="15" thickBot="1" x14ac:dyDescent="0.4">
      <c r="A19" s="154" t="s">
        <v>118</v>
      </c>
      <c r="B19" s="155">
        <v>401.90349999999995</v>
      </c>
      <c r="C19" s="156">
        <f>B19/$B$21</f>
        <v>1.7571989145995903E-2</v>
      </c>
      <c r="N19"/>
      <c r="O19"/>
    </row>
    <row r="20" spans="1:15" x14ac:dyDescent="0.35">
      <c r="N20"/>
      <c r="O20"/>
    </row>
    <row r="21" spans="1:15" x14ac:dyDescent="0.35">
      <c r="A21" s="134" t="s">
        <v>123</v>
      </c>
      <c r="B21" s="135">
        <f>SUM(B8:B19)</f>
        <v>22871.827239409657</v>
      </c>
      <c r="C21" s="157">
        <v>1</v>
      </c>
      <c r="N21"/>
    </row>
    <row r="22" spans="1:15" x14ac:dyDescent="0.35">
      <c r="A22" s="154"/>
      <c r="B22" s="137"/>
      <c r="C22" s="158"/>
      <c r="N22"/>
    </row>
    <row r="23" spans="1:15" ht="41.25" customHeight="1" x14ac:dyDescent="0.35">
      <c r="A23" s="786" t="s">
        <v>135</v>
      </c>
      <c r="B23" s="786"/>
      <c r="C23" s="786"/>
      <c r="N23"/>
    </row>
    <row r="24" spans="1:15" ht="18.75" customHeight="1" x14ac:dyDescent="0.35">
      <c r="N24"/>
    </row>
    <row r="25" spans="1:15" s="121" customFormat="1" ht="18" customHeight="1" thickBot="1" x14ac:dyDescent="0.4">
      <c r="A25" s="159" t="s">
        <v>102</v>
      </c>
      <c r="B25" s="160" t="s">
        <v>198</v>
      </c>
      <c r="C25" s="161" t="s">
        <v>103</v>
      </c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</row>
    <row r="26" spans="1:15" ht="15" thickBot="1" x14ac:dyDescent="0.4">
      <c r="A26" s="163" t="s">
        <v>136</v>
      </c>
      <c r="B26" s="164">
        <f>SUM(B27:B36)</f>
        <v>22871.827239409657</v>
      </c>
      <c r="C26" s="216">
        <f>B26/$B$38</f>
        <v>0.61394345216508706</v>
      </c>
      <c r="N26"/>
    </row>
    <row r="27" spans="1:15" x14ac:dyDescent="0.35">
      <c r="A27" s="5" t="s">
        <v>127</v>
      </c>
      <c r="B27" s="165">
        <f t="shared" ref="B27:B35" si="1">B8</f>
        <v>11169.298846917169</v>
      </c>
      <c r="C27" s="217">
        <f t="shared" ref="C27:C36" si="2">B27/$B$38</f>
        <v>0.29981504409600668</v>
      </c>
      <c r="D27" s="151"/>
      <c r="E27" s="151"/>
      <c r="N27"/>
    </row>
    <row r="28" spans="1:15" x14ac:dyDescent="0.35">
      <c r="A28" s="5" t="s">
        <v>128</v>
      </c>
      <c r="B28" s="165">
        <f t="shared" si="1"/>
        <v>7012.4752702135047</v>
      </c>
      <c r="C28" s="217">
        <f t="shared" si="2"/>
        <v>0.18823433871513906</v>
      </c>
      <c r="D28" s="151"/>
    </row>
    <row r="29" spans="1:15" x14ac:dyDescent="0.35">
      <c r="A29" s="5" t="s">
        <v>129</v>
      </c>
      <c r="B29" s="165">
        <f t="shared" si="1"/>
        <v>1295.8071208180611</v>
      </c>
      <c r="C29" s="217">
        <f t="shared" si="2"/>
        <v>3.4783066904438394E-2</v>
      </c>
    </row>
    <row r="30" spans="1:15" x14ac:dyDescent="0.35">
      <c r="A30" s="5" t="s">
        <v>130</v>
      </c>
      <c r="B30" s="165">
        <f t="shared" si="1"/>
        <v>84.041925869598998</v>
      </c>
      <c r="C30" s="217">
        <f t="shared" si="2"/>
        <v>2.2559190201506488E-3</v>
      </c>
    </row>
    <row r="31" spans="1:15" x14ac:dyDescent="0.35">
      <c r="A31" s="5" t="s">
        <v>131</v>
      </c>
      <c r="B31" s="165">
        <f t="shared" si="1"/>
        <v>1295.1898583517402</v>
      </c>
      <c r="C31" s="217">
        <f t="shared" si="2"/>
        <v>3.4766497863167739E-2</v>
      </c>
    </row>
    <row r="32" spans="1:15" x14ac:dyDescent="0.35">
      <c r="A32" s="5" t="s">
        <v>132</v>
      </c>
      <c r="B32" s="165">
        <f t="shared" si="1"/>
        <v>314.37179407118674</v>
      </c>
      <c r="C32" s="217">
        <f t="shared" si="2"/>
        <v>8.4386132552992273E-3</v>
      </c>
    </row>
    <row r="33" spans="1:28" x14ac:dyDescent="0.35">
      <c r="A33" s="5" t="s">
        <v>133</v>
      </c>
      <c r="B33" s="165">
        <f t="shared" si="1"/>
        <v>941.61233246376389</v>
      </c>
      <c r="C33" s="217">
        <f t="shared" si="2"/>
        <v>2.5275493730466992E-2</v>
      </c>
    </row>
    <row r="34" spans="1:28" x14ac:dyDescent="0.35">
      <c r="A34" s="5" t="s">
        <v>134</v>
      </c>
      <c r="B34" s="165">
        <f t="shared" si="1"/>
        <v>352.06672770463325</v>
      </c>
      <c r="C34" s="217">
        <f t="shared" si="2"/>
        <v>9.4504501077644232E-3</v>
      </c>
    </row>
    <row r="35" spans="1:28" x14ac:dyDescent="0.35">
      <c r="A35" s="5" t="s">
        <v>121</v>
      </c>
      <c r="B35" s="165">
        <f t="shared" si="1"/>
        <v>5.059863</v>
      </c>
      <c r="C35" s="217">
        <f t="shared" si="2"/>
        <v>1.3582079495379115E-4</v>
      </c>
    </row>
    <row r="36" spans="1:28" ht="15" thickBot="1" x14ac:dyDescent="0.4">
      <c r="A36" s="5" t="s">
        <v>137</v>
      </c>
      <c r="B36" s="166">
        <f>B19</f>
        <v>401.90349999999995</v>
      </c>
      <c r="C36" s="218">
        <f t="shared" si="2"/>
        <v>1.0788207677700166E-2</v>
      </c>
    </row>
    <row r="37" spans="1:28" x14ac:dyDescent="0.35">
      <c r="A37" s="5"/>
      <c r="B37" s="127"/>
      <c r="C37" s="133"/>
    </row>
    <row r="38" spans="1:28" x14ac:dyDescent="0.35">
      <c r="A38" s="134" t="s">
        <v>138</v>
      </c>
      <c r="B38" s="135">
        <v>37253.963958328051</v>
      </c>
      <c r="C38" s="219">
        <v>1</v>
      </c>
    </row>
    <row r="39" spans="1:28" x14ac:dyDescent="0.35">
      <c r="A39" s="136"/>
      <c r="B39" s="137"/>
    </row>
    <row r="41" spans="1:28" ht="37.5" customHeight="1" x14ac:dyDescent="0.3">
      <c r="A41" s="787" t="s">
        <v>197</v>
      </c>
      <c r="B41" s="787"/>
      <c r="C41" s="787"/>
      <c r="D41" s="167"/>
      <c r="E41" s="167"/>
      <c r="F41" s="167"/>
      <c r="G41" s="167"/>
      <c r="H41" s="167"/>
      <c r="I41" s="167"/>
      <c r="J41" s="788"/>
      <c r="K41" s="788"/>
      <c r="L41" s="788"/>
      <c r="M41" s="788"/>
      <c r="N41" s="788"/>
      <c r="O41" s="788"/>
      <c r="P41" s="788"/>
      <c r="Q41" s="788"/>
      <c r="R41" s="788"/>
      <c r="S41" s="788"/>
      <c r="T41" s="788"/>
      <c r="U41" s="788"/>
      <c r="V41" s="788"/>
      <c r="W41" s="788"/>
      <c r="X41" s="788"/>
      <c r="Y41" s="788"/>
      <c r="Z41" s="788"/>
      <c r="AA41" s="788"/>
      <c r="AB41" s="213"/>
    </row>
    <row r="43" spans="1:28" ht="35.25" customHeight="1" x14ac:dyDescent="0.35"/>
    <row r="50" spans="1:2" x14ac:dyDescent="0.35">
      <c r="A50" s="3"/>
      <c r="B50" s="3"/>
    </row>
    <row r="51" spans="1:2" x14ac:dyDescent="0.35">
      <c r="A51" s="3"/>
      <c r="B51" s="3"/>
    </row>
    <row r="52" spans="1:2" x14ac:dyDescent="0.35">
      <c r="A52" s="3"/>
      <c r="B52" s="3"/>
    </row>
    <row r="53" spans="1:2" x14ac:dyDescent="0.35">
      <c r="A53" s="3"/>
      <c r="B53" s="3"/>
    </row>
    <row r="54" spans="1:2" x14ac:dyDescent="0.35">
      <c r="A54" s="3"/>
      <c r="B54" s="3"/>
    </row>
    <row r="55" spans="1:2" x14ac:dyDescent="0.35">
      <c r="A55" s="3"/>
      <c r="B55" s="3"/>
    </row>
    <row r="56" spans="1:2" x14ac:dyDescent="0.35">
      <c r="A56" s="3"/>
      <c r="B56" s="3"/>
    </row>
    <row r="57" spans="1:2" x14ac:dyDescent="0.35">
      <c r="A57" s="3"/>
      <c r="B57" s="3"/>
    </row>
    <row r="58" spans="1:2" x14ac:dyDescent="0.35">
      <c r="A58" s="3"/>
      <c r="B58" s="3"/>
    </row>
    <row r="59" spans="1:2" x14ac:dyDescent="0.35">
      <c r="A59" s="3"/>
      <c r="B59" s="3"/>
    </row>
    <row r="60" spans="1:2" x14ac:dyDescent="0.35">
      <c r="A60" s="3"/>
      <c r="B60" s="3"/>
    </row>
    <row r="61" spans="1:2" x14ac:dyDescent="0.35">
      <c r="A61" s="3"/>
      <c r="B61" s="3"/>
    </row>
    <row r="62" spans="1:2" x14ac:dyDescent="0.35">
      <c r="A62" s="3"/>
      <c r="B62" s="3"/>
    </row>
    <row r="63" spans="1:2" x14ac:dyDescent="0.35">
      <c r="A63" s="3"/>
      <c r="B63" s="3"/>
    </row>
    <row r="64" spans="1:2" x14ac:dyDescent="0.35">
      <c r="A64" s="3"/>
      <c r="B64" s="3"/>
    </row>
    <row r="65" spans="1:2" x14ac:dyDescent="0.35">
      <c r="A65" s="3"/>
      <c r="B65" s="3"/>
    </row>
  </sheetData>
  <mergeCells count="5">
    <mergeCell ref="A2:C2"/>
    <mergeCell ref="A23:C23"/>
    <mergeCell ref="A41:C41"/>
    <mergeCell ref="J41:R41"/>
    <mergeCell ref="S41:AA41"/>
  </mergeCells>
  <printOptions horizontalCentered="1" verticalCentered="1"/>
  <pageMargins left="0" right="0" top="0" bottom="0" header="0.31496062992125984" footer="0.31496062992125984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8989"/>
    <pageSetUpPr fitToPage="1"/>
  </sheetPr>
  <dimension ref="A1:J52"/>
  <sheetViews>
    <sheetView showGridLines="0" zoomScaleNormal="100" workbookViewId="0">
      <pane ySplit="4" topLeftCell="A31" activePane="bottomLeft" state="frozen"/>
      <selection pane="bottomLeft" sqref="A1:XFD1048576"/>
    </sheetView>
  </sheetViews>
  <sheetFormatPr baseColWidth="10" defaultColWidth="11.453125" defaultRowHeight="13" x14ac:dyDescent="0.3"/>
  <cols>
    <col min="1" max="1" width="13.26953125" style="40" customWidth="1"/>
    <col min="2" max="2" width="15.453125" style="38" bestFit="1" customWidth="1"/>
    <col min="3" max="3" width="13.26953125" style="38" bestFit="1" customWidth="1"/>
    <col min="4" max="4" width="13.1796875" style="38" bestFit="1" customWidth="1"/>
    <col min="5" max="5" width="17.54296875" style="38" customWidth="1"/>
    <col min="6" max="7" width="13.1796875" style="38" bestFit="1" customWidth="1"/>
    <col min="8" max="8" width="14.1796875" style="38" bestFit="1" customWidth="1"/>
    <col min="9" max="9" width="18.26953125" style="38" bestFit="1" customWidth="1"/>
    <col min="10" max="16384" width="11.453125" style="38"/>
  </cols>
  <sheetData>
    <row r="1" spans="1:10" ht="14.5" x14ac:dyDescent="0.35">
      <c r="A1" s="225" t="s">
        <v>212</v>
      </c>
      <c r="I1" s="226"/>
    </row>
    <row r="2" spans="1:10" ht="15.5" x14ac:dyDescent="0.35">
      <c r="A2" s="83" t="s">
        <v>213</v>
      </c>
      <c r="I2" s="226"/>
    </row>
    <row r="3" spans="1:10" ht="14.5" x14ac:dyDescent="0.35">
      <c r="H3"/>
      <c r="I3"/>
    </row>
    <row r="4" spans="1:10" s="229" customFormat="1" ht="26" x14ac:dyDescent="0.35">
      <c r="A4" s="227" t="s">
        <v>60</v>
      </c>
      <c r="B4" s="228" t="s">
        <v>214</v>
      </c>
      <c r="C4" s="228" t="s">
        <v>215</v>
      </c>
      <c r="D4" s="228" t="s">
        <v>216</v>
      </c>
      <c r="E4" s="228" t="s">
        <v>217</v>
      </c>
      <c r="F4" s="228" t="s">
        <v>218</v>
      </c>
      <c r="G4" s="228" t="s">
        <v>88</v>
      </c>
      <c r="H4" s="228" t="s">
        <v>0</v>
      </c>
      <c r="I4" s="226"/>
    </row>
    <row r="5" spans="1:10" ht="14.5" x14ac:dyDescent="0.35">
      <c r="A5" s="40">
        <v>2010</v>
      </c>
      <c r="B5" s="72">
        <v>416011992.68000019</v>
      </c>
      <c r="C5" s="72">
        <v>518078947.39999974</v>
      </c>
      <c r="D5" s="72">
        <v>615815226.54999983</v>
      </c>
      <c r="E5" s="72">
        <v>827591968.73000026</v>
      </c>
      <c r="F5" s="72">
        <v>510276007.16999966</v>
      </c>
      <c r="G5" s="72">
        <v>443780328.35999978</v>
      </c>
      <c r="H5" s="72">
        <v>3331554470.8899989</v>
      </c>
      <c r="I5" s="230">
        <f t="shared" ref="I5:I15" si="0">H5/1000000</f>
        <v>3331.5544708899988</v>
      </c>
    </row>
    <row r="6" spans="1:10" ht="14.5" x14ac:dyDescent="0.35">
      <c r="A6" s="40">
        <v>2011</v>
      </c>
      <c r="B6" s="72">
        <v>1124827734.03</v>
      </c>
      <c r="C6" s="72">
        <v>776151268.40999997</v>
      </c>
      <c r="D6" s="72">
        <v>869366743.73000062</v>
      </c>
      <c r="E6" s="72">
        <v>1406825781.3400011</v>
      </c>
      <c r="F6" s="72">
        <v>788187748.41999972</v>
      </c>
      <c r="G6" s="72">
        <v>1412256087.9500005</v>
      </c>
      <c r="H6" s="72">
        <v>6377615363.880002</v>
      </c>
      <c r="I6" s="230">
        <f t="shared" si="0"/>
        <v>6377.6153638800024</v>
      </c>
    </row>
    <row r="7" spans="1:10" ht="14.5" x14ac:dyDescent="0.35">
      <c r="A7" s="40">
        <v>2012</v>
      </c>
      <c r="B7" s="72">
        <v>1140068754.6699998</v>
      </c>
      <c r="C7" s="72">
        <v>525257849.7100004</v>
      </c>
      <c r="D7" s="72">
        <v>905401645.29999912</v>
      </c>
      <c r="E7" s="72">
        <v>1797233970.02</v>
      </c>
      <c r="F7" s="72">
        <v>638740607.01000011</v>
      </c>
      <c r="G7" s="72">
        <v>2491504592.8899961</v>
      </c>
      <c r="H7" s="72">
        <v>7498207419.5999947</v>
      </c>
      <c r="I7" s="230">
        <f t="shared" si="0"/>
        <v>7498.2074195999949</v>
      </c>
    </row>
    <row r="8" spans="1:10" ht="14.5" x14ac:dyDescent="0.35">
      <c r="A8" s="40">
        <v>2013</v>
      </c>
      <c r="B8" s="72">
        <v>1414373689.8400006</v>
      </c>
      <c r="C8" s="72">
        <v>789358143.49999976</v>
      </c>
      <c r="D8" s="72">
        <v>776418374.67000031</v>
      </c>
      <c r="E8" s="72">
        <v>1807744001.0099993</v>
      </c>
      <c r="F8" s="72">
        <v>404548164.93999976</v>
      </c>
      <c r="G8" s="72">
        <v>3671179591.819994</v>
      </c>
      <c r="H8" s="72">
        <v>8863621965.7799931</v>
      </c>
      <c r="I8" s="230">
        <f t="shared" si="0"/>
        <v>8863.6219657799938</v>
      </c>
    </row>
    <row r="9" spans="1:10" ht="14.5" x14ac:dyDescent="0.35">
      <c r="A9" s="40">
        <v>2014</v>
      </c>
      <c r="B9" s="72">
        <v>889682461.02999961</v>
      </c>
      <c r="C9" s="72">
        <v>557607616.26999998</v>
      </c>
      <c r="D9" s="72">
        <v>625458907.48999894</v>
      </c>
      <c r="E9" s="72">
        <v>1463521224.1099994</v>
      </c>
      <c r="F9" s="72">
        <v>420086094.84000003</v>
      </c>
      <c r="G9" s="72">
        <v>4122853397.7500024</v>
      </c>
      <c r="H9" s="72">
        <v>8079209701.4899998</v>
      </c>
      <c r="I9" s="230">
        <f t="shared" si="0"/>
        <v>8079.20970149</v>
      </c>
    </row>
    <row r="10" spans="1:10" ht="14.5" x14ac:dyDescent="0.35">
      <c r="A10" s="40">
        <v>2015</v>
      </c>
      <c r="B10" s="72">
        <v>446220609.94000006</v>
      </c>
      <c r="C10" s="72">
        <v>654233734.78000033</v>
      </c>
      <c r="D10" s="72">
        <v>527197097.47999984</v>
      </c>
      <c r="E10" s="72">
        <v>1227816024.8500006</v>
      </c>
      <c r="F10" s="72">
        <v>374972373.1700002</v>
      </c>
      <c r="G10" s="72">
        <v>3594184486.0099945</v>
      </c>
      <c r="H10" s="72">
        <v>6824624326.2299957</v>
      </c>
      <c r="I10" s="230">
        <f t="shared" si="0"/>
        <v>6824.6243262299959</v>
      </c>
    </row>
    <row r="11" spans="1:10" ht="14.5" x14ac:dyDescent="0.35">
      <c r="A11" s="40">
        <v>2016</v>
      </c>
      <c r="B11" s="72">
        <v>238198426.26999998</v>
      </c>
      <c r="C11" s="72">
        <v>386908381.52000028</v>
      </c>
      <c r="D11" s="72">
        <v>377053519.29000056</v>
      </c>
      <c r="E11" s="72">
        <v>1079320196.4899998</v>
      </c>
      <c r="F11" s="72">
        <v>349690539.14999986</v>
      </c>
      <c r="G11" s="72">
        <v>902392510.49999976</v>
      </c>
      <c r="H11" s="72">
        <v>3333563573.2200003</v>
      </c>
      <c r="I11" s="230">
        <f t="shared" si="0"/>
        <v>3333.5635732200003</v>
      </c>
    </row>
    <row r="12" spans="1:10" ht="14.5" x14ac:dyDescent="0.35">
      <c r="A12" s="40">
        <v>2017</v>
      </c>
      <c r="B12" s="72">
        <v>286720393.09000039</v>
      </c>
      <c r="C12" s="72">
        <v>491197398.48000026</v>
      </c>
      <c r="D12" s="72">
        <v>484395158.11999875</v>
      </c>
      <c r="E12" s="72">
        <v>1556537970.6599956</v>
      </c>
      <c r="F12" s="72">
        <v>388481558.76999992</v>
      </c>
      <c r="G12" s="72">
        <v>720684302.73999965</v>
      </c>
      <c r="H12" s="72">
        <v>3928016781.8599944</v>
      </c>
      <c r="I12" s="230">
        <f t="shared" si="0"/>
        <v>3928.0167818599944</v>
      </c>
    </row>
    <row r="13" spans="1:10" ht="14.5" x14ac:dyDescent="0.35">
      <c r="A13" s="40">
        <v>2018</v>
      </c>
      <c r="B13" s="72">
        <v>1411676115.3699999</v>
      </c>
      <c r="C13" s="72">
        <v>656606475.04999995</v>
      </c>
      <c r="D13" s="72">
        <v>412524041.70999998</v>
      </c>
      <c r="E13" s="72">
        <v>1084149409.8</v>
      </c>
      <c r="F13" s="72">
        <v>761288309.73000002</v>
      </c>
      <c r="G13" s="72">
        <v>621190527.51999998</v>
      </c>
      <c r="H13" s="72">
        <v>4947434879.1800003</v>
      </c>
      <c r="I13" s="230">
        <f t="shared" si="0"/>
        <v>4947.4348791800003</v>
      </c>
    </row>
    <row r="14" spans="1:10" ht="14.5" x14ac:dyDescent="0.35">
      <c r="A14" s="40">
        <v>2019</v>
      </c>
      <c r="B14" s="72">
        <v>1512994358</v>
      </c>
      <c r="C14" s="72">
        <v>1035404125</v>
      </c>
      <c r="D14" s="72">
        <v>356571548</v>
      </c>
      <c r="E14" s="72">
        <v>1316174401</v>
      </c>
      <c r="F14" s="72">
        <v>1151532751</v>
      </c>
      <c r="G14" s="72">
        <v>784454904</v>
      </c>
      <c r="H14" s="72">
        <v>6157132087</v>
      </c>
      <c r="I14" s="230">
        <f t="shared" si="0"/>
        <v>6157.132087</v>
      </c>
    </row>
    <row r="15" spans="1:10" ht="14.5" x14ac:dyDescent="0.35">
      <c r="A15" s="231">
        <v>2020</v>
      </c>
      <c r="B15" s="232">
        <f>+SUM(B16:B27)</f>
        <v>1440350973</v>
      </c>
      <c r="C15" s="232">
        <f t="shared" ref="C15:G15" si="1">+SUM(C16:C27)</f>
        <v>743515219</v>
      </c>
      <c r="D15" s="232">
        <f t="shared" si="1"/>
        <v>222771511</v>
      </c>
      <c r="E15" s="232">
        <f t="shared" si="1"/>
        <v>857877680</v>
      </c>
      <c r="F15" s="232">
        <f t="shared" si="1"/>
        <v>381886257</v>
      </c>
      <c r="G15" s="232">
        <f t="shared" si="1"/>
        <v>687254105</v>
      </c>
      <c r="H15" s="232">
        <f>+SUM(H16:H27)</f>
        <v>4333655745</v>
      </c>
      <c r="I15" s="230">
        <f t="shared" si="0"/>
        <v>4333.655745</v>
      </c>
    </row>
    <row r="16" spans="1:10" ht="14.5" x14ac:dyDescent="0.35">
      <c r="A16" s="233" t="s">
        <v>219</v>
      </c>
      <c r="B16" s="72">
        <v>107656286</v>
      </c>
      <c r="C16" s="72">
        <v>64704754</v>
      </c>
      <c r="D16" s="72">
        <v>19851789</v>
      </c>
      <c r="E16" s="72">
        <v>42648763</v>
      </c>
      <c r="F16" s="72">
        <v>29671564</v>
      </c>
      <c r="G16" s="72">
        <v>46911239</v>
      </c>
      <c r="H16" s="72">
        <f>+SUM(B16:G16)</f>
        <v>311444395</v>
      </c>
      <c r="I16" s="234"/>
      <c r="J16" s="235"/>
    </row>
    <row r="17" spans="1:10" ht="14.5" x14ac:dyDescent="0.35">
      <c r="A17" s="233" t="s">
        <v>220</v>
      </c>
      <c r="B17" s="72">
        <v>129416823</v>
      </c>
      <c r="C17" s="72">
        <v>55966668</v>
      </c>
      <c r="D17" s="72">
        <v>24597363</v>
      </c>
      <c r="E17" s="72">
        <v>53045316</v>
      </c>
      <c r="F17" s="72">
        <v>44445544</v>
      </c>
      <c r="G17" s="72">
        <v>41310265</v>
      </c>
      <c r="H17" s="72">
        <f t="shared" ref="H17:H27" si="2">+SUM(B17:G17)</f>
        <v>348781979</v>
      </c>
      <c r="I17" s="236"/>
      <c r="J17" s="235"/>
    </row>
    <row r="18" spans="1:10" ht="14.5" x14ac:dyDescent="0.35">
      <c r="A18" s="233" t="s">
        <v>221</v>
      </c>
      <c r="B18" s="72">
        <v>152650971</v>
      </c>
      <c r="C18" s="72">
        <v>51772790</v>
      </c>
      <c r="D18" s="72">
        <v>20881963</v>
      </c>
      <c r="E18" s="72">
        <v>109097617</v>
      </c>
      <c r="F18" s="72">
        <v>38229129</v>
      </c>
      <c r="G18" s="72">
        <v>23345887</v>
      </c>
      <c r="H18" s="72">
        <f t="shared" si="2"/>
        <v>395978357</v>
      </c>
      <c r="I18" s="236"/>
      <c r="J18" s="235"/>
    </row>
    <row r="19" spans="1:10" ht="14.5" x14ac:dyDescent="0.35">
      <c r="A19" s="233" t="s">
        <v>222</v>
      </c>
      <c r="B19" s="72">
        <v>102675612</v>
      </c>
      <c r="C19" s="72">
        <v>23188481</v>
      </c>
      <c r="D19" s="72">
        <v>13335375</v>
      </c>
      <c r="E19" s="72">
        <v>48449935</v>
      </c>
      <c r="F19" s="72">
        <v>16987417</v>
      </c>
      <c r="G19" s="72">
        <v>57242464</v>
      </c>
      <c r="H19" s="72">
        <f t="shared" si="2"/>
        <v>261879284</v>
      </c>
      <c r="I19" s="236"/>
      <c r="J19" s="235"/>
    </row>
    <row r="20" spans="1:10" ht="14.5" x14ac:dyDescent="0.35">
      <c r="A20" s="233" t="s">
        <v>223</v>
      </c>
      <c r="B20" s="72">
        <v>87452480</v>
      </c>
      <c r="C20" s="72">
        <v>37972772</v>
      </c>
      <c r="D20" s="72">
        <v>14406025</v>
      </c>
      <c r="E20" s="72">
        <v>43069116</v>
      </c>
      <c r="F20" s="72">
        <v>14049876</v>
      </c>
      <c r="G20" s="72">
        <v>46957121</v>
      </c>
      <c r="H20" s="72">
        <f t="shared" si="2"/>
        <v>243907390</v>
      </c>
      <c r="I20" s="236"/>
      <c r="J20" s="235"/>
    </row>
    <row r="21" spans="1:10" ht="14.5" x14ac:dyDescent="0.35">
      <c r="A21" s="233" t="s">
        <v>224</v>
      </c>
      <c r="B21" s="72">
        <v>85255582</v>
      </c>
      <c r="C21" s="72">
        <v>128889497</v>
      </c>
      <c r="D21" s="72">
        <v>13996521</v>
      </c>
      <c r="E21" s="72">
        <v>36451885</v>
      </c>
      <c r="F21" s="72">
        <v>20609876</v>
      </c>
      <c r="G21" s="72">
        <v>66790355</v>
      </c>
      <c r="H21" s="72">
        <f t="shared" si="2"/>
        <v>351993716</v>
      </c>
      <c r="I21" s="236"/>
      <c r="J21" s="235"/>
    </row>
    <row r="22" spans="1:10" ht="14.5" x14ac:dyDescent="0.35">
      <c r="A22" s="233" t="s">
        <v>225</v>
      </c>
      <c r="B22" s="72">
        <v>89746469</v>
      </c>
      <c r="C22" s="72">
        <v>141712172</v>
      </c>
      <c r="D22" s="72">
        <v>15043199</v>
      </c>
      <c r="E22" s="72">
        <v>40632473</v>
      </c>
      <c r="F22" s="72">
        <v>25613771</v>
      </c>
      <c r="G22" s="72">
        <v>50487538</v>
      </c>
      <c r="H22" s="72">
        <f t="shared" si="2"/>
        <v>363235622</v>
      </c>
      <c r="I22" s="236"/>
      <c r="J22" s="235"/>
    </row>
    <row r="23" spans="1:10" ht="14.5" x14ac:dyDescent="0.35">
      <c r="A23" s="233" t="s">
        <v>226</v>
      </c>
      <c r="B23" s="72">
        <v>112282829</v>
      </c>
      <c r="C23" s="72">
        <v>38091566</v>
      </c>
      <c r="D23" s="72">
        <v>13422799</v>
      </c>
      <c r="E23" s="72">
        <v>62130419</v>
      </c>
      <c r="F23" s="72">
        <v>25678596</v>
      </c>
      <c r="G23" s="72">
        <v>50994415</v>
      </c>
      <c r="H23" s="72">
        <f t="shared" si="2"/>
        <v>302600624</v>
      </c>
      <c r="I23" s="236"/>
      <c r="J23" s="235"/>
    </row>
    <row r="24" spans="1:10" ht="14.5" x14ac:dyDescent="0.35">
      <c r="A24" s="233" t="s">
        <v>227</v>
      </c>
      <c r="B24" s="72">
        <v>105363574</v>
      </c>
      <c r="C24" s="72">
        <v>32776206</v>
      </c>
      <c r="D24" s="72">
        <v>17021224</v>
      </c>
      <c r="E24" s="72">
        <v>73596129</v>
      </c>
      <c r="F24" s="72">
        <v>31860838</v>
      </c>
      <c r="G24" s="72">
        <v>62469124</v>
      </c>
      <c r="H24" s="72">
        <f t="shared" si="2"/>
        <v>323087095</v>
      </c>
      <c r="I24" s="236"/>
      <c r="J24" s="235"/>
    </row>
    <row r="25" spans="1:10" ht="14.5" x14ac:dyDescent="0.35">
      <c r="A25" s="233" t="s">
        <v>228</v>
      </c>
      <c r="B25" s="72">
        <v>123488588</v>
      </c>
      <c r="C25" s="72">
        <v>41860759</v>
      </c>
      <c r="D25" s="72">
        <v>21097156</v>
      </c>
      <c r="E25" s="72">
        <v>93059129</v>
      </c>
      <c r="F25" s="72">
        <v>40747231</v>
      </c>
      <c r="G25" s="72">
        <v>60980411</v>
      </c>
      <c r="H25" s="72">
        <f t="shared" si="2"/>
        <v>381233274</v>
      </c>
      <c r="I25" s="236"/>
      <c r="J25" s="235"/>
    </row>
    <row r="26" spans="1:10" ht="14.5" x14ac:dyDescent="0.35">
      <c r="A26" s="233" t="s">
        <v>229</v>
      </c>
      <c r="B26" s="72">
        <v>119910921</v>
      </c>
      <c r="C26" s="72">
        <v>46454907</v>
      </c>
      <c r="D26" s="72">
        <v>21431349</v>
      </c>
      <c r="E26" s="72">
        <v>84279281</v>
      </c>
      <c r="F26" s="72">
        <v>44255675</v>
      </c>
      <c r="G26" s="72">
        <v>69316470</v>
      </c>
      <c r="H26" s="72">
        <f t="shared" si="2"/>
        <v>385648603</v>
      </c>
      <c r="I26" s="236"/>
      <c r="J26" s="235"/>
    </row>
    <row r="27" spans="1:10" ht="14.5" x14ac:dyDescent="0.35">
      <c r="A27" s="233" t="s">
        <v>230</v>
      </c>
      <c r="B27" s="72">
        <v>224450838</v>
      </c>
      <c r="C27" s="72">
        <v>80124647</v>
      </c>
      <c r="D27" s="72">
        <v>27686748</v>
      </c>
      <c r="E27" s="72">
        <v>171417617</v>
      </c>
      <c r="F27" s="72">
        <v>49736740</v>
      </c>
      <c r="G27" s="72">
        <v>110448816</v>
      </c>
      <c r="H27" s="72">
        <f t="shared" si="2"/>
        <v>663865406</v>
      </c>
      <c r="I27" s="236"/>
      <c r="J27" s="235"/>
    </row>
    <row r="28" spans="1:10" ht="14.5" x14ac:dyDescent="0.35">
      <c r="A28" s="237" t="s">
        <v>231</v>
      </c>
      <c r="B28" s="238"/>
      <c r="C28" s="238"/>
      <c r="D28" s="238"/>
      <c r="E28" s="238"/>
      <c r="F28" s="238"/>
      <c r="G28" s="238"/>
      <c r="H28" s="238"/>
      <c r="I28" s="239"/>
    </row>
    <row r="29" spans="1:10" ht="14.5" x14ac:dyDescent="0.35">
      <c r="A29" s="40" t="s">
        <v>232</v>
      </c>
      <c r="B29" s="240">
        <v>1512994358</v>
      </c>
      <c r="C29" s="240">
        <v>1035404125</v>
      </c>
      <c r="D29" s="240">
        <v>356571548</v>
      </c>
      <c r="E29" s="240">
        <v>1316174401</v>
      </c>
      <c r="F29" s="240">
        <v>1151532751</v>
      </c>
      <c r="G29" s="240">
        <v>784454904</v>
      </c>
      <c r="H29" s="72">
        <f>+SUM(B29:G29)</f>
        <v>6157132087</v>
      </c>
      <c r="I29" s="239"/>
    </row>
    <row r="30" spans="1:10" ht="14.5" x14ac:dyDescent="0.35">
      <c r="A30" s="40" t="s">
        <v>233</v>
      </c>
      <c r="B30" s="72">
        <f>+B15</f>
        <v>1440350973</v>
      </c>
      <c r="C30" s="72">
        <f t="shared" ref="C30:G30" si="3">+C15</f>
        <v>743515219</v>
      </c>
      <c r="D30" s="72">
        <f t="shared" si="3"/>
        <v>222771511</v>
      </c>
      <c r="E30" s="72">
        <f t="shared" si="3"/>
        <v>857877680</v>
      </c>
      <c r="F30" s="72">
        <f t="shared" si="3"/>
        <v>381886257</v>
      </c>
      <c r="G30" s="72">
        <f t="shared" si="3"/>
        <v>687254105</v>
      </c>
      <c r="H30" s="72">
        <f>+SUM(B30:G30)</f>
        <v>4333655745</v>
      </c>
      <c r="I30" s="241"/>
    </row>
    <row r="31" spans="1:10" ht="14.5" x14ac:dyDescent="0.35">
      <c r="A31" s="242" t="s">
        <v>90</v>
      </c>
      <c r="B31" s="243">
        <f>B30/B29-1</f>
        <v>-4.8012991334631216E-2</v>
      </c>
      <c r="C31" s="243">
        <f>C30/C29-1</f>
        <v>-0.28190819309320403</v>
      </c>
      <c r="D31" s="243">
        <f t="shared" ref="D31:G31" si="4">D30/D29-1</f>
        <v>-0.37524036269994265</v>
      </c>
      <c r="E31" s="243">
        <f t="shared" si="4"/>
        <v>-0.34820364280888338</v>
      </c>
      <c r="F31" s="243">
        <f t="shared" si="4"/>
        <v>-0.66836700331070298</v>
      </c>
      <c r="G31" s="243">
        <f t="shared" si="4"/>
        <v>-0.12390871483416721</v>
      </c>
      <c r="H31" s="243">
        <f>H30/H29-1</f>
        <v>-0.29615676848155292</v>
      </c>
      <c r="I31" s="239"/>
    </row>
    <row r="32" spans="1:10" ht="14.5" x14ac:dyDescent="0.35">
      <c r="A32" s="244"/>
      <c r="B32" s="245"/>
      <c r="C32" s="245"/>
      <c r="D32" s="246"/>
      <c r="E32" s="245"/>
      <c r="F32" s="245"/>
      <c r="G32" s="245"/>
      <c r="H32" s="245"/>
      <c r="I32" s="239"/>
    </row>
    <row r="33" spans="1:9" ht="14.5" x14ac:dyDescent="0.35">
      <c r="A33" s="789" t="s">
        <v>234</v>
      </c>
      <c r="B33" s="789"/>
      <c r="C33" s="789"/>
      <c r="D33" s="789"/>
      <c r="E33" s="789"/>
      <c r="F33" s="789"/>
      <c r="G33" s="789"/>
      <c r="H33" s="789"/>
      <c r="I33"/>
    </row>
    <row r="34" spans="1:9" ht="14.5" x14ac:dyDescent="0.35">
      <c r="A34" s="247" t="s">
        <v>235</v>
      </c>
      <c r="B34" s="248">
        <v>229524137</v>
      </c>
      <c r="C34" s="248">
        <v>133572401</v>
      </c>
      <c r="D34" s="248">
        <v>36759460</v>
      </c>
      <c r="E34" s="248">
        <v>230306645</v>
      </c>
      <c r="F34" s="248">
        <v>96461481</v>
      </c>
      <c r="G34" s="248">
        <v>105835237</v>
      </c>
      <c r="H34" s="240">
        <f>+SUM(B34:G34)</f>
        <v>832459361</v>
      </c>
      <c r="I34"/>
    </row>
    <row r="35" spans="1:9" ht="14.5" x14ac:dyDescent="0.35">
      <c r="A35" s="247" t="s">
        <v>236</v>
      </c>
      <c r="B35" s="240">
        <f>+B27</f>
        <v>224450838</v>
      </c>
      <c r="C35" s="240">
        <f t="shared" ref="C35:G35" si="5">+C27</f>
        <v>80124647</v>
      </c>
      <c r="D35" s="240">
        <f t="shared" si="5"/>
        <v>27686748</v>
      </c>
      <c r="E35" s="240">
        <f t="shared" si="5"/>
        <v>171417617</v>
      </c>
      <c r="F35" s="240">
        <f t="shared" si="5"/>
        <v>49736740</v>
      </c>
      <c r="G35" s="240">
        <f t="shared" si="5"/>
        <v>110448816</v>
      </c>
      <c r="H35" s="240">
        <f>+SUM(B35:G35)</f>
        <v>663865406</v>
      </c>
      <c r="I35"/>
    </row>
    <row r="36" spans="1:9" ht="14.5" x14ac:dyDescent="0.35">
      <c r="A36" s="242" t="s">
        <v>237</v>
      </c>
      <c r="B36" s="243">
        <f>B35/B34-1</f>
        <v>-2.2103553318228997E-2</v>
      </c>
      <c r="C36" s="243">
        <f t="shared" ref="C36:G36" si="6">C35/C34-1</f>
        <v>-0.40014069972433897</v>
      </c>
      <c r="D36" s="243">
        <f>D35/D34-1</f>
        <v>-0.24681298365101123</v>
      </c>
      <c r="E36" s="243">
        <f t="shared" si="6"/>
        <v>-0.25569834513459222</v>
      </c>
      <c r="F36" s="243">
        <f t="shared" si="6"/>
        <v>-0.4843875556917896</v>
      </c>
      <c r="G36" s="243">
        <f t="shared" si="6"/>
        <v>4.3592088332546464E-2</v>
      </c>
      <c r="H36" s="243">
        <f>H35/H34-1</f>
        <v>-0.20252514765102148</v>
      </c>
      <c r="I36"/>
    </row>
    <row r="37" spans="1:9" ht="14.5" x14ac:dyDescent="0.35">
      <c r="I37"/>
    </row>
    <row r="38" spans="1:9" ht="14.5" x14ac:dyDescent="0.35">
      <c r="A38" s="789" t="s">
        <v>238</v>
      </c>
      <c r="B38" s="789"/>
      <c r="C38" s="789"/>
      <c r="D38" s="789"/>
      <c r="E38" s="789"/>
      <c r="F38" s="789"/>
      <c r="G38" s="789"/>
      <c r="H38" s="789"/>
      <c r="I38"/>
    </row>
    <row r="39" spans="1:9" ht="14.5" x14ac:dyDescent="0.35">
      <c r="A39" s="249" t="s">
        <v>152</v>
      </c>
      <c r="B39" s="250">
        <f>+B26</f>
        <v>119910921</v>
      </c>
      <c r="C39" s="250">
        <f t="shared" ref="C39:G40" si="7">+C26</f>
        <v>46454907</v>
      </c>
      <c r="D39" s="250">
        <f t="shared" si="7"/>
        <v>21431349</v>
      </c>
      <c r="E39" s="250">
        <f t="shared" si="7"/>
        <v>84279281</v>
      </c>
      <c r="F39" s="250">
        <f t="shared" si="7"/>
        <v>44255675</v>
      </c>
      <c r="G39" s="250">
        <f t="shared" si="7"/>
        <v>69316470</v>
      </c>
      <c r="H39" s="250">
        <f>+SUM(B39:G39)</f>
        <v>385648603</v>
      </c>
      <c r="I39"/>
    </row>
    <row r="40" spans="1:9" x14ac:dyDescent="0.3">
      <c r="A40" s="247" t="s">
        <v>236</v>
      </c>
      <c r="B40" s="250">
        <f>+B27</f>
        <v>224450838</v>
      </c>
      <c r="C40" s="250">
        <f t="shared" si="7"/>
        <v>80124647</v>
      </c>
      <c r="D40" s="250">
        <f t="shared" si="7"/>
        <v>27686748</v>
      </c>
      <c r="E40" s="250">
        <f t="shared" si="7"/>
        <v>171417617</v>
      </c>
      <c r="F40" s="250">
        <f t="shared" si="7"/>
        <v>49736740</v>
      </c>
      <c r="G40" s="250">
        <f t="shared" si="7"/>
        <v>110448816</v>
      </c>
      <c r="H40" s="250">
        <f>+SUM(B40:G40)</f>
        <v>663865406</v>
      </c>
      <c r="I40" s="250"/>
    </row>
    <row r="41" spans="1:9" ht="14.5" x14ac:dyDescent="0.35">
      <c r="A41" s="242" t="s">
        <v>237</v>
      </c>
      <c r="B41" s="243">
        <f t="shared" ref="B41:G41" si="8">B40/B39-1</f>
        <v>0.871813143691891</v>
      </c>
      <c r="C41" s="243">
        <f t="shared" si="8"/>
        <v>0.72478328285104521</v>
      </c>
      <c r="D41" s="243">
        <f t="shared" si="8"/>
        <v>0.29188078641246529</v>
      </c>
      <c r="E41" s="243">
        <f t="shared" si="8"/>
        <v>1.0339235808146015</v>
      </c>
      <c r="F41" s="243">
        <f t="shared" si="8"/>
        <v>0.12384999211965475</v>
      </c>
      <c r="G41" s="243">
        <f t="shared" si="8"/>
        <v>0.59339931765134613</v>
      </c>
      <c r="H41" s="243">
        <f>H40/H39-1</f>
        <v>0.72142567310168637</v>
      </c>
      <c r="I41"/>
    </row>
    <row r="42" spans="1:9" ht="38.25" customHeight="1" x14ac:dyDescent="0.3">
      <c r="A42" s="790" t="s">
        <v>239</v>
      </c>
      <c r="B42" s="791"/>
      <c r="C42" s="791"/>
      <c r="D42" s="791"/>
      <c r="E42" s="791"/>
      <c r="F42" s="791"/>
      <c r="G42" s="791"/>
      <c r="H42" s="791"/>
    </row>
    <row r="48" spans="1:9" ht="132.75" customHeight="1" x14ac:dyDescent="0.3"/>
    <row r="49" spans="1:8" x14ac:dyDescent="0.3">
      <c r="A49" s="38"/>
    </row>
    <row r="51" spans="1:8" ht="47.25" customHeight="1" x14ac:dyDescent="0.3">
      <c r="A51" s="792" t="s">
        <v>240</v>
      </c>
      <c r="B51" s="792"/>
      <c r="C51" s="792"/>
      <c r="D51" s="792"/>
      <c r="E51" s="792"/>
      <c r="F51" s="792"/>
      <c r="G51" s="792"/>
      <c r="H51" s="792"/>
    </row>
    <row r="52" spans="1:8" ht="22.5" customHeight="1" x14ac:dyDescent="0.3"/>
  </sheetData>
  <mergeCells count="4">
    <mergeCell ref="A33:H33"/>
    <mergeCell ref="A38:H38"/>
    <mergeCell ref="A42:H42"/>
    <mergeCell ref="A51:H51"/>
  </mergeCells>
  <printOptions horizontalCentered="1" verticalCentered="1"/>
  <pageMargins left="0.7" right="0.7" top="0.75" bottom="0.75" header="0.3" footer="0.3"/>
  <pageSetup paperSize="9" scale="77" orientation="portrait" r:id="rId1"/>
  <colBreaks count="1" manualBreakCount="1">
    <brk id="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8989"/>
    <pageSetUpPr fitToPage="1"/>
  </sheetPr>
  <dimension ref="A1:I609"/>
  <sheetViews>
    <sheetView showGridLines="0" topLeftCell="A89" zoomScale="85" zoomScaleNormal="85" workbookViewId="0">
      <selection sqref="A1:XFD1048576"/>
    </sheetView>
  </sheetViews>
  <sheetFormatPr baseColWidth="10" defaultColWidth="11.453125" defaultRowHeight="13" x14ac:dyDescent="0.3"/>
  <cols>
    <col min="1" max="1" width="3" style="38" bestFit="1" customWidth="1"/>
    <col min="2" max="2" width="63.1796875" style="38" bestFit="1" customWidth="1"/>
    <col min="3" max="3" width="17.453125" style="38" bestFit="1" customWidth="1"/>
    <col min="4" max="4" width="14.453125" style="38" bestFit="1" customWidth="1"/>
    <col min="5" max="5" width="8.1796875" style="290" bestFit="1" customWidth="1"/>
    <col min="6" max="6" width="16.26953125" style="290" bestFit="1" customWidth="1"/>
    <col min="7" max="7" width="16.7265625" style="38" bestFit="1" customWidth="1"/>
    <col min="8" max="8" width="8.1796875" style="235" bestFit="1" customWidth="1"/>
    <col min="9" max="9" width="9.1796875" style="1" bestFit="1" customWidth="1"/>
    <col min="10" max="16384" width="11.453125" style="1"/>
  </cols>
  <sheetData>
    <row r="1" spans="1:9" s="251" customFormat="1" ht="14.25" customHeight="1" x14ac:dyDescent="0.35">
      <c r="B1" s="252" t="s">
        <v>241</v>
      </c>
      <c r="E1" s="253"/>
      <c r="H1" s="253"/>
      <c r="I1" s="253"/>
    </row>
    <row r="2" spans="1:9" s="251" customFormat="1" ht="14.25" customHeight="1" x14ac:dyDescent="0.35">
      <c r="B2" s="254" t="s">
        <v>213</v>
      </c>
      <c r="E2" s="253"/>
      <c r="H2" s="253"/>
      <c r="I2" s="253"/>
    </row>
    <row r="3" spans="1:9" s="251" customFormat="1" ht="14.25" customHeight="1" x14ac:dyDescent="0.35">
      <c r="B3" s="255"/>
      <c r="E3" s="253"/>
      <c r="H3" s="253"/>
      <c r="I3" s="253"/>
    </row>
    <row r="4" spans="1:9" s="251" customFormat="1" ht="14.25" customHeight="1" thickBot="1" x14ac:dyDescent="0.4">
      <c r="B4" s="256" t="s">
        <v>242</v>
      </c>
      <c r="E4" s="253"/>
      <c r="H4" s="253"/>
      <c r="I4" s="253"/>
    </row>
    <row r="5" spans="1:9" s="258" customFormat="1" ht="14.25" customHeight="1" thickBot="1" x14ac:dyDescent="0.4">
      <c r="A5" s="251"/>
      <c r="B5" s="257"/>
      <c r="C5" s="794" t="s">
        <v>230</v>
      </c>
      <c r="D5" s="795"/>
      <c r="E5" s="796"/>
      <c r="F5" s="797" t="s">
        <v>243</v>
      </c>
      <c r="G5" s="798"/>
      <c r="H5" s="798"/>
      <c r="I5" s="799"/>
    </row>
    <row r="6" spans="1:9" s="258" customFormat="1" ht="14.25" customHeight="1" thickBot="1" x14ac:dyDescent="0.4">
      <c r="A6" s="251"/>
      <c r="B6" s="259" t="s">
        <v>244</v>
      </c>
      <c r="C6" s="260">
        <v>2019</v>
      </c>
      <c r="D6" s="261">
        <v>2020</v>
      </c>
      <c r="E6" s="262" t="s">
        <v>237</v>
      </c>
      <c r="F6" s="260">
        <v>2019</v>
      </c>
      <c r="G6" s="261">
        <v>2020</v>
      </c>
      <c r="H6" s="262" t="s">
        <v>237</v>
      </c>
      <c r="I6" s="263" t="s">
        <v>245</v>
      </c>
    </row>
    <row r="7" spans="1:9" s="251" customFormat="1" ht="14.25" customHeight="1" x14ac:dyDescent="0.35">
      <c r="B7" s="264" t="s">
        <v>246</v>
      </c>
      <c r="C7" s="265">
        <v>233803526</v>
      </c>
      <c r="D7" s="266">
        <v>152176195</v>
      </c>
      <c r="E7" s="267">
        <f t="shared" ref="E7:E25" si="0">D7/C7-1</f>
        <v>-0.34912788697634956</v>
      </c>
      <c r="F7" s="265">
        <v>1481650864</v>
      </c>
      <c r="G7" s="266">
        <v>1410481115</v>
      </c>
      <c r="H7" s="267">
        <f t="shared" ref="H7:H28" si="1">G7/F7-1</f>
        <v>-4.8034088683931664E-2</v>
      </c>
      <c r="I7" s="267">
        <f t="shared" ref="I7:I28" si="2">+G7/$G$29</f>
        <v>0.32547142597271533</v>
      </c>
    </row>
    <row r="8" spans="1:9" s="251" customFormat="1" ht="14.25" customHeight="1" x14ac:dyDescent="0.35">
      <c r="B8" s="264" t="s">
        <v>247</v>
      </c>
      <c r="C8" s="265">
        <v>107358784</v>
      </c>
      <c r="D8" s="266">
        <v>72483583</v>
      </c>
      <c r="E8" s="267">
        <f t="shared" si="0"/>
        <v>-0.32484720579547544</v>
      </c>
      <c r="F8" s="265">
        <v>1069701432</v>
      </c>
      <c r="G8" s="266">
        <v>585644489</v>
      </c>
      <c r="H8" s="267">
        <f t="shared" si="1"/>
        <v>-0.45251593437148918</v>
      </c>
      <c r="I8" s="267">
        <f t="shared" si="2"/>
        <v>0.13513867354962225</v>
      </c>
    </row>
    <row r="9" spans="1:9" s="251" customFormat="1" ht="14.25" customHeight="1" x14ac:dyDescent="0.35">
      <c r="B9" s="264" t="s">
        <v>248</v>
      </c>
      <c r="C9" s="265">
        <v>63492461</v>
      </c>
      <c r="D9" s="266">
        <v>73299691</v>
      </c>
      <c r="E9" s="267">
        <f t="shared" si="0"/>
        <v>0.15446290544636465</v>
      </c>
      <c r="F9" s="265">
        <v>588880751</v>
      </c>
      <c r="G9" s="266">
        <v>410254509</v>
      </c>
      <c r="H9" s="267">
        <f t="shared" si="1"/>
        <v>-0.30333177251365107</v>
      </c>
      <c r="I9" s="267">
        <f t="shared" si="2"/>
        <v>9.4667073976361732E-2</v>
      </c>
    </row>
    <row r="10" spans="1:9" s="251" customFormat="1" ht="14.25" customHeight="1" x14ac:dyDescent="0.35">
      <c r="B10" s="264" t="s">
        <v>249</v>
      </c>
      <c r="C10" s="265">
        <v>65498431</v>
      </c>
      <c r="D10" s="266">
        <v>80486812</v>
      </c>
      <c r="E10" s="267">
        <f t="shared" si="0"/>
        <v>0.22883572585120393</v>
      </c>
      <c r="F10" s="265">
        <v>393247527</v>
      </c>
      <c r="G10" s="266">
        <v>357477406</v>
      </c>
      <c r="H10" s="267">
        <f t="shared" si="1"/>
        <v>-9.0960828852205355E-2</v>
      </c>
      <c r="I10" s="267">
        <f t="shared" si="2"/>
        <v>8.2488648622457666E-2</v>
      </c>
    </row>
    <row r="11" spans="1:9" s="251" customFormat="1" ht="14.25" customHeight="1" x14ac:dyDescent="0.35">
      <c r="B11" s="264" t="s">
        <v>250</v>
      </c>
      <c r="C11" s="268">
        <v>56146154</v>
      </c>
      <c r="D11" s="269">
        <v>50901697</v>
      </c>
      <c r="E11" s="267">
        <f t="shared" si="0"/>
        <v>-9.3407234981758513E-2</v>
      </c>
      <c r="F11" s="268">
        <v>349151655</v>
      </c>
      <c r="G11" s="269">
        <v>226497615</v>
      </c>
      <c r="H11" s="267">
        <f t="shared" si="1"/>
        <v>-0.35129158989665965</v>
      </c>
      <c r="I11" s="270">
        <f t="shared" si="2"/>
        <v>5.2264791743396773E-2</v>
      </c>
    </row>
    <row r="12" spans="1:9" s="251" customFormat="1" ht="14.25" customHeight="1" x14ac:dyDescent="0.35">
      <c r="B12" s="264" t="s">
        <v>251</v>
      </c>
      <c r="C12" s="265">
        <v>59949763</v>
      </c>
      <c r="D12" s="266">
        <v>43437276</v>
      </c>
      <c r="E12" s="267">
        <f t="shared" si="0"/>
        <v>-0.27543873693045295</v>
      </c>
      <c r="F12" s="265">
        <v>296881472</v>
      </c>
      <c r="G12" s="266">
        <v>217774743</v>
      </c>
      <c r="H12" s="267">
        <f t="shared" si="1"/>
        <v>-0.26645896245084633</v>
      </c>
      <c r="I12" s="267">
        <f t="shared" si="2"/>
        <v>5.0251971041137697E-2</v>
      </c>
    </row>
    <row r="13" spans="1:9" s="251" customFormat="1" ht="14.25" customHeight="1" x14ac:dyDescent="0.35">
      <c r="B13" s="264" t="s">
        <v>252</v>
      </c>
      <c r="C13" s="265">
        <v>42580172</v>
      </c>
      <c r="D13" s="266">
        <v>21192983</v>
      </c>
      <c r="E13" s="267">
        <f t="shared" si="0"/>
        <v>-0.50228047458333425</v>
      </c>
      <c r="F13" s="265">
        <v>410799220</v>
      </c>
      <c r="G13" s="266">
        <v>209050492</v>
      </c>
      <c r="H13" s="267">
        <f t="shared" si="1"/>
        <v>-0.4911127338557264</v>
      </c>
      <c r="I13" s="267">
        <f t="shared" si="2"/>
        <v>4.8238832131784849E-2</v>
      </c>
    </row>
    <row r="14" spans="1:9" s="251" customFormat="1" ht="14.25" customHeight="1" x14ac:dyDescent="0.35">
      <c r="B14" s="264" t="s">
        <v>253</v>
      </c>
      <c r="C14" s="265">
        <v>22070955</v>
      </c>
      <c r="D14" s="266">
        <v>17200922</v>
      </c>
      <c r="E14" s="267">
        <f t="shared" si="0"/>
        <v>-0.22065347874616215</v>
      </c>
      <c r="F14" s="265">
        <v>226762904</v>
      </c>
      <c r="G14" s="266">
        <v>180403210</v>
      </c>
      <c r="H14" s="267">
        <f t="shared" si="1"/>
        <v>-0.2044412608157461</v>
      </c>
      <c r="I14" s="267">
        <f t="shared" si="2"/>
        <v>4.1628412734016094E-2</v>
      </c>
    </row>
    <row r="15" spans="1:9" s="251" customFormat="1" ht="14.25" customHeight="1" x14ac:dyDescent="0.35">
      <c r="B15" s="264" t="s">
        <v>254</v>
      </c>
      <c r="C15" s="265">
        <v>33423514</v>
      </c>
      <c r="D15" s="266">
        <v>34622335</v>
      </c>
      <c r="E15" s="267">
        <f t="shared" si="0"/>
        <v>3.5867593096285511E-2</v>
      </c>
      <c r="F15" s="265">
        <v>272384362</v>
      </c>
      <c r="G15" s="266">
        <v>176492014</v>
      </c>
      <c r="H15" s="267">
        <f t="shared" si="1"/>
        <v>-0.35204791969665272</v>
      </c>
      <c r="I15" s="267">
        <f t="shared" si="2"/>
        <v>4.0725896191369029E-2</v>
      </c>
    </row>
    <row r="16" spans="1:9" s="251" customFormat="1" ht="14.25" customHeight="1" x14ac:dyDescent="0.35">
      <c r="B16" s="264" t="s">
        <v>255</v>
      </c>
      <c r="C16" s="265">
        <v>42799444</v>
      </c>
      <c r="D16" s="266">
        <v>40051274</v>
      </c>
      <c r="E16" s="267">
        <f t="shared" si="0"/>
        <v>-6.42104135745315E-2</v>
      </c>
      <c r="F16" s="265">
        <v>218616977</v>
      </c>
      <c r="G16" s="266">
        <v>136674366</v>
      </c>
      <c r="H16" s="267">
        <f t="shared" si="1"/>
        <v>-0.37482272476944922</v>
      </c>
      <c r="I16" s="267">
        <f t="shared" si="2"/>
        <v>3.1537891803632409E-2</v>
      </c>
    </row>
    <row r="17" spans="1:9" s="251" customFormat="1" ht="14.25" customHeight="1" x14ac:dyDescent="0.35">
      <c r="B17" s="264" t="s">
        <v>256</v>
      </c>
      <c r="C17" s="265">
        <v>24874231</v>
      </c>
      <c r="D17" s="266">
        <v>17257208</v>
      </c>
      <c r="E17" s="267">
        <f t="shared" si="0"/>
        <v>-0.30622144660472117</v>
      </c>
      <c r="F17" s="265">
        <v>228503978</v>
      </c>
      <c r="G17" s="266">
        <v>104152958</v>
      </c>
      <c r="H17" s="267">
        <f t="shared" si="1"/>
        <v>-0.54419630278821662</v>
      </c>
      <c r="I17" s="267">
        <f t="shared" si="2"/>
        <v>2.403350984216214E-2</v>
      </c>
    </row>
    <row r="18" spans="1:9" s="251" customFormat="1" ht="14.25" customHeight="1" x14ac:dyDescent="0.35">
      <c r="B18" s="264" t="s">
        <v>257</v>
      </c>
      <c r="C18" s="265">
        <v>12885927</v>
      </c>
      <c r="D18" s="266">
        <v>27335054</v>
      </c>
      <c r="E18" s="267">
        <f t="shared" si="0"/>
        <v>1.1213106360140022</v>
      </c>
      <c r="F18" s="265">
        <v>174506196</v>
      </c>
      <c r="G18" s="266">
        <v>87413911</v>
      </c>
      <c r="H18" s="267">
        <f t="shared" si="1"/>
        <v>-0.49907846825106428</v>
      </c>
      <c r="I18" s="267">
        <f t="shared" si="2"/>
        <v>2.0170940227740679E-2</v>
      </c>
    </row>
    <row r="19" spans="1:9" s="251" customFormat="1" ht="14.25" customHeight="1" x14ac:dyDescent="0.35">
      <c r="B19" s="264" t="s">
        <v>258</v>
      </c>
      <c r="C19" s="265">
        <v>31624440</v>
      </c>
      <c r="D19" s="266">
        <v>18208188</v>
      </c>
      <c r="E19" s="267">
        <f t="shared" si="0"/>
        <v>-0.42423682443072508</v>
      </c>
      <c r="F19" s="265">
        <v>154484966</v>
      </c>
      <c r="G19" s="266">
        <v>86832246</v>
      </c>
      <c r="H19" s="267">
        <f t="shared" si="1"/>
        <v>-0.43792429614154171</v>
      </c>
      <c r="I19" s="267">
        <f t="shared" si="2"/>
        <v>2.0036719829484288E-2</v>
      </c>
    </row>
    <row r="20" spans="1:9" s="251" customFormat="1" ht="14.25" customHeight="1" x14ac:dyDescent="0.35">
      <c r="B20" s="264" t="s">
        <v>259</v>
      </c>
      <c r="C20" s="265">
        <v>10353402</v>
      </c>
      <c r="D20" s="266">
        <v>9743236</v>
      </c>
      <c r="E20" s="267">
        <f t="shared" si="0"/>
        <v>-5.8933865409649844E-2</v>
      </c>
      <c r="F20" s="265">
        <v>116626736</v>
      </c>
      <c r="G20" s="266">
        <v>69923778</v>
      </c>
      <c r="H20" s="267">
        <f t="shared" si="1"/>
        <v>-0.40044812709154443</v>
      </c>
      <c r="I20" s="267">
        <f t="shared" si="2"/>
        <v>1.6135055969933764E-2</v>
      </c>
    </row>
    <row r="21" spans="1:9" s="251" customFormat="1" ht="14.25" customHeight="1" x14ac:dyDescent="0.35">
      <c r="B21" s="264" t="s">
        <v>260</v>
      </c>
      <c r="C21" s="268">
        <v>8590001</v>
      </c>
      <c r="D21" s="269">
        <v>3479581</v>
      </c>
      <c r="E21" s="267">
        <f t="shared" si="0"/>
        <v>-0.59492658964766121</v>
      </c>
      <c r="F21" s="268">
        <v>65119541</v>
      </c>
      <c r="G21" s="269">
        <v>36482980</v>
      </c>
      <c r="H21" s="267">
        <f t="shared" si="1"/>
        <v>-0.43975372922238498</v>
      </c>
      <c r="I21" s="267">
        <f t="shared" si="2"/>
        <v>8.418522870002448E-3</v>
      </c>
    </row>
    <row r="22" spans="1:9" s="251" customFormat="1" ht="14.25" customHeight="1" x14ac:dyDescent="0.35">
      <c r="B22" s="264" t="s">
        <v>261</v>
      </c>
      <c r="C22" s="268">
        <v>7637813</v>
      </c>
      <c r="D22" s="269">
        <v>621316</v>
      </c>
      <c r="E22" s="267">
        <f t="shared" si="0"/>
        <v>-0.91865263001332975</v>
      </c>
      <c r="F22" s="268">
        <v>55935949</v>
      </c>
      <c r="G22" s="269">
        <v>15829141</v>
      </c>
      <c r="H22" s="267">
        <f t="shared" si="1"/>
        <v>-0.71701309653296486</v>
      </c>
      <c r="I22" s="267">
        <f t="shared" si="2"/>
        <v>3.6526069285182689E-3</v>
      </c>
    </row>
    <row r="23" spans="1:9" s="251" customFormat="1" ht="14.25" customHeight="1" x14ac:dyDescent="0.35">
      <c r="B23" s="264" t="s">
        <v>262</v>
      </c>
      <c r="C23" s="268">
        <v>6172826</v>
      </c>
      <c r="D23" s="269">
        <v>1127072</v>
      </c>
      <c r="E23" s="267">
        <f t="shared" si="0"/>
        <v>-0.81741393650169303</v>
      </c>
      <c r="F23" s="268">
        <v>24598173</v>
      </c>
      <c r="G23" s="269">
        <v>14389190</v>
      </c>
      <c r="H23" s="267">
        <f t="shared" si="1"/>
        <v>-0.41503013252244381</v>
      </c>
      <c r="I23" s="267">
        <f t="shared" si="2"/>
        <v>3.3203352658091674E-3</v>
      </c>
    </row>
    <row r="24" spans="1:9" s="251" customFormat="1" ht="14.25" customHeight="1" x14ac:dyDescent="0.35">
      <c r="B24" s="264" t="s">
        <v>263</v>
      </c>
      <c r="C24" s="268">
        <v>2920583</v>
      </c>
      <c r="D24" s="271">
        <v>0</v>
      </c>
      <c r="E24" s="267" t="s">
        <v>264</v>
      </c>
      <c r="F24" s="268">
        <v>21295973</v>
      </c>
      <c r="G24" s="269">
        <v>6195559</v>
      </c>
      <c r="H24" s="267">
        <f t="shared" si="1"/>
        <v>-0.70907368261595749</v>
      </c>
      <c r="I24" s="267">
        <f t="shared" si="2"/>
        <v>1.4296380156979913E-3</v>
      </c>
    </row>
    <row r="25" spans="1:9" s="251" customFormat="1" ht="14.25" customHeight="1" x14ac:dyDescent="0.35">
      <c r="B25" s="264" t="s">
        <v>265</v>
      </c>
      <c r="C25" s="268">
        <v>206934</v>
      </c>
      <c r="D25" s="269">
        <v>228059</v>
      </c>
      <c r="E25" s="267">
        <f t="shared" si="0"/>
        <v>0.10208568915692928</v>
      </c>
      <c r="F25" s="268">
        <v>6571821</v>
      </c>
      <c r="G25" s="269">
        <v>1574742</v>
      </c>
      <c r="H25" s="267">
        <f t="shared" si="1"/>
        <v>-0.76037965732785473</v>
      </c>
      <c r="I25" s="267">
        <f t="shared" si="2"/>
        <v>3.6337496392436683E-4</v>
      </c>
    </row>
    <row r="26" spans="1:9" s="251" customFormat="1" ht="14.25" customHeight="1" x14ac:dyDescent="0.35">
      <c r="B26" s="264" t="s">
        <v>266</v>
      </c>
      <c r="C26" s="268">
        <v>0</v>
      </c>
      <c r="D26" s="269">
        <v>12924</v>
      </c>
      <c r="E26" s="267" t="s">
        <v>267</v>
      </c>
      <c r="F26" s="268">
        <v>212</v>
      </c>
      <c r="G26" s="269">
        <v>83803</v>
      </c>
      <c r="H26" s="267" t="s">
        <v>267</v>
      </c>
      <c r="I26" s="267">
        <f t="shared" si="2"/>
        <v>1.9337715068089703E-5</v>
      </c>
    </row>
    <row r="27" spans="1:9" s="251" customFormat="1" ht="14.25" customHeight="1" x14ac:dyDescent="0.35">
      <c r="B27" s="264" t="s">
        <v>268</v>
      </c>
      <c r="C27" s="268">
        <v>70000</v>
      </c>
      <c r="D27" s="269">
        <v>0</v>
      </c>
      <c r="E27" s="267" t="s">
        <v>264</v>
      </c>
      <c r="F27" s="268">
        <v>1410000</v>
      </c>
      <c r="G27" s="269">
        <v>20500</v>
      </c>
      <c r="H27" s="267">
        <f t="shared" si="1"/>
        <v>-0.98546099290780143</v>
      </c>
      <c r="I27" s="267">
        <f t="shared" si="2"/>
        <v>4.7304172749882327E-6</v>
      </c>
    </row>
    <row r="28" spans="1:9" s="251" customFormat="1" ht="14.25" customHeight="1" x14ac:dyDescent="0.35">
      <c r="B28" s="264" t="s">
        <v>269</v>
      </c>
      <c r="C28" s="268">
        <v>0</v>
      </c>
      <c r="D28" s="269">
        <v>0</v>
      </c>
      <c r="E28" s="267" t="s">
        <v>264</v>
      </c>
      <c r="F28" s="268">
        <v>1378</v>
      </c>
      <c r="G28" s="269">
        <v>6978</v>
      </c>
      <c r="H28" s="267">
        <f t="shared" si="1"/>
        <v>4.0638606676342528</v>
      </c>
      <c r="I28" s="267">
        <f t="shared" si="2"/>
        <v>1.6101878899935555E-6</v>
      </c>
    </row>
    <row r="29" spans="1:9" s="258" customFormat="1" ht="14.25" customHeight="1" thickBot="1" x14ac:dyDescent="0.4">
      <c r="A29" s="251"/>
      <c r="B29" s="272" t="s">
        <v>0</v>
      </c>
      <c r="C29" s="273">
        <f>+SUM(C7:C28)</f>
        <v>832459361</v>
      </c>
      <c r="D29" s="273">
        <f>+SUM(D7:D28)</f>
        <v>663865406</v>
      </c>
      <c r="E29" s="274">
        <f>D29/C29-1</f>
        <v>-0.20252514765102148</v>
      </c>
      <c r="F29" s="273">
        <f>+SUM(F7:F28)</f>
        <v>6157132087</v>
      </c>
      <c r="G29" s="273">
        <f>SUM(G7:G28)</f>
        <v>4333655745</v>
      </c>
      <c r="H29" s="275">
        <f>G29/F29-1</f>
        <v>-0.29615676848155292</v>
      </c>
      <c r="I29" s="275">
        <f t="shared" ref="I29" si="3">G29/$G$29</f>
        <v>1</v>
      </c>
    </row>
    <row r="30" spans="1:9" s="251" customFormat="1" ht="14.25" customHeight="1" x14ac:dyDescent="0.35">
      <c r="C30" s="276"/>
      <c r="D30" s="276"/>
      <c r="E30" s="276"/>
      <c r="F30" s="276"/>
      <c r="G30" s="276"/>
      <c r="H30" s="276"/>
      <c r="I30" s="276"/>
    </row>
    <row r="31" spans="1:9" s="258" customFormat="1" ht="14.25" customHeight="1" thickBot="1" x14ac:dyDescent="0.4">
      <c r="A31" s="251"/>
      <c r="B31" s="256" t="s">
        <v>270</v>
      </c>
      <c r="C31" s="251"/>
      <c r="D31" s="251"/>
      <c r="E31" s="253"/>
      <c r="F31" s="251"/>
      <c r="G31" s="251"/>
      <c r="H31" s="253"/>
      <c r="I31" s="253"/>
    </row>
    <row r="32" spans="1:9" s="258" customFormat="1" ht="14.25" customHeight="1" thickBot="1" x14ac:dyDescent="0.4">
      <c r="A32" s="251"/>
      <c r="B32" s="251"/>
      <c r="C32" s="794" t="s">
        <v>230</v>
      </c>
      <c r="D32" s="795"/>
      <c r="E32" s="796"/>
      <c r="F32" s="798" t="s">
        <v>243</v>
      </c>
      <c r="G32" s="798"/>
      <c r="H32" s="798"/>
      <c r="I32" s="799"/>
    </row>
    <row r="33" spans="1:9" s="251" customFormat="1" ht="14.25" customHeight="1" thickBot="1" x14ac:dyDescent="0.4">
      <c r="A33" s="800" t="s">
        <v>271</v>
      </c>
      <c r="B33" s="801"/>
      <c r="C33" s="260">
        <v>2019</v>
      </c>
      <c r="D33" s="261">
        <v>2020</v>
      </c>
      <c r="E33" s="262" t="s">
        <v>237</v>
      </c>
      <c r="F33" s="260">
        <v>2019</v>
      </c>
      <c r="G33" s="261">
        <v>2020</v>
      </c>
      <c r="H33" s="262" t="s">
        <v>237</v>
      </c>
      <c r="I33" s="263" t="s">
        <v>245</v>
      </c>
    </row>
    <row r="34" spans="1:9" s="251" customFormat="1" ht="14.25" customHeight="1" x14ac:dyDescent="0.35">
      <c r="A34" s="277">
        <v>1</v>
      </c>
      <c r="B34" s="252" t="s">
        <v>272</v>
      </c>
      <c r="C34" s="278">
        <v>217324714</v>
      </c>
      <c r="D34" s="279">
        <v>139206110</v>
      </c>
      <c r="E34" s="267">
        <f t="shared" ref="E34:E84" si="4">D34/C34-1</f>
        <v>-0.35945568528391114</v>
      </c>
      <c r="F34" s="278">
        <v>1343517528</v>
      </c>
      <c r="G34" s="279">
        <v>1313791350</v>
      </c>
      <c r="H34" s="267">
        <f t="shared" ref="H34:H84" si="5">G34/F34-1</f>
        <v>-2.2125634672032324E-2</v>
      </c>
      <c r="I34" s="267">
        <f t="shared" ref="I34:I85" si="6">G34/$G$85</f>
        <v>0.3031600633058591</v>
      </c>
    </row>
    <row r="35" spans="1:9" s="251" customFormat="1" ht="14.25" customHeight="1" x14ac:dyDescent="0.35">
      <c r="A35" s="277">
        <v>2</v>
      </c>
      <c r="B35" s="252" t="s">
        <v>273</v>
      </c>
      <c r="C35" s="278">
        <v>63356348</v>
      </c>
      <c r="D35" s="279">
        <v>55480970</v>
      </c>
      <c r="E35" s="267">
        <f t="shared" si="4"/>
        <v>-0.12430290331759652</v>
      </c>
      <c r="F35" s="278">
        <v>744693273</v>
      </c>
      <c r="G35" s="279">
        <v>497324053</v>
      </c>
      <c r="H35" s="267">
        <f t="shared" si="5"/>
        <v>-0.33217598301039042</v>
      </c>
      <c r="I35" s="267">
        <f t="shared" si="6"/>
        <v>0.11475855080870066</v>
      </c>
    </row>
    <row r="36" spans="1:9" s="251" customFormat="1" ht="14.25" customHeight="1" x14ac:dyDescent="0.35">
      <c r="A36" s="277">
        <v>3</v>
      </c>
      <c r="B36" s="252" t="s">
        <v>274</v>
      </c>
      <c r="C36" s="278">
        <v>58747151</v>
      </c>
      <c r="D36" s="279">
        <v>75393183</v>
      </c>
      <c r="E36" s="267">
        <f t="shared" si="4"/>
        <v>0.28335045558209293</v>
      </c>
      <c r="F36" s="278">
        <v>326047532</v>
      </c>
      <c r="G36" s="279">
        <v>318545121</v>
      </c>
      <c r="H36" s="267">
        <f t="shared" si="5"/>
        <v>-2.3010175706528635E-2</v>
      </c>
      <c r="I36" s="267">
        <f t="shared" si="6"/>
        <v>7.3504943572761799E-2</v>
      </c>
    </row>
    <row r="37" spans="1:9" s="251" customFormat="1" ht="14.25" customHeight="1" x14ac:dyDescent="0.35">
      <c r="A37" s="277">
        <v>4</v>
      </c>
      <c r="B37" s="252" t="s">
        <v>275</v>
      </c>
      <c r="C37" s="278">
        <v>45177808</v>
      </c>
      <c r="D37" s="279">
        <v>52963869</v>
      </c>
      <c r="E37" s="267">
        <f t="shared" si="4"/>
        <v>0.17234260236795906</v>
      </c>
      <c r="F37" s="278">
        <v>412709814</v>
      </c>
      <c r="G37" s="279">
        <v>307259541</v>
      </c>
      <c r="H37" s="267">
        <f t="shared" si="5"/>
        <v>-0.25550706434133885</v>
      </c>
      <c r="I37" s="267">
        <f t="shared" si="6"/>
        <v>7.0900772714700258E-2</v>
      </c>
    </row>
    <row r="38" spans="1:9" s="251" customFormat="1" ht="14.25" customHeight="1" x14ac:dyDescent="0.35">
      <c r="A38" s="277">
        <v>5</v>
      </c>
      <c r="B38" s="252" t="s">
        <v>276</v>
      </c>
      <c r="C38" s="278">
        <v>48659088</v>
      </c>
      <c r="D38" s="279">
        <v>41634253</v>
      </c>
      <c r="E38" s="267">
        <f t="shared" si="4"/>
        <v>-0.14436840657597194</v>
      </c>
      <c r="F38" s="278">
        <v>397425518</v>
      </c>
      <c r="G38" s="279">
        <v>240049615</v>
      </c>
      <c r="H38" s="267">
        <f t="shared" si="5"/>
        <v>-0.3959884201497097</v>
      </c>
      <c r="I38" s="267">
        <f t="shared" si="6"/>
        <v>5.5391943690257288E-2</v>
      </c>
    </row>
    <row r="39" spans="1:9" s="251" customFormat="1" ht="14.25" customHeight="1" x14ac:dyDescent="0.35">
      <c r="A39" s="277">
        <v>6</v>
      </c>
      <c r="B39" s="252" t="s">
        <v>277</v>
      </c>
      <c r="C39" s="278">
        <v>56996161</v>
      </c>
      <c r="D39" s="279">
        <v>42317241</v>
      </c>
      <c r="E39" s="267">
        <f t="shared" si="4"/>
        <v>-0.25754225797769081</v>
      </c>
      <c r="F39" s="278">
        <v>274425110</v>
      </c>
      <c r="G39" s="279">
        <v>205684173</v>
      </c>
      <c r="H39" s="267">
        <f t="shared" si="5"/>
        <v>-0.25049069671503454</v>
      </c>
      <c r="I39" s="267">
        <f t="shared" si="6"/>
        <v>4.7462047080530159E-2</v>
      </c>
    </row>
    <row r="40" spans="1:9" s="251" customFormat="1" ht="14.25" customHeight="1" x14ac:dyDescent="0.35">
      <c r="A40" s="277">
        <v>7</v>
      </c>
      <c r="B40" s="252" t="s">
        <v>278</v>
      </c>
      <c r="C40" s="278">
        <v>25915273</v>
      </c>
      <c r="D40" s="279">
        <v>13520167</v>
      </c>
      <c r="E40" s="267">
        <f t="shared" si="4"/>
        <v>-0.47829347582022386</v>
      </c>
      <c r="F40" s="278">
        <v>266859576</v>
      </c>
      <c r="G40" s="279">
        <v>152260594</v>
      </c>
      <c r="H40" s="267">
        <f t="shared" si="5"/>
        <v>-0.42943552454718736</v>
      </c>
      <c r="I40" s="267">
        <f t="shared" si="6"/>
        <v>3.513444605646681E-2</v>
      </c>
    </row>
    <row r="41" spans="1:9" s="251" customFormat="1" ht="14.25" customHeight="1" x14ac:dyDescent="0.35">
      <c r="A41" s="277">
        <v>8</v>
      </c>
      <c r="B41" s="252" t="s">
        <v>279</v>
      </c>
      <c r="C41" s="278">
        <v>24926605</v>
      </c>
      <c r="D41" s="279">
        <v>28484164</v>
      </c>
      <c r="E41" s="267">
        <f t="shared" si="4"/>
        <v>0.14272136137271807</v>
      </c>
      <c r="F41" s="278">
        <v>180637236</v>
      </c>
      <c r="G41" s="279">
        <v>107990402</v>
      </c>
      <c r="H41" s="267">
        <f t="shared" si="5"/>
        <v>-0.4021697608349144</v>
      </c>
      <c r="I41" s="267">
        <f t="shared" si="6"/>
        <v>2.4919007958718233E-2</v>
      </c>
    </row>
    <row r="42" spans="1:9" s="251" customFormat="1" ht="14.25" customHeight="1" x14ac:dyDescent="0.35">
      <c r="A42" s="277">
        <v>9</v>
      </c>
      <c r="B42" s="252" t="s">
        <v>280</v>
      </c>
      <c r="C42" s="278">
        <v>9735623</v>
      </c>
      <c r="D42" s="279">
        <v>28785098</v>
      </c>
      <c r="E42" s="267">
        <f t="shared" si="4"/>
        <v>1.9566775541739854</v>
      </c>
      <c r="F42" s="278">
        <v>141994274</v>
      </c>
      <c r="G42" s="279">
        <v>83388797</v>
      </c>
      <c r="H42" s="267">
        <f t="shared" si="5"/>
        <v>-0.41273126971303087</v>
      </c>
      <c r="I42" s="267">
        <f t="shared" si="6"/>
        <v>1.9242136871672533E-2</v>
      </c>
    </row>
    <row r="43" spans="1:9" s="251" customFormat="1" ht="14.25" customHeight="1" x14ac:dyDescent="0.35">
      <c r="A43" s="277">
        <v>10</v>
      </c>
      <c r="B43" s="252" t="s">
        <v>281</v>
      </c>
      <c r="C43" s="278">
        <v>10053685</v>
      </c>
      <c r="D43" s="279">
        <v>16430169</v>
      </c>
      <c r="E43" s="267">
        <f t="shared" si="4"/>
        <v>0.6342434639637109</v>
      </c>
      <c r="F43" s="278">
        <v>64176488</v>
      </c>
      <c r="G43" s="279">
        <v>72241483</v>
      </c>
      <c r="H43" s="267">
        <f t="shared" si="5"/>
        <v>0.12566899890190308</v>
      </c>
      <c r="I43" s="267">
        <f t="shared" si="6"/>
        <v>1.6669871178242378E-2</v>
      </c>
    </row>
    <row r="44" spans="1:9" s="251" customFormat="1" ht="14.25" customHeight="1" x14ac:dyDescent="0.35">
      <c r="A44" s="277">
        <v>11</v>
      </c>
      <c r="B44" s="252" t="s">
        <v>282</v>
      </c>
      <c r="C44" s="278">
        <v>8392154</v>
      </c>
      <c r="D44" s="279">
        <v>5547508</v>
      </c>
      <c r="E44" s="267">
        <f t="shared" si="4"/>
        <v>-0.33896494273103184</v>
      </c>
      <c r="F44" s="278">
        <v>94776550</v>
      </c>
      <c r="G44" s="279">
        <v>65278299</v>
      </c>
      <c r="H44" s="267">
        <f t="shared" si="5"/>
        <v>-0.3112399744451555</v>
      </c>
      <c r="I44" s="267">
        <f t="shared" si="6"/>
        <v>1.5063102110802296E-2</v>
      </c>
    </row>
    <row r="45" spans="1:9" s="251" customFormat="1" ht="14.25" customHeight="1" x14ac:dyDescent="0.35">
      <c r="A45" s="277">
        <v>12</v>
      </c>
      <c r="B45" s="252" t="s">
        <v>283</v>
      </c>
      <c r="C45" s="278">
        <v>32477182</v>
      </c>
      <c r="D45" s="279">
        <v>23106148</v>
      </c>
      <c r="E45" s="267">
        <f t="shared" si="4"/>
        <v>-0.28854209087475635</v>
      </c>
      <c r="F45" s="278">
        <v>150782112</v>
      </c>
      <c r="G45" s="279">
        <v>61214596</v>
      </c>
      <c r="H45" s="267">
        <f t="shared" si="5"/>
        <v>-0.59401950809655724</v>
      </c>
      <c r="I45" s="267">
        <f t="shared" si="6"/>
        <v>1.4125394263406126E-2</v>
      </c>
    </row>
    <row r="46" spans="1:9" s="251" customFormat="1" ht="14.25" customHeight="1" x14ac:dyDescent="0.35">
      <c r="A46" s="277">
        <v>13</v>
      </c>
      <c r="B46" s="252" t="s">
        <v>284</v>
      </c>
      <c r="C46" s="278">
        <v>31317518</v>
      </c>
      <c r="D46" s="279">
        <v>11751510</v>
      </c>
      <c r="E46" s="267">
        <f t="shared" si="4"/>
        <v>-0.62476240933269356</v>
      </c>
      <c r="F46" s="278">
        <v>211514403</v>
      </c>
      <c r="G46" s="279">
        <v>57864468</v>
      </c>
      <c r="H46" s="267">
        <f t="shared" si="5"/>
        <v>-0.72642776482696547</v>
      </c>
      <c r="I46" s="267">
        <f t="shared" si="6"/>
        <v>1.335234531879043E-2</v>
      </c>
    </row>
    <row r="47" spans="1:9" s="251" customFormat="1" ht="14.25" customHeight="1" x14ac:dyDescent="0.35">
      <c r="A47" s="277">
        <v>14</v>
      </c>
      <c r="B47" s="252" t="s">
        <v>285</v>
      </c>
      <c r="C47" s="278">
        <v>11131402</v>
      </c>
      <c r="D47" s="279">
        <v>13349141</v>
      </c>
      <c r="E47" s="267">
        <f t="shared" si="4"/>
        <v>0.19923267527306976</v>
      </c>
      <c r="F47" s="278">
        <v>96408071</v>
      </c>
      <c r="G47" s="279">
        <v>54259853</v>
      </c>
      <c r="H47" s="267">
        <f t="shared" si="5"/>
        <v>-0.4371855754690912</v>
      </c>
      <c r="I47" s="267">
        <f t="shared" si="6"/>
        <v>1.2520572974123029E-2</v>
      </c>
    </row>
    <row r="48" spans="1:9" s="251" customFormat="1" ht="14.25" customHeight="1" x14ac:dyDescent="0.35">
      <c r="A48" s="277">
        <v>15</v>
      </c>
      <c r="B48" s="252" t="s">
        <v>286</v>
      </c>
      <c r="C48" s="278">
        <v>11335051</v>
      </c>
      <c r="D48" s="279">
        <v>10383707</v>
      </c>
      <c r="E48" s="267">
        <f t="shared" si="4"/>
        <v>-8.3929397406328432E-2</v>
      </c>
      <c r="F48" s="278">
        <v>66584122</v>
      </c>
      <c r="G48" s="279">
        <v>54090390</v>
      </c>
      <c r="H48" s="267">
        <f t="shared" si="5"/>
        <v>-0.18763830812396987</v>
      </c>
      <c r="I48" s="267">
        <f t="shared" si="6"/>
        <v>1.2481469037407354E-2</v>
      </c>
    </row>
    <row r="49" spans="1:9" s="251" customFormat="1" ht="14.25" customHeight="1" x14ac:dyDescent="0.35">
      <c r="A49" s="277">
        <v>16</v>
      </c>
      <c r="B49" s="252" t="s">
        <v>287</v>
      </c>
      <c r="C49" s="278">
        <v>9060438</v>
      </c>
      <c r="D49" s="279">
        <v>7474680</v>
      </c>
      <c r="E49" s="267">
        <f t="shared" si="4"/>
        <v>-0.17502001558865032</v>
      </c>
      <c r="F49" s="278">
        <v>88866265</v>
      </c>
      <c r="G49" s="279">
        <v>53526208</v>
      </c>
      <c r="H49" s="267">
        <f t="shared" si="5"/>
        <v>-0.39767685746666637</v>
      </c>
      <c r="I49" s="267">
        <f t="shared" si="6"/>
        <v>1.235128287745431E-2</v>
      </c>
    </row>
    <row r="50" spans="1:9" s="251" customFormat="1" ht="14.25" customHeight="1" x14ac:dyDescent="0.35">
      <c r="A50" s="277">
        <v>17</v>
      </c>
      <c r="B50" s="252" t="s">
        <v>288</v>
      </c>
      <c r="C50" s="278">
        <v>12404298</v>
      </c>
      <c r="D50" s="279">
        <v>10553529</v>
      </c>
      <c r="E50" s="267">
        <f t="shared" si="4"/>
        <v>-0.14920384853701518</v>
      </c>
      <c r="F50" s="278">
        <v>58242706</v>
      </c>
      <c r="G50" s="279">
        <v>51672482</v>
      </c>
      <c r="H50" s="267">
        <f t="shared" si="5"/>
        <v>-0.11280767071502484</v>
      </c>
      <c r="I50" s="267">
        <f t="shared" si="6"/>
        <v>1.1923531780210659E-2</v>
      </c>
    </row>
    <row r="51" spans="1:9" s="251" customFormat="1" ht="14.25" customHeight="1" x14ac:dyDescent="0.35">
      <c r="A51" s="277">
        <v>18</v>
      </c>
      <c r="B51" s="252" t="s">
        <v>289</v>
      </c>
      <c r="C51" s="278">
        <v>15572231</v>
      </c>
      <c r="D51" s="279">
        <v>7757246</v>
      </c>
      <c r="E51" s="267">
        <f t="shared" si="4"/>
        <v>-0.50185390905131055</v>
      </c>
      <c r="F51" s="278">
        <v>138304299</v>
      </c>
      <c r="G51" s="279">
        <v>43531732</v>
      </c>
      <c r="H51" s="267">
        <f t="shared" si="5"/>
        <v>-0.68524671818046667</v>
      </c>
      <c r="I51" s="267">
        <f t="shared" si="6"/>
        <v>1.0045036929900393E-2</v>
      </c>
    </row>
    <row r="52" spans="1:9" s="251" customFormat="1" ht="14.25" customHeight="1" x14ac:dyDescent="0.35">
      <c r="A52" s="277">
        <v>19</v>
      </c>
      <c r="B52" s="252" t="s">
        <v>290</v>
      </c>
      <c r="C52" s="278">
        <v>13264155</v>
      </c>
      <c r="D52" s="279">
        <v>10457170</v>
      </c>
      <c r="E52" s="267">
        <f t="shared" si="4"/>
        <v>-0.21162184850825405</v>
      </c>
      <c r="F52" s="278">
        <v>85282579</v>
      </c>
      <c r="G52" s="279">
        <v>42238206</v>
      </c>
      <c r="H52" s="267">
        <f t="shared" si="5"/>
        <v>-0.50472644594859162</v>
      </c>
      <c r="I52" s="267">
        <f t="shared" si="6"/>
        <v>9.7465531378981285E-3</v>
      </c>
    </row>
    <row r="53" spans="1:9" s="251" customFormat="1" ht="14.25" customHeight="1" x14ac:dyDescent="0.35">
      <c r="A53" s="277">
        <v>20</v>
      </c>
      <c r="B53" s="252" t="s">
        <v>291</v>
      </c>
      <c r="C53" s="278">
        <v>2464742</v>
      </c>
      <c r="D53" s="279">
        <v>3334372</v>
      </c>
      <c r="E53" s="267">
        <f t="shared" si="4"/>
        <v>0.35282800390466829</v>
      </c>
      <c r="F53" s="278">
        <v>42197978</v>
      </c>
      <c r="G53" s="279">
        <v>34170996</v>
      </c>
      <c r="H53" s="267">
        <f t="shared" si="5"/>
        <v>-0.19022195802841546</v>
      </c>
      <c r="I53" s="267">
        <f t="shared" si="6"/>
        <v>7.8850277942416492E-3</v>
      </c>
    </row>
    <row r="54" spans="1:9" s="251" customFormat="1" ht="14.25" customHeight="1" x14ac:dyDescent="0.35">
      <c r="A54" s="277">
        <v>21</v>
      </c>
      <c r="B54" s="252" t="s">
        <v>292</v>
      </c>
      <c r="C54" s="278">
        <v>12492034</v>
      </c>
      <c r="D54" s="279">
        <v>4939657</v>
      </c>
      <c r="E54" s="267">
        <f t="shared" si="4"/>
        <v>-0.60457544383884965</v>
      </c>
      <c r="F54" s="278">
        <v>70006256</v>
      </c>
      <c r="G54" s="279">
        <v>33777835</v>
      </c>
      <c r="H54" s="267">
        <f t="shared" si="5"/>
        <v>-0.51750262148000026</v>
      </c>
      <c r="I54" s="267">
        <f t="shared" si="6"/>
        <v>7.7943050827171782E-3</v>
      </c>
    </row>
    <row r="55" spans="1:9" s="251" customFormat="1" ht="14.25" customHeight="1" x14ac:dyDescent="0.35">
      <c r="A55" s="277">
        <v>22</v>
      </c>
      <c r="B55" s="252" t="s">
        <v>293</v>
      </c>
      <c r="C55" s="278">
        <v>3176471</v>
      </c>
      <c r="D55" s="279">
        <v>2476714</v>
      </c>
      <c r="E55" s="267">
        <f t="shared" si="4"/>
        <v>-0.22029384181376122</v>
      </c>
      <c r="F55" s="278">
        <v>38248892</v>
      </c>
      <c r="G55" s="279">
        <v>23429768</v>
      </c>
      <c r="H55" s="267">
        <f t="shared" si="5"/>
        <v>-0.38743930150970129</v>
      </c>
      <c r="I55" s="267">
        <f t="shared" si="6"/>
        <v>5.4064672827398288E-3</v>
      </c>
    </row>
    <row r="56" spans="1:9" s="251" customFormat="1" ht="14.25" customHeight="1" x14ac:dyDescent="0.35">
      <c r="A56" s="277">
        <v>23</v>
      </c>
      <c r="B56" s="252" t="s">
        <v>294</v>
      </c>
      <c r="C56" s="278">
        <v>4161387</v>
      </c>
      <c r="D56" s="279">
        <v>1081039</v>
      </c>
      <c r="E56" s="267">
        <f t="shared" si="4"/>
        <v>-0.74022146942834199</v>
      </c>
      <c r="F56" s="278">
        <v>38736800</v>
      </c>
      <c r="G56" s="279">
        <v>21355580</v>
      </c>
      <c r="H56" s="267">
        <f t="shared" si="5"/>
        <v>-0.44870046054397883</v>
      </c>
      <c r="I56" s="267">
        <f t="shared" si="6"/>
        <v>4.927844124360644E-3</v>
      </c>
    </row>
    <row r="57" spans="1:9" s="251" customFormat="1" ht="14.25" customHeight="1" x14ac:dyDescent="0.35">
      <c r="A57" s="277">
        <v>24</v>
      </c>
      <c r="B57" s="252" t="s">
        <v>295</v>
      </c>
      <c r="C57" s="278">
        <v>5105509</v>
      </c>
      <c r="D57" s="279">
        <v>4676050</v>
      </c>
      <c r="E57" s="267">
        <f t="shared" si="4"/>
        <v>-8.4116784438143188E-2</v>
      </c>
      <c r="F57" s="278">
        <v>28590022</v>
      </c>
      <c r="G57" s="279">
        <v>20972315</v>
      </c>
      <c r="H57" s="267">
        <f t="shared" si="5"/>
        <v>-0.26644634970899983</v>
      </c>
      <c r="I57" s="267">
        <f t="shared" si="6"/>
        <v>4.839404935243651E-3</v>
      </c>
    </row>
    <row r="58" spans="1:9" s="251" customFormat="1" ht="14.25" customHeight="1" x14ac:dyDescent="0.35">
      <c r="A58" s="277">
        <v>25</v>
      </c>
      <c r="B58" s="252" t="s">
        <v>296</v>
      </c>
      <c r="C58" s="278">
        <v>1816180</v>
      </c>
      <c r="D58" s="279">
        <v>2290643</v>
      </c>
      <c r="E58" s="267">
        <f t="shared" si="4"/>
        <v>0.26124227774780029</v>
      </c>
      <c r="F58" s="278">
        <v>29050938</v>
      </c>
      <c r="G58" s="279">
        <v>19819275</v>
      </c>
      <c r="H58" s="267">
        <f t="shared" si="5"/>
        <v>-0.31777504051676408</v>
      </c>
      <c r="I58" s="267">
        <f t="shared" si="6"/>
        <v>4.573338577450849E-3</v>
      </c>
    </row>
    <row r="59" spans="1:9" s="251" customFormat="1" ht="14.25" customHeight="1" x14ac:dyDescent="0.35">
      <c r="A59" s="277">
        <v>26</v>
      </c>
      <c r="B59" s="252" t="s">
        <v>297</v>
      </c>
      <c r="C59" s="278">
        <v>6003180</v>
      </c>
      <c r="D59" s="279">
        <v>2770246</v>
      </c>
      <c r="E59" s="267">
        <f t="shared" si="4"/>
        <v>-0.53853690877168436</v>
      </c>
      <c r="F59" s="278">
        <v>61651854</v>
      </c>
      <c r="G59" s="279">
        <v>18300388</v>
      </c>
      <c r="H59" s="267">
        <f t="shared" si="5"/>
        <v>-0.70316565013600396</v>
      </c>
      <c r="I59" s="267">
        <f t="shared" si="6"/>
        <v>4.2228522699603588E-3</v>
      </c>
    </row>
    <row r="60" spans="1:9" s="251" customFormat="1" ht="14.25" customHeight="1" x14ac:dyDescent="0.35">
      <c r="A60" s="277">
        <v>27</v>
      </c>
      <c r="B60" s="252" t="s">
        <v>298</v>
      </c>
      <c r="C60" s="278">
        <v>4061423</v>
      </c>
      <c r="D60" s="279">
        <v>1738154</v>
      </c>
      <c r="E60" s="267">
        <f t="shared" si="4"/>
        <v>-0.5720332504149408</v>
      </c>
      <c r="F60" s="278">
        <v>22542223</v>
      </c>
      <c r="G60" s="279">
        <v>18179272</v>
      </c>
      <c r="H60" s="267">
        <f t="shared" si="5"/>
        <v>-0.1935457297179608</v>
      </c>
      <c r="I60" s="267">
        <f t="shared" si="6"/>
        <v>4.1949045031956043E-3</v>
      </c>
    </row>
    <row r="61" spans="1:9" s="251" customFormat="1" ht="14.25" customHeight="1" x14ac:dyDescent="0.35">
      <c r="A61" s="277">
        <v>28</v>
      </c>
      <c r="B61" s="252" t="s">
        <v>299</v>
      </c>
      <c r="C61" s="278">
        <v>2882624</v>
      </c>
      <c r="D61" s="279">
        <v>1456887</v>
      </c>
      <c r="E61" s="267">
        <f t="shared" si="4"/>
        <v>-0.49459693667991389</v>
      </c>
      <c r="F61" s="278">
        <v>30467495</v>
      </c>
      <c r="G61" s="279">
        <v>17439992</v>
      </c>
      <c r="H61" s="267">
        <f t="shared" si="5"/>
        <v>-0.42758694142724896</v>
      </c>
      <c r="I61" s="267">
        <f t="shared" si="6"/>
        <v>4.0243141186564182E-3</v>
      </c>
    </row>
    <row r="62" spans="1:9" s="251" customFormat="1" ht="14.25" customHeight="1" x14ac:dyDescent="0.35">
      <c r="A62" s="277">
        <v>29</v>
      </c>
      <c r="B62" s="280" t="s">
        <v>300</v>
      </c>
      <c r="C62" s="278">
        <v>7597020</v>
      </c>
      <c r="D62" s="279">
        <v>608208</v>
      </c>
      <c r="E62" s="267">
        <f t="shared" si="4"/>
        <v>-0.91994124011783573</v>
      </c>
      <c r="F62" s="278">
        <v>53935967</v>
      </c>
      <c r="G62" s="279">
        <v>15654100</v>
      </c>
      <c r="H62" s="267">
        <f t="shared" si="5"/>
        <v>-0.70976509978953373</v>
      </c>
      <c r="I62" s="267">
        <f t="shared" si="6"/>
        <v>3.6122158567996731E-3</v>
      </c>
    </row>
    <row r="63" spans="1:9" s="251" customFormat="1" ht="14.25" customHeight="1" x14ac:dyDescent="0.35">
      <c r="A63" s="277">
        <v>30</v>
      </c>
      <c r="B63" s="252" t="s">
        <v>301</v>
      </c>
      <c r="C63" s="278">
        <v>5452099</v>
      </c>
      <c r="D63" s="279">
        <v>2072382</v>
      </c>
      <c r="E63" s="267">
        <f t="shared" si="4"/>
        <v>-0.61989281559267351</v>
      </c>
      <c r="F63" s="278">
        <v>34135468</v>
      </c>
      <c r="G63" s="279">
        <v>15461062</v>
      </c>
      <c r="H63" s="267">
        <f t="shared" si="5"/>
        <v>-0.54706752519110036</v>
      </c>
      <c r="I63" s="267">
        <f t="shared" si="6"/>
        <v>3.5676719402177618E-3</v>
      </c>
    </row>
    <row r="64" spans="1:9" s="251" customFormat="1" ht="14.25" customHeight="1" x14ac:dyDescent="0.35">
      <c r="A64" s="277">
        <v>31</v>
      </c>
      <c r="B64" s="252" t="s">
        <v>302</v>
      </c>
      <c r="C64" s="278">
        <v>4786151</v>
      </c>
      <c r="D64" s="279">
        <v>1575674</v>
      </c>
      <c r="E64" s="267">
        <f t="shared" si="4"/>
        <v>-0.67078472868908645</v>
      </c>
      <c r="F64" s="278">
        <v>12360131</v>
      </c>
      <c r="G64" s="279">
        <v>15245087</v>
      </c>
      <c r="H64" s="267">
        <f t="shared" si="5"/>
        <v>0.23340820578681565</v>
      </c>
      <c r="I64" s="267">
        <f t="shared" si="6"/>
        <v>3.5178352635852942E-3</v>
      </c>
    </row>
    <row r="65" spans="1:9" s="251" customFormat="1" ht="14.25" customHeight="1" x14ac:dyDescent="0.35">
      <c r="A65" s="277">
        <v>32</v>
      </c>
      <c r="B65" s="252" t="s">
        <v>303</v>
      </c>
      <c r="C65" s="278">
        <v>2356413</v>
      </c>
      <c r="D65" s="279">
        <v>2975102</v>
      </c>
      <c r="E65" s="267">
        <f t="shared" si="4"/>
        <v>0.26255541791697801</v>
      </c>
      <c r="F65" s="278">
        <v>15003530</v>
      </c>
      <c r="G65" s="279">
        <v>14762770</v>
      </c>
      <c r="H65" s="267">
        <f t="shared" si="5"/>
        <v>-1.6046890298483052E-2</v>
      </c>
      <c r="I65" s="267">
        <f t="shared" si="6"/>
        <v>3.4065396212038064E-3</v>
      </c>
    </row>
    <row r="66" spans="1:9" s="251" customFormat="1" ht="14.25" customHeight="1" x14ac:dyDescent="0.35">
      <c r="A66" s="277">
        <v>33</v>
      </c>
      <c r="B66" s="252" t="s">
        <v>304</v>
      </c>
      <c r="C66" s="278">
        <v>4698772</v>
      </c>
      <c r="D66" s="279">
        <v>4666349</v>
      </c>
      <c r="E66" s="267">
        <f t="shared" si="4"/>
        <v>-6.9003135287262207E-3</v>
      </c>
      <c r="F66" s="278">
        <v>16482868</v>
      </c>
      <c r="G66" s="279">
        <v>14736740</v>
      </c>
      <c r="H66" s="267">
        <f t="shared" si="5"/>
        <v>-0.10593593299418524</v>
      </c>
      <c r="I66" s="267">
        <f t="shared" si="6"/>
        <v>3.4005331450248826E-3</v>
      </c>
    </row>
    <row r="67" spans="1:9" s="251" customFormat="1" ht="14.25" customHeight="1" x14ac:dyDescent="0.35">
      <c r="A67" s="277">
        <v>34</v>
      </c>
      <c r="B67" s="252" t="s">
        <v>305</v>
      </c>
      <c r="C67" s="278">
        <v>8167073</v>
      </c>
      <c r="D67" s="279">
        <v>1409463</v>
      </c>
      <c r="E67" s="267">
        <f t="shared" si="4"/>
        <v>-0.82742128054934738</v>
      </c>
      <c r="F67" s="278">
        <v>32806575</v>
      </c>
      <c r="G67" s="279">
        <v>12946384</v>
      </c>
      <c r="H67" s="267">
        <f t="shared" si="5"/>
        <v>-0.60537227674635341</v>
      </c>
      <c r="I67" s="267">
        <f t="shared" si="6"/>
        <v>2.9874048059625002E-3</v>
      </c>
    </row>
    <row r="68" spans="1:9" s="251" customFormat="1" ht="14.25" customHeight="1" x14ac:dyDescent="0.35">
      <c r="A68" s="277">
        <v>35</v>
      </c>
      <c r="B68" s="252" t="s">
        <v>306</v>
      </c>
      <c r="C68" s="278">
        <v>1416240</v>
      </c>
      <c r="D68" s="279">
        <v>1303306</v>
      </c>
      <c r="E68" s="267">
        <f t="shared" si="4"/>
        <v>-7.9742134101564721E-2</v>
      </c>
      <c r="F68" s="278">
        <v>2775740</v>
      </c>
      <c r="G68" s="279">
        <v>12823163</v>
      </c>
      <c r="H68" s="267">
        <f t="shared" si="5"/>
        <v>3.6197277122497065</v>
      </c>
      <c r="I68" s="267">
        <f t="shared" si="6"/>
        <v>2.958971306106826E-3</v>
      </c>
    </row>
    <row r="69" spans="1:9" s="251" customFormat="1" ht="14.25" customHeight="1" x14ac:dyDescent="0.35">
      <c r="A69" s="277">
        <v>36</v>
      </c>
      <c r="B69" s="252" t="s">
        <v>307</v>
      </c>
      <c r="C69" s="278">
        <v>2083392</v>
      </c>
      <c r="D69" s="279">
        <v>1658165</v>
      </c>
      <c r="E69" s="267">
        <f t="shared" si="4"/>
        <v>-0.20410321245353735</v>
      </c>
      <c r="F69" s="278">
        <v>24418974</v>
      </c>
      <c r="G69" s="279">
        <v>12521364</v>
      </c>
      <c r="H69" s="267">
        <f t="shared" si="5"/>
        <v>-0.48722808747001412</v>
      </c>
      <c r="I69" s="267">
        <f t="shared" si="6"/>
        <v>2.8893305644885738E-3</v>
      </c>
    </row>
    <row r="70" spans="1:9" s="251" customFormat="1" ht="14.25" customHeight="1" x14ac:dyDescent="0.35">
      <c r="A70" s="277">
        <v>37</v>
      </c>
      <c r="B70" s="252" t="s">
        <v>308</v>
      </c>
      <c r="C70" s="278">
        <v>2376467</v>
      </c>
      <c r="D70" s="279">
        <v>1098303</v>
      </c>
      <c r="E70" s="267">
        <f t="shared" si="4"/>
        <v>-0.53784209921703097</v>
      </c>
      <c r="F70" s="278">
        <v>14175621</v>
      </c>
      <c r="G70" s="279">
        <v>11472060</v>
      </c>
      <c r="H70" s="267">
        <f t="shared" si="5"/>
        <v>-0.1907190520965536</v>
      </c>
      <c r="I70" s="267">
        <f t="shared" si="6"/>
        <v>2.6472015026195858E-3</v>
      </c>
    </row>
    <row r="71" spans="1:9" s="251" customFormat="1" ht="14.25" customHeight="1" x14ac:dyDescent="0.35">
      <c r="A71" s="277">
        <v>38</v>
      </c>
      <c r="B71" s="252" t="s">
        <v>309</v>
      </c>
      <c r="C71" s="278">
        <v>6060915</v>
      </c>
      <c r="D71" s="279">
        <v>476917</v>
      </c>
      <c r="E71" s="267">
        <f t="shared" si="4"/>
        <v>-0.92131270608480731</v>
      </c>
      <c r="F71" s="278">
        <v>22210373</v>
      </c>
      <c r="G71" s="279">
        <v>10129545</v>
      </c>
      <c r="H71" s="267">
        <f t="shared" si="5"/>
        <v>-0.54392729019003871</v>
      </c>
      <c r="I71" s="267">
        <f t="shared" si="6"/>
        <v>2.3374133978424721E-3</v>
      </c>
    </row>
    <row r="72" spans="1:9" s="251" customFormat="1" ht="14.25" customHeight="1" x14ac:dyDescent="0.35">
      <c r="A72" s="277">
        <v>39</v>
      </c>
      <c r="B72" s="252" t="s">
        <v>310</v>
      </c>
      <c r="C72" s="278">
        <v>60732</v>
      </c>
      <c r="D72" s="279">
        <v>2755904</v>
      </c>
      <c r="E72" s="267" t="s">
        <v>267</v>
      </c>
      <c r="F72" s="278">
        <v>11749258</v>
      </c>
      <c r="G72" s="279">
        <v>9233892</v>
      </c>
      <c r="H72" s="267">
        <f t="shared" si="5"/>
        <v>-0.21408722150794546</v>
      </c>
      <c r="I72" s="267">
        <f t="shared" si="6"/>
        <v>2.1307396210817385E-3</v>
      </c>
    </row>
    <row r="73" spans="1:9" s="251" customFormat="1" ht="14.25" customHeight="1" x14ac:dyDescent="0.35">
      <c r="A73" s="277">
        <v>40</v>
      </c>
      <c r="B73" s="252" t="s">
        <v>311</v>
      </c>
      <c r="C73" s="278">
        <v>683129</v>
      </c>
      <c r="D73" s="279">
        <v>982297</v>
      </c>
      <c r="E73" s="267">
        <f t="shared" si="4"/>
        <v>0.43793778334692268</v>
      </c>
      <c r="F73" s="278">
        <v>1147901</v>
      </c>
      <c r="G73" s="279">
        <v>8958765</v>
      </c>
      <c r="H73" s="267">
        <f t="shared" si="5"/>
        <v>6.8044752988280353</v>
      </c>
      <c r="I73" s="267">
        <f t="shared" si="6"/>
        <v>2.0672534984663392E-3</v>
      </c>
    </row>
    <row r="74" spans="1:9" s="258" customFormat="1" ht="14.25" customHeight="1" x14ac:dyDescent="0.35">
      <c r="A74" s="281">
        <v>41</v>
      </c>
      <c r="B74" s="280" t="s">
        <v>312</v>
      </c>
      <c r="C74" s="278">
        <v>1402734</v>
      </c>
      <c r="D74" s="279">
        <v>1075717</v>
      </c>
      <c r="E74" s="267">
        <f t="shared" si="4"/>
        <v>-0.23312830515265193</v>
      </c>
      <c r="F74" s="278">
        <v>12220207</v>
      </c>
      <c r="G74" s="282">
        <v>8050889</v>
      </c>
      <c r="H74" s="267">
        <f t="shared" si="5"/>
        <v>-0.34118227293531111</v>
      </c>
      <c r="I74" s="270">
        <f t="shared" si="6"/>
        <v>1.8577592392494018E-3</v>
      </c>
    </row>
    <row r="75" spans="1:9" s="251" customFormat="1" ht="14.25" customHeight="1" x14ac:dyDescent="0.35">
      <c r="A75" s="277">
        <v>42</v>
      </c>
      <c r="B75" s="252" t="s">
        <v>313</v>
      </c>
      <c r="C75" s="278">
        <v>3201177</v>
      </c>
      <c r="D75" s="279">
        <v>1155051</v>
      </c>
      <c r="E75" s="267">
        <f t="shared" si="4"/>
        <v>-0.63917927687222542</v>
      </c>
      <c r="F75" s="278">
        <v>25605702</v>
      </c>
      <c r="G75" s="279">
        <v>7868524</v>
      </c>
      <c r="H75" s="267">
        <f t="shared" si="5"/>
        <v>-0.69270422658203246</v>
      </c>
      <c r="I75" s="267">
        <f t="shared" si="6"/>
        <v>1.8156781394272931E-3</v>
      </c>
    </row>
    <row r="76" spans="1:9" s="251" customFormat="1" ht="14.25" customHeight="1" x14ac:dyDescent="0.35">
      <c r="A76" s="277">
        <v>43</v>
      </c>
      <c r="B76" s="252" t="s">
        <v>314</v>
      </c>
      <c r="C76" s="278">
        <v>3581342</v>
      </c>
      <c r="D76" s="279">
        <v>184410</v>
      </c>
      <c r="E76" s="267">
        <f t="shared" si="4"/>
        <v>-0.94850812907563697</v>
      </c>
      <c r="F76" s="278">
        <v>19306073</v>
      </c>
      <c r="G76" s="279">
        <v>7461973</v>
      </c>
      <c r="H76" s="267">
        <f t="shared" si="5"/>
        <v>-0.61349089480807417</v>
      </c>
      <c r="I76" s="267">
        <f t="shared" si="6"/>
        <v>1.7218656577900374E-3</v>
      </c>
    </row>
    <row r="77" spans="1:9" s="251" customFormat="1" ht="14.25" customHeight="1" x14ac:dyDescent="0.35">
      <c r="A77" s="277">
        <v>44</v>
      </c>
      <c r="B77" s="252" t="s">
        <v>315</v>
      </c>
      <c r="C77" s="278">
        <v>2030880</v>
      </c>
      <c r="D77" s="279">
        <v>1475108</v>
      </c>
      <c r="E77" s="267">
        <f t="shared" si="4"/>
        <v>-0.27366067911447256</v>
      </c>
      <c r="F77" s="278">
        <v>23428320</v>
      </c>
      <c r="G77" s="279">
        <v>7407018</v>
      </c>
      <c r="H77" s="267">
        <f t="shared" si="5"/>
        <v>-0.68384339978282693</v>
      </c>
      <c r="I77" s="267">
        <f t="shared" si="6"/>
        <v>1.7091846782121361E-3</v>
      </c>
    </row>
    <row r="78" spans="1:9" s="251" customFormat="1" ht="14.25" customHeight="1" x14ac:dyDescent="0.35">
      <c r="A78" s="277">
        <v>45</v>
      </c>
      <c r="B78" s="252" t="s">
        <v>316</v>
      </c>
      <c r="C78" s="278">
        <v>357578</v>
      </c>
      <c r="D78" s="279">
        <v>751038</v>
      </c>
      <c r="E78" s="267">
        <f t="shared" si="4"/>
        <v>1.1003473368048371</v>
      </c>
      <c r="F78" s="278">
        <v>4290936</v>
      </c>
      <c r="G78" s="279">
        <v>7053389</v>
      </c>
      <c r="H78" s="267">
        <f t="shared" si="5"/>
        <v>0.64378797539744248</v>
      </c>
      <c r="I78" s="267">
        <f t="shared" si="6"/>
        <v>1.6275840572103403E-3</v>
      </c>
    </row>
    <row r="79" spans="1:9" s="251" customFormat="1" ht="14.25" customHeight="1" x14ac:dyDescent="0.35">
      <c r="A79" s="277">
        <v>46</v>
      </c>
      <c r="B79" s="252" t="s">
        <v>317</v>
      </c>
      <c r="C79" s="278">
        <v>2002054</v>
      </c>
      <c r="D79" s="279">
        <v>1477850</v>
      </c>
      <c r="E79" s="267">
        <f t="shared" si="4"/>
        <v>-0.26183309740896099</v>
      </c>
      <c r="F79" s="278">
        <v>12383545</v>
      </c>
      <c r="G79" s="279">
        <v>6429379</v>
      </c>
      <c r="H79" s="267">
        <f t="shared" si="5"/>
        <v>-0.48081272365869387</v>
      </c>
      <c r="I79" s="267">
        <f t="shared" si="6"/>
        <v>1.4835924628803204E-3</v>
      </c>
    </row>
    <row r="80" spans="1:9" s="251" customFormat="1" ht="14.25" customHeight="1" x14ac:dyDescent="0.35">
      <c r="A80" s="277">
        <v>47</v>
      </c>
      <c r="B80" s="252" t="s">
        <v>318</v>
      </c>
      <c r="C80" s="278">
        <v>757722</v>
      </c>
      <c r="D80" s="279">
        <v>922060</v>
      </c>
      <c r="E80" s="267">
        <f t="shared" si="4"/>
        <v>0.21688429265614562</v>
      </c>
      <c r="F80" s="278">
        <v>3045559</v>
      </c>
      <c r="G80" s="279">
        <v>6354380</v>
      </c>
      <c r="H80" s="267">
        <f t="shared" si="5"/>
        <v>1.0864412739992888</v>
      </c>
      <c r="I80" s="267">
        <f t="shared" si="6"/>
        <v>1.4662862889677916E-3</v>
      </c>
    </row>
    <row r="81" spans="1:9" s="251" customFormat="1" ht="14.25" customHeight="1" x14ac:dyDescent="0.35">
      <c r="A81" s="277">
        <v>48</v>
      </c>
      <c r="B81" s="252" t="s">
        <v>319</v>
      </c>
      <c r="C81" s="278">
        <v>991030</v>
      </c>
      <c r="D81" s="279">
        <v>1007720</v>
      </c>
      <c r="E81" s="267">
        <f t="shared" si="4"/>
        <v>1.6841064347194346E-2</v>
      </c>
      <c r="F81" s="278">
        <v>16036417</v>
      </c>
      <c r="G81" s="279">
        <v>5766545</v>
      </c>
      <c r="H81" s="267">
        <f t="shared" si="5"/>
        <v>-0.64040938820685445</v>
      </c>
      <c r="I81" s="267">
        <f t="shared" si="6"/>
        <v>1.3306421504876594E-3</v>
      </c>
    </row>
    <row r="82" spans="1:9" s="251" customFormat="1" ht="14.25" customHeight="1" x14ac:dyDescent="0.35">
      <c r="A82" s="277">
        <v>49</v>
      </c>
      <c r="B82" s="252" t="s">
        <v>320</v>
      </c>
      <c r="C82" s="278">
        <v>640098</v>
      </c>
      <c r="D82" s="279">
        <v>894214</v>
      </c>
      <c r="E82" s="267">
        <f t="shared" si="4"/>
        <v>0.39699546007017683</v>
      </c>
      <c r="F82" s="278">
        <v>8276723</v>
      </c>
      <c r="G82" s="279">
        <v>4908749</v>
      </c>
      <c r="H82" s="267">
        <f t="shared" si="5"/>
        <v>-0.4069211933273591</v>
      </c>
      <c r="I82" s="267">
        <f t="shared" si="6"/>
        <v>1.132703954545425E-3</v>
      </c>
    </row>
    <row r="83" spans="1:9" s="251" customFormat="1" ht="14.25" customHeight="1" x14ac:dyDescent="0.35">
      <c r="A83" s="277">
        <v>50</v>
      </c>
      <c r="B83" s="252" t="s">
        <v>321</v>
      </c>
      <c r="C83" s="278">
        <v>1148322</v>
      </c>
      <c r="D83" s="279">
        <v>445998</v>
      </c>
      <c r="E83" s="267">
        <f t="shared" si="4"/>
        <v>-0.61160893895614643</v>
      </c>
      <c r="F83" s="278">
        <v>9512580</v>
      </c>
      <c r="G83" s="279">
        <v>4859413</v>
      </c>
      <c r="H83" s="267">
        <f t="shared" si="5"/>
        <v>-0.48915930273385344</v>
      </c>
      <c r="I83" s="267">
        <f t="shared" si="6"/>
        <v>1.1213195708049948E-3</v>
      </c>
    </row>
    <row r="84" spans="1:9" s="258" customFormat="1" ht="24.75" customHeight="1" x14ac:dyDescent="0.35">
      <c r="A84" s="283"/>
      <c r="B84" s="284" t="s">
        <v>322</v>
      </c>
      <c r="C84" s="278">
        <v>22597586</v>
      </c>
      <c r="D84" s="279">
        <v>13534545</v>
      </c>
      <c r="E84" s="267">
        <f t="shared" si="4"/>
        <v>-0.4010623524123329</v>
      </c>
      <c r="F84" s="278">
        <v>277083705</v>
      </c>
      <c r="G84" s="279">
        <v>123893770</v>
      </c>
      <c r="H84" s="267">
        <f t="shared" si="5"/>
        <v>-0.55286518923947547</v>
      </c>
      <c r="I84" s="267">
        <f t="shared" si="6"/>
        <v>2.8588742920557016E-2</v>
      </c>
    </row>
    <row r="85" spans="1:9" s="38" customFormat="1" ht="13.5" thickBot="1" x14ac:dyDescent="0.35">
      <c r="A85" s="285"/>
      <c r="B85" s="286" t="s">
        <v>32</v>
      </c>
      <c r="C85" s="287">
        <f>+SUM(C34:C84)</f>
        <v>832459361</v>
      </c>
      <c r="D85" s="288">
        <f>+SUM(D34:D84)</f>
        <v>663865406</v>
      </c>
      <c r="E85" s="289">
        <f>D85/C85-1</f>
        <v>-0.20252514765102148</v>
      </c>
      <c r="F85" s="287">
        <f>+SUM(F34:F84)</f>
        <v>6157132087</v>
      </c>
      <c r="G85" s="288">
        <f>+SUM(G34:G84)</f>
        <v>4333655745</v>
      </c>
      <c r="H85" s="289">
        <f>G85/F85-1</f>
        <v>-0.29615676848155292</v>
      </c>
      <c r="I85" s="289">
        <f t="shared" si="6"/>
        <v>1</v>
      </c>
    </row>
    <row r="86" spans="1:9" s="38" customFormat="1" x14ac:dyDescent="0.3">
      <c r="C86" s="235"/>
      <c r="D86" s="235"/>
      <c r="E86" s="290"/>
      <c r="F86" s="235"/>
      <c r="G86" s="235"/>
      <c r="H86" s="290"/>
      <c r="I86" s="290"/>
    </row>
    <row r="87" spans="1:9" s="38" customFormat="1" ht="49.5" customHeight="1" x14ac:dyDescent="0.3">
      <c r="A87" s="793" t="s">
        <v>240</v>
      </c>
      <c r="B87" s="793"/>
      <c r="C87" s="793"/>
      <c r="D87" s="793"/>
      <c r="E87" s="793"/>
      <c r="F87" s="291"/>
      <c r="G87" s="291"/>
      <c r="H87" s="292"/>
      <c r="I87" s="292"/>
    </row>
    <row r="88" spans="1:9" s="38" customFormat="1" x14ac:dyDescent="0.3">
      <c r="C88" s="72"/>
      <c r="E88" s="290"/>
      <c r="F88" s="72"/>
      <c r="G88" s="72"/>
      <c r="H88" s="290"/>
      <c r="I88" s="290"/>
    </row>
    <row r="89" spans="1:9" s="38" customFormat="1" x14ac:dyDescent="0.3">
      <c r="C89" s="293"/>
      <c r="D89" s="293"/>
      <c r="E89" s="290"/>
      <c r="F89" s="72"/>
      <c r="G89" s="72"/>
      <c r="H89" s="290"/>
      <c r="I89" s="290"/>
    </row>
    <row r="90" spans="1:9" s="38" customFormat="1" x14ac:dyDescent="0.3">
      <c r="E90" s="290"/>
      <c r="H90" s="290"/>
      <c r="I90" s="290"/>
    </row>
    <row r="91" spans="1:9" s="38" customFormat="1" x14ac:dyDescent="0.3">
      <c r="E91" s="290"/>
      <c r="H91" s="290"/>
      <c r="I91" s="290"/>
    </row>
    <row r="92" spans="1:9" s="38" customFormat="1" ht="14.5" x14ac:dyDescent="0.35">
      <c r="A92"/>
      <c r="B92"/>
      <c r="C92"/>
      <c r="D92"/>
      <c r="E92"/>
      <c r="F92"/>
      <c r="G92"/>
      <c r="H92"/>
      <c r="I92"/>
    </row>
    <row r="93" spans="1:9" s="38" customFormat="1" ht="14.5" x14ac:dyDescent="0.35">
      <c r="A93"/>
      <c r="B93"/>
      <c r="C93"/>
      <c r="D93"/>
      <c r="E93"/>
      <c r="F93"/>
      <c r="G93"/>
      <c r="H93"/>
      <c r="I93"/>
    </row>
    <row r="94" spans="1:9" s="38" customFormat="1" ht="14.5" x14ac:dyDescent="0.35">
      <c r="A94"/>
      <c r="B94"/>
      <c r="C94"/>
      <c r="D94"/>
      <c r="E94"/>
      <c r="F94"/>
      <c r="G94"/>
      <c r="H94"/>
      <c r="I94"/>
    </row>
    <row r="95" spans="1:9" s="38" customFormat="1" ht="14.5" x14ac:dyDescent="0.35">
      <c r="A95"/>
      <c r="B95"/>
      <c r="C95"/>
      <c r="D95"/>
      <c r="E95"/>
      <c r="F95"/>
      <c r="G95"/>
      <c r="H95"/>
      <c r="I95"/>
    </row>
    <row r="96" spans="1:9" s="38" customFormat="1" ht="14.5" x14ac:dyDescent="0.35">
      <c r="A96"/>
      <c r="B96"/>
      <c r="C96"/>
      <c r="D96"/>
      <c r="E96"/>
      <c r="F96"/>
      <c r="G96"/>
      <c r="H96"/>
      <c r="I96"/>
    </row>
    <row r="97" spans="1:9" s="38" customFormat="1" ht="14.5" x14ac:dyDescent="0.35">
      <c r="A97"/>
      <c r="B97"/>
      <c r="C97"/>
      <c r="D97"/>
      <c r="E97"/>
      <c r="F97"/>
      <c r="G97"/>
      <c r="H97"/>
      <c r="I97"/>
    </row>
    <row r="98" spans="1:9" s="38" customFormat="1" ht="14.5" x14ac:dyDescent="0.35">
      <c r="A98"/>
      <c r="B98"/>
      <c r="C98"/>
      <c r="D98"/>
      <c r="E98"/>
      <c r="F98"/>
      <c r="G98"/>
      <c r="H98"/>
      <c r="I98"/>
    </row>
    <row r="99" spans="1:9" s="38" customFormat="1" ht="14.5" x14ac:dyDescent="0.35">
      <c r="A99"/>
      <c r="B99"/>
      <c r="C99"/>
      <c r="D99"/>
      <c r="E99"/>
      <c r="F99"/>
      <c r="G99"/>
      <c r="H99"/>
      <c r="I99"/>
    </row>
    <row r="100" spans="1:9" s="38" customFormat="1" ht="14.5" x14ac:dyDescent="0.35">
      <c r="A100"/>
      <c r="B100"/>
      <c r="C100"/>
      <c r="D100"/>
      <c r="E100"/>
      <c r="F100"/>
      <c r="G100"/>
      <c r="H100"/>
      <c r="I100"/>
    </row>
    <row r="101" spans="1:9" s="38" customFormat="1" ht="14.5" x14ac:dyDescent="0.35">
      <c r="A101"/>
      <c r="B101"/>
      <c r="C101"/>
      <c r="D101"/>
      <c r="E101"/>
      <c r="F101"/>
      <c r="G101"/>
      <c r="H101"/>
      <c r="I101"/>
    </row>
    <row r="102" spans="1:9" s="38" customFormat="1" ht="14.5" x14ac:dyDescent="0.35">
      <c r="A102"/>
      <c r="B102"/>
      <c r="C102"/>
      <c r="D102"/>
      <c r="E102"/>
      <c r="F102"/>
      <c r="G102"/>
      <c r="H102"/>
      <c r="I102"/>
    </row>
    <row r="103" spans="1:9" s="38" customFormat="1" ht="14.5" x14ac:dyDescent="0.35">
      <c r="A103"/>
      <c r="B103"/>
      <c r="C103"/>
      <c r="D103"/>
      <c r="E103"/>
      <c r="F103"/>
      <c r="G103"/>
      <c r="H103"/>
      <c r="I103"/>
    </row>
    <row r="104" spans="1:9" s="38" customFormat="1" ht="14.5" x14ac:dyDescent="0.35">
      <c r="A104"/>
      <c r="B104"/>
      <c r="C104"/>
      <c r="D104"/>
      <c r="E104"/>
      <c r="F104"/>
      <c r="G104"/>
      <c r="H104"/>
      <c r="I104"/>
    </row>
    <row r="105" spans="1:9" s="38" customFormat="1" ht="14.5" x14ac:dyDescent="0.35">
      <c r="A105"/>
      <c r="B105"/>
      <c r="C105"/>
      <c r="D105"/>
      <c r="E105"/>
      <c r="F105"/>
      <c r="G105"/>
      <c r="H105"/>
      <c r="I105"/>
    </row>
    <row r="106" spans="1:9" s="38" customFormat="1" ht="14.5" x14ac:dyDescent="0.35">
      <c r="A106"/>
      <c r="B106"/>
      <c r="C106"/>
      <c r="D106"/>
      <c r="E106"/>
      <c r="F106"/>
      <c r="G106"/>
      <c r="H106"/>
      <c r="I106"/>
    </row>
    <row r="107" spans="1:9" s="38" customFormat="1" ht="14.5" x14ac:dyDescent="0.35">
      <c r="A107"/>
      <c r="B107"/>
      <c r="C107"/>
      <c r="D107"/>
      <c r="E107"/>
      <c r="F107"/>
      <c r="G107"/>
      <c r="H107"/>
      <c r="I107"/>
    </row>
    <row r="108" spans="1:9" s="38" customFormat="1" ht="14.5" x14ac:dyDescent="0.35">
      <c r="A108"/>
      <c r="B108"/>
      <c r="C108"/>
      <c r="D108"/>
      <c r="E108"/>
      <c r="F108"/>
      <c r="G108"/>
      <c r="H108"/>
      <c r="I108"/>
    </row>
    <row r="109" spans="1:9" s="38" customFormat="1" ht="14.5" x14ac:dyDescent="0.35">
      <c r="A109"/>
      <c r="B109"/>
      <c r="C109"/>
      <c r="D109"/>
      <c r="E109"/>
      <c r="F109"/>
      <c r="G109"/>
      <c r="H109"/>
      <c r="I109"/>
    </row>
    <row r="110" spans="1:9" s="38" customFormat="1" ht="14.5" x14ac:dyDescent="0.35">
      <c r="A110"/>
      <c r="B110"/>
      <c r="C110"/>
      <c r="D110"/>
      <c r="E110"/>
      <c r="F110"/>
      <c r="G110"/>
      <c r="H110"/>
      <c r="I110"/>
    </row>
    <row r="111" spans="1:9" s="38" customFormat="1" ht="14.5" x14ac:dyDescent="0.35">
      <c r="A111"/>
      <c r="B111"/>
      <c r="C111"/>
      <c r="D111"/>
      <c r="E111"/>
      <c r="F111"/>
      <c r="G111"/>
      <c r="H111"/>
      <c r="I111"/>
    </row>
    <row r="112" spans="1:9" s="38" customFormat="1" ht="14.5" x14ac:dyDescent="0.35">
      <c r="A112"/>
      <c r="B112"/>
      <c r="C112"/>
      <c r="D112"/>
      <c r="E112"/>
      <c r="F112"/>
      <c r="G112"/>
      <c r="H112"/>
      <c r="I112"/>
    </row>
    <row r="113" spans="1:9" s="38" customFormat="1" ht="14.5" x14ac:dyDescent="0.35">
      <c r="A113"/>
      <c r="B113"/>
      <c r="C113"/>
      <c r="D113"/>
      <c r="E113"/>
      <c r="F113"/>
      <c r="G113"/>
      <c r="H113"/>
      <c r="I113"/>
    </row>
    <row r="114" spans="1:9" s="38" customFormat="1" ht="14.5" x14ac:dyDescent="0.35">
      <c r="A114"/>
      <c r="B114"/>
      <c r="C114"/>
      <c r="D114"/>
      <c r="E114"/>
      <c r="F114"/>
      <c r="G114"/>
      <c r="H114"/>
      <c r="I114"/>
    </row>
    <row r="115" spans="1:9" s="38" customFormat="1" ht="14.5" x14ac:dyDescent="0.35">
      <c r="A115"/>
      <c r="B115"/>
      <c r="C115"/>
      <c r="D115"/>
      <c r="E115"/>
      <c r="F115"/>
      <c r="G115"/>
      <c r="H115"/>
      <c r="I115"/>
    </row>
    <row r="116" spans="1:9" s="38" customFormat="1" ht="14.5" x14ac:dyDescent="0.35">
      <c r="A116"/>
      <c r="B116"/>
      <c r="C116"/>
      <c r="D116"/>
      <c r="E116"/>
      <c r="F116"/>
      <c r="G116"/>
      <c r="H116"/>
      <c r="I116"/>
    </row>
    <row r="117" spans="1:9" s="38" customFormat="1" ht="14.5" x14ac:dyDescent="0.35">
      <c r="A117"/>
      <c r="B117"/>
      <c r="C117"/>
      <c r="D117"/>
      <c r="E117"/>
      <c r="F117"/>
      <c r="G117"/>
      <c r="H117"/>
      <c r="I117"/>
    </row>
    <row r="118" spans="1:9" s="38" customFormat="1" ht="14.5" x14ac:dyDescent="0.35">
      <c r="A118"/>
      <c r="B118"/>
      <c r="C118"/>
      <c r="D118"/>
      <c r="E118"/>
      <c r="F118"/>
      <c r="G118"/>
      <c r="H118"/>
      <c r="I118"/>
    </row>
    <row r="119" spans="1:9" s="38" customFormat="1" ht="14.5" x14ac:dyDescent="0.35">
      <c r="A119"/>
      <c r="B119"/>
      <c r="C119"/>
      <c r="D119"/>
      <c r="E119"/>
      <c r="F119"/>
      <c r="G119"/>
      <c r="H119"/>
      <c r="I119"/>
    </row>
    <row r="120" spans="1:9" s="38" customFormat="1" ht="14.5" x14ac:dyDescent="0.35">
      <c r="E120" s="290"/>
      <c r="F120" s="290"/>
      <c r="H120"/>
      <c r="I120"/>
    </row>
    <row r="121" spans="1:9" s="38" customFormat="1" ht="14.5" x14ac:dyDescent="0.35">
      <c r="E121" s="290"/>
      <c r="F121" s="290"/>
      <c r="H121"/>
      <c r="I121"/>
    </row>
    <row r="122" spans="1:9" s="38" customFormat="1" ht="14.5" x14ac:dyDescent="0.35">
      <c r="E122" s="290"/>
      <c r="F122" s="290"/>
      <c r="H122"/>
      <c r="I122"/>
    </row>
    <row r="123" spans="1:9" s="38" customFormat="1" ht="14.5" x14ac:dyDescent="0.35">
      <c r="E123" s="290"/>
      <c r="F123" s="290"/>
      <c r="H123"/>
      <c r="I123"/>
    </row>
    <row r="124" spans="1:9" s="38" customFormat="1" ht="14.5" x14ac:dyDescent="0.35">
      <c r="E124" s="290"/>
      <c r="F124" s="290"/>
      <c r="H124"/>
      <c r="I124"/>
    </row>
    <row r="125" spans="1:9" s="38" customFormat="1" ht="14.5" x14ac:dyDescent="0.35">
      <c r="E125" s="290"/>
      <c r="F125" s="290"/>
      <c r="H125"/>
      <c r="I125"/>
    </row>
    <row r="126" spans="1:9" s="38" customFormat="1" ht="14.5" x14ac:dyDescent="0.35">
      <c r="E126" s="290"/>
      <c r="F126" s="290"/>
      <c r="H126"/>
      <c r="I126"/>
    </row>
    <row r="127" spans="1:9" s="38" customFormat="1" ht="14.5" x14ac:dyDescent="0.35">
      <c r="E127" s="290"/>
      <c r="F127" s="290"/>
      <c r="H127"/>
      <c r="I127"/>
    </row>
    <row r="128" spans="1:9" s="38" customFormat="1" ht="14.5" x14ac:dyDescent="0.35">
      <c r="E128" s="290"/>
      <c r="F128" s="290"/>
      <c r="H128"/>
      <c r="I128"/>
    </row>
    <row r="129" spans="5:9" s="38" customFormat="1" ht="14.5" x14ac:dyDescent="0.35">
      <c r="E129" s="290"/>
      <c r="F129" s="290"/>
      <c r="H129"/>
      <c r="I129"/>
    </row>
    <row r="130" spans="5:9" s="38" customFormat="1" ht="14.5" x14ac:dyDescent="0.35">
      <c r="E130" s="290"/>
      <c r="F130" s="290"/>
      <c r="H130"/>
      <c r="I130"/>
    </row>
    <row r="131" spans="5:9" s="38" customFormat="1" ht="14.5" x14ac:dyDescent="0.35">
      <c r="E131" s="290"/>
      <c r="F131" s="290"/>
      <c r="H131"/>
      <c r="I131"/>
    </row>
    <row r="132" spans="5:9" s="38" customFormat="1" ht="14.5" x14ac:dyDescent="0.35">
      <c r="E132" s="290"/>
      <c r="F132" s="290"/>
      <c r="H132"/>
      <c r="I132"/>
    </row>
    <row r="133" spans="5:9" s="38" customFormat="1" ht="14.5" x14ac:dyDescent="0.35">
      <c r="E133" s="290"/>
      <c r="F133" s="290"/>
      <c r="H133"/>
      <c r="I133"/>
    </row>
    <row r="134" spans="5:9" s="38" customFormat="1" ht="14.5" x14ac:dyDescent="0.35">
      <c r="E134" s="290"/>
      <c r="F134" s="290"/>
      <c r="H134"/>
      <c r="I134"/>
    </row>
    <row r="135" spans="5:9" s="38" customFormat="1" ht="14.5" x14ac:dyDescent="0.35">
      <c r="E135" s="290"/>
      <c r="F135" s="290"/>
      <c r="H135"/>
      <c r="I135"/>
    </row>
    <row r="136" spans="5:9" s="38" customFormat="1" ht="14.5" x14ac:dyDescent="0.35">
      <c r="E136" s="290"/>
      <c r="F136" s="290"/>
      <c r="H136"/>
      <c r="I136"/>
    </row>
    <row r="137" spans="5:9" s="38" customFormat="1" ht="14.5" x14ac:dyDescent="0.35">
      <c r="E137" s="290"/>
      <c r="F137" s="290"/>
      <c r="H137"/>
      <c r="I137"/>
    </row>
    <row r="138" spans="5:9" s="38" customFormat="1" ht="14.5" x14ac:dyDescent="0.35">
      <c r="E138" s="290"/>
      <c r="F138" s="290"/>
      <c r="H138"/>
      <c r="I138"/>
    </row>
    <row r="139" spans="5:9" s="38" customFormat="1" ht="14.5" x14ac:dyDescent="0.35">
      <c r="E139" s="290"/>
      <c r="F139" s="290"/>
      <c r="H139"/>
      <c r="I139"/>
    </row>
    <row r="140" spans="5:9" s="38" customFormat="1" ht="14.5" x14ac:dyDescent="0.35">
      <c r="E140" s="290"/>
      <c r="F140" s="290"/>
      <c r="H140"/>
      <c r="I140"/>
    </row>
    <row r="141" spans="5:9" s="38" customFormat="1" ht="14.5" x14ac:dyDescent="0.35">
      <c r="E141" s="290"/>
      <c r="F141" s="290"/>
      <c r="H141"/>
      <c r="I141"/>
    </row>
    <row r="142" spans="5:9" s="38" customFormat="1" ht="14.5" x14ac:dyDescent="0.35">
      <c r="E142" s="290"/>
      <c r="F142" s="290"/>
      <c r="H142"/>
      <c r="I142"/>
    </row>
    <row r="143" spans="5:9" s="38" customFormat="1" ht="14.5" x14ac:dyDescent="0.35">
      <c r="E143" s="290"/>
      <c r="F143" s="290"/>
      <c r="H143"/>
      <c r="I143"/>
    </row>
    <row r="144" spans="5:9" s="38" customFormat="1" ht="14.5" x14ac:dyDescent="0.35">
      <c r="E144" s="290"/>
      <c r="F144" s="290"/>
      <c r="H144"/>
      <c r="I144"/>
    </row>
    <row r="145" spans="5:9" s="38" customFormat="1" ht="14.5" x14ac:dyDescent="0.35">
      <c r="E145" s="290"/>
      <c r="F145" s="290"/>
      <c r="H145"/>
      <c r="I145"/>
    </row>
    <row r="146" spans="5:9" s="38" customFormat="1" ht="14.5" x14ac:dyDescent="0.35">
      <c r="E146" s="290"/>
      <c r="F146" s="290"/>
      <c r="H146"/>
      <c r="I146"/>
    </row>
    <row r="147" spans="5:9" s="38" customFormat="1" ht="14.5" x14ac:dyDescent="0.35">
      <c r="E147" s="290"/>
      <c r="F147" s="290"/>
      <c r="H147"/>
      <c r="I147"/>
    </row>
    <row r="148" spans="5:9" s="38" customFormat="1" ht="14.5" x14ac:dyDescent="0.35">
      <c r="E148" s="290"/>
      <c r="F148" s="290"/>
      <c r="H148"/>
      <c r="I148"/>
    </row>
    <row r="149" spans="5:9" s="38" customFormat="1" ht="14.5" x14ac:dyDescent="0.35">
      <c r="E149" s="290"/>
      <c r="F149" s="290"/>
      <c r="H149"/>
      <c r="I149"/>
    </row>
    <row r="150" spans="5:9" s="38" customFormat="1" ht="14.5" x14ac:dyDescent="0.35">
      <c r="E150" s="290"/>
      <c r="F150" s="290"/>
      <c r="H150"/>
      <c r="I150"/>
    </row>
    <row r="151" spans="5:9" s="38" customFormat="1" ht="14.5" x14ac:dyDescent="0.35">
      <c r="E151" s="290"/>
      <c r="F151" s="290"/>
      <c r="H151"/>
      <c r="I151"/>
    </row>
    <row r="152" spans="5:9" s="38" customFormat="1" ht="14.5" x14ac:dyDescent="0.35">
      <c r="E152" s="290"/>
      <c r="F152" s="290"/>
      <c r="H152"/>
      <c r="I152"/>
    </row>
    <row r="153" spans="5:9" s="38" customFormat="1" ht="14.5" x14ac:dyDescent="0.35">
      <c r="E153" s="290"/>
      <c r="F153" s="290"/>
      <c r="H153"/>
      <c r="I153"/>
    </row>
    <row r="154" spans="5:9" s="38" customFormat="1" ht="14.5" x14ac:dyDescent="0.35">
      <c r="E154" s="290"/>
      <c r="F154" s="290"/>
      <c r="H154"/>
      <c r="I154"/>
    </row>
    <row r="155" spans="5:9" s="38" customFormat="1" ht="14.5" x14ac:dyDescent="0.35">
      <c r="E155" s="290"/>
      <c r="F155" s="290"/>
      <c r="H155"/>
      <c r="I155"/>
    </row>
    <row r="156" spans="5:9" s="38" customFormat="1" ht="14.5" x14ac:dyDescent="0.35">
      <c r="E156" s="290"/>
      <c r="F156" s="290"/>
      <c r="H156"/>
      <c r="I156"/>
    </row>
    <row r="157" spans="5:9" s="38" customFormat="1" ht="14.5" x14ac:dyDescent="0.35">
      <c r="E157" s="290"/>
      <c r="F157" s="290"/>
      <c r="H157"/>
      <c r="I157"/>
    </row>
    <row r="158" spans="5:9" s="38" customFormat="1" ht="14.5" x14ac:dyDescent="0.35">
      <c r="E158" s="290"/>
      <c r="F158" s="290"/>
      <c r="H158"/>
      <c r="I158"/>
    </row>
    <row r="159" spans="5:9" s="38" customFormat="1" ht="14.5" x14ac:dyDescent="0.35">
      <c r="E159" s="290"/>
      <c r="F159" s="290"/>
      <c r="H159"/>
      <c r="I159"/>
    </row>
    <row r="160" spans="5:9" s="38" customFormat="1" ht="14.5" x14ac:dyDescent="0.35">
      <c r="E160" s="290"/>
      <c r="F160" s="290"/>
      <c r="H160"/>
      <c r="I160"/>
    </row>
    <row r="161" spans="5:9" s="38" customFormat="1" ht="14.5" x14ac:dyDescent="0.35">
      <c r="E161" s="290"/>
      <c r="F161" s="290"/>
      <c r="H161"/>
      <c r="I161"/>
    </row>
    <row r="162" spans="5:9" s="38" customFormat="1" ht="14.5" x14ac:dyDescent="0.35">
      <c r="E162" s="290"/>
      <c r="F162" s="290"/>
      <c r="H162"/>
      <c r="I162"/>
    </row>
    <row r="163" spans="5:9" s="38" customFormat="1" ht="14.5" x14ac:dyDescent="0.35">
      <c r="E163" s="290"/>
      <c r="F163" s="290"/>
      <c r="H163"/>
      <c r="I163"/>
    </row>
    <row r="164" spans="5:9" s="38" customFormat="1" ht="14.5" x14ac:dyDescent="0.35">
      <c r="E164" s="290"/>
      <c r="F164" s="290"/>
      <c r="H164"/>
      <c r="I164"/>
    </row>
    <row r="165" spans="5:9" s="38" customFormat="1" ht="14.5" x14ac:dyDescent="0.35">
      <c r="E165" s="290"/>
      <c r="F165" s="290"/>
      <c r="H165"/>
      <c r="I165"/>
    </row>
    <row r="166" spans="5:9" s="38" customFormat="1" ht="14.5" x14ac:dyDescent="0.35">
      <c r="E166" s="290"/>
      <c r="F166" s="290"/>
      <c r="H166"/>
      <c r="I166"/>
    </row>
    <row r="167" spans="5:9" s="38" customFormat="1" ht="14.5" x14ac:dyDescent="0.35">
      <c r="E167" s="290"/>
      <c r="F167" s="290"/>
      <c r="H167"/>
      <c r="I167"/>
    </row>
    <row r="168" spans="5:9" s="38" customFormat="1" ht="14.5" x14ac:dyDescent="0.35">
      <c r="E168" s="290"/>
      <c r="F168" s="290"/>
      <c r="H168"/>
      <c r="I168"/>
    </row>
    <row r="169" spans="5:9" s="38" customFormat="1" ht="14.5" x14ac:dyDescent="0.35">
      <c r="E169" s="290"/>
      <c r="F169" s="290"/>
      <c r="H169"/>
      <c r="I169"/>
    </row>
    <row r="170" spans="5:9" s="38" customFormat="1" ht="14.5" x14ac:dyDescent="0.35">
      <c r="E170" s="290"/>
      <c r="F170" s="290"/>
      <c r="H170"/>
      <c r="I170"/>
    </row>
    <row r="171" spans="5:9" s="38" customFormat="1" ht="14.5" x14ac:dyDescent="0.35">
      <c r="E171" s="290"/>
      <c r="F171" s="290"/>
      <c r="H171"/>
      <c r="I171"/>
    </row>
    <row r="172" spans="5:9" s="38" customFormat="1" ht="14.5" x14ac:dyDescent="0.35">
      <c r="E172" s="290"/>
      <c r="F172" s="290"/>
      <c r="H172"/>
      <c r="I172"/>
    </row>
    <row r="173" spans="5:9" s="38" customFormat="1" ht="14.5" x14ac:dyDescent="0.35">
      <c r="E173" s="290"/>
      <c r="F173" s="290"/>
      <c r="H173"/>
      <c r="I173"/>
    </row>
    <row r="174" spans="5:9" s="38" customFormat="1" ht="14.5" x14ac:dyDescent="0.35">
      <c r="E174" s="290"/>
      <c r="F174" s="290"/>
      <c r="H174"/>
      <c r="I174"/>
    </row>
    <row r="175" spans="5:9" s="38" customFormat="1" ht="14.5" x14ac:dyDescent="0.35">
      <c r="E175" s="290"/>
      <c r="F175" s="290"/>
      <c r="H175"/>
      <c r="I175"/>
    </row>
    <row r="176" spans="5:9" s="38" customFormat="1" ht="14.5" x14ac:dyDescent="0.35">
      <c r="E176" s="290"/>
      <c r="F176" s="290"/>
      <c r="H176"/>
      <c r="I176"/>
    </row>
    <row r="177" spans="5:9" s="38" customFormat="1" ht="14.5" x14ac:dyDescent="0.35">
      <c r="E177" s="290"/>
      <c r="F177" s="290"/>
      <c r="H177"/>
      <c r="I177"/>
    </row>
    <row r="178" spans="5:9" s="38" customFormat="1" ht="14.5" x14ac:dyDescent="0.35">
      <c r="E178" s="290"/>
      <c r="F178" s="290"/>
      <c r="H178"/>
      <c r="I178"/>
    </row>
    <row r="179" spans="5:9" s="38" customFormat="1" ht="14.5" x14ac:dyDescent="0.35">
      <c r="E179" s="290"/>
      <c r="F179" s="290"/>
      <c r="H179"/>
      <c r="I179"/>
    </row>
    <row r="180" spans="5:9" s="38" customFormat="1" ht="14.5" x14ac:dyDescent="0.35">
      <c r="E180" s="290"/>
      <c r="F180" s="290"/>
      <c r="H180"/>
      <c r="I180"/>
    </row>
    <row r="181" spans="5:9" s="38" customFormat="1" ht="14.5" x14ac:dyDescent="0.35">
      <c r="E181" s="290"/>
      <c r="F181" s="290"/>
      <c r="H181"/>
      <c r="I181"/>
    </row>
    <row r="182" spans="5:9" s="38" customFormat="1" ht="14.5" x14ac:dyDescent="0.35">
      <c r="E182" s="290"/>
      <c r="F182" s="290"/>
      <c r="H182"/>
      <c r="I182"/>
    </row>
    <row r="183" spans="5:9" s="38" customFormat="1" ht="14.5" x14ac:dyDescent="0.35">
      <c r="E183" s="290"/>
      <c r="F183" s="290"/>
      <c r="H183"/>
      <c r="I183"/>
    </row>
    <row r="184" spans="5:9" s="38" customFormat="1" ht="14.5" x14ac:dyDescent="0.35">
      <c r="E184" s="290"/>
      <c r="F184" s="290"/>
      <c r="H184"/>
      <c r="I184"/>
    </row>
    <row r="185" spans="5:9" s="38" customFormat="1" ht="14.5" x14ac:dyDescent="0.35">
      <c r="E185" s="290"/>
      <c r="F185" s="290"/>
      <c r="H185"/>
      <c r="I185"/>
    </row>
    <row r="186" spans="5:9" s="38" customFormat="1" ht="14.5" x14ac:dyDescent="0.35">
      <c r="E186" s="290"/>
      <c r="F186" s="290"/>
      <c r="H186"/>
      <c r="I186"/>
    </row>
    <row r="187" spans="5:9" s="38" customFormat="1" ht="14.5" x14ac:dyDescent="0.35">
      <c r="E187" s="290"/>
      <c r="F187" s="290"/>
      <c r="H187"/>
      <c r="I187"/>
    </row>
    <row r="188" spans="5:9" s="38" customFormat="1" ht="14.5" x14ac:dyDescent="0.35">
      <c r="E188" s="290"/>
      <c r="F188" s="290"/>
      <c r="H188"/>
      <c r="I188"/>
    </row>
    <row r="189" spans="5:9" s="38" customFormat="1" ht="14.5" x14ac:dyDescent="0.35">
      <c r="E189" s="290"/>
      <c r="F189" s="290"/>
      <c r="H189"/>
      <c r="I189"/>
    </row>
    <row r="190" spans="5:9" s="38" customFormat="1" ht="14.5" x14ac:dyDescent="0.35">
      <c r="E190" s="290"/>
      <c r="F190" s="290"/>
      <c r="H190"/>
      <c r="I190"/>
    </row>
    <row r="191" spans="5:9" s="38" customFormat="1" ht="14.5" x14ac:dyDescent="0.35">
      <c r="E191" s="290"/>
      <c r="F191" s="290"/>
      <c r="H191"/>
      <c r="I191"/>
    </row>
    <row r="192" spans="5:9" s="38" customFormat="1" ht="14.5" x14ac:dyDescent="0.35">
      <c r="E192" s="290"/>
      <c r="F192" s="290"/>
      <c r="H192"/>
      <c r="I192"/>
    </row>
    <row r="193" spans="5:9" s="38" customFormat="1" ht="14.5" x14ac:dyDescent="0.35">
      <c r="E193" s="290"/>
      <c r="F193" s="290"/>
      <c r="H193"/>
      <c r="I193"/>
    </row>
    <row r="194" spans="5:9" s="38" customFormat="1" ht="14.5" x14ac:dyDescent="0.35">
      <c r="E194" s="290"/>
      <c r="F194" s="290"/>
      <c r="H194"/>
      <c r="I194"/>
    </row>
    <row r="195" spans="5:9" s="38" customFormat="1" ht="14.5" x14ac:dyDescent="0.35">
      <c r="E195" s="290"/>
      <c r="F195" s="290"/>
      <c r="H195"/>
      <c r="I195"/>
    </row>
    <row r="196" spans="5:9" s="38" customFormat="1" ht="14.5" x14ac:dyDescent="0.35">
      <c r="E196" s="290"/>
      <c r="F196" s="290"/>
      <c r="H196"/>
      <c r="I196"/>
    </row>
    <row r="197" spans="5:9" s="38" customFormat="1" ht="14.5" x14ac:dyDescent="0.35">
      <c r="E197" s="290"/>
      <c r="F197" s="290"/>
      <c r="H197"/>
      <c r="I197"/>
    </row>
    <row r="198" spans="5:9" s="38" customFormat="1" ht="14.5" x14ac:dyDescent="0.35">
      <c r="E198" s="290"/>
      <c r="F198" s="290"/>
      <c r="H198"/>
      <c r="I198"/>
    </row>
    <row r="199" spans="5:9" s="38" customFormat="1" ht="14.5" x14ac:dyDescent="0.35">
      <c r="E199" s="290"/>
      <c r="F199" s="290"/>
      <c r="H199"/>
      <c r="I199"/>
    </row>
    <row r="200" spans="5:9" s="38" customFormat="1" ht="14.5" x14ac:dyDescent="0.35">
      <c r="E200" s="290"/>
      <c r="F200" s="290"/>
      <c r="H200"/>
      <c r="I200"/>
    </row>
    <row r="201" spans="5:9" s="38" customFormat="1" ht="14.5" x14ac:dyDescent="0.35">
      <c r="E201" s="290"/>
      <c r="F201" s="290"/>
      <c r="H201"/>
      <c r="I201"/>
    </row>
    <row r="202" spans="5:9" s="38" customFormat="1" ht="14.5" x14ac:dyDescent="0.35">
      <c r="E202" s="290"/>
      <c r="F202" s="290"/>
      <c r="H202"/>
      <c r="I202"/>
    </row>
    <row r="203" spans="5:9" s="38" customFormat="1" ht="14.5" x14ac:dyDescent="0.35">
      <c r="E203" s="290"/>
      <c r="F203" s="290"/>
      <c r="H203"/>
      <c r="I203"/>
    </row>
    <row r="204" spans="5:9" s="38" customFormat="1" ht="14.5" x14ac:dyDescent="0.35">
      <c r="E204" s="290"/>
      <c r="F204" s="290"/>
      <c r="H204"/>
      <c r="I204"/>
    </row>
    <row r="205" spans="5:9" s="38" customFormat="1" ht="14.5" x14ac:dyDescent="0.35">
      <c r="E205" s="290"/>
      <c r="F205" s="290"/>
      <c r="H205"/>
      <c r="I205"/>
    </row>
    <row r="206" spans="5:9" s="38" customFormat="1" ht="14.5" x14ac:dyDescent="0.35">
      <c r="E206" s="290"/>
      <c r="F206" s="290"/>
      <c r="H206"/>
      <c r="I206"/>
    </row>
    <row r="207" spans="5:9" s="38" customFormat="1" ht="14.5" x14ac:dyDescent="0.35">
      <c r="E207" s="290"/>
      <c r="F207" s="290"/>
      <c r="H207"/>
      <c r="I207"/>
    </row>
    <row r="208" spans="5:9" s="38" customFormat="1" ht="14.5" x14ac:dyDescent="0.35">
      <c r="E208" s="290"/>
      <c r="F208" s="290"/>
      <c r="H208"/>
      <c r="I208"/>
    </row>
    <row r="209" spans="5:9" s="38" customFormat="1" ht="14.5" x14ac:dyDescent="0.35">
      <c r="E209" s="290"/>
      <c r="F209" s="290"/>
      <c r="H209"/>
      <c r="I209"/>
    </row>
    <row r="210" spans="5:9" s="38" customFormat="1" ht="14.5" x14ac:dyDescent="0.35">
      <c r="E210" s="290"/>
      <c r="F210" s="290"/>
      <c r="H210"/>
      <c r="I210"/>
    </row>
    <row r="211" spans="5:9" s="38" customFormat="1" ht="14.5" x14ac:dyDescent="0.35">
      <c r="E211" s="290"/>
      <c r="F211" s="290"/>
      <c r="H211"/>
      <c r="I211"/>
    </row>
    <row r="212" spans="5:9" s="38" customFormat="1" ht="14.5" x14ac:dyDescent="0.35">
      <c r="E212" s="290"/>
      <c r="F212" s="290"/>
      <c r="H212"/>
      <c r="I212"/>
    </row>
    <row r="213" spans="5:9" s="38" customFormat="1" ht="14.5" x14ac:dyDescent="0.35">
      <c r="E213" s="290"/>
      <c r="F213" s="290"/>
      <c r="H213"/>
      <c r="I213"/>
    </row>
    <row r="214" spans="5:9" s="38" customFormat="1" ht="14.5" x14ac:dyDescent="0.35">
      <c r="E214" s="290"/>
      <c r="F214" s="290"/>
      <c r="H214"/>
      <c r="I214"/>
    </row>
    <row r="215" spans="5:9" s="38" customFormat="1" ht="14.5" x14ac:dyDescent="0.35">
      <c r="E215" s="290"/>
      <c r="F215" s="290"/>
      <c r="H215"/>
      <c r="I215"/>
    </row>
    <row r="216" spans="5:9" s="38" customFormat="1" ht="14.5" x14ac:dyDescent="0.35">
      <c r="E216" s="290"/>
      <c r="F216" s="290"/>
      <c r="H216"/>
      <c r="I216"/>
    </row>
    <row r="217" spans="5:9" s="38" customFormat="1" ht="14.5" x14ac:dyDescent="0.35">
      <c r="E217" s="290"/>
      <c r="F217" s="290"/>
      <c r="H217"/>
      <c r="I217"/>
    </row>
    <row r="218" spans="5:9" s="38" customFormat="1" ht="14.5" x14ac:dyDescent="0.35">
      <c r="E218" s="290"/>
      <c r="F218" s="290"/>
      <c r="H218"/>
      <c r="I218"/>
    </row>
    <row r="219" spans="5:9" s="38" customFormat="1" ht="14.5" x14ac:dyDescent="0.35">
      <c r="E219" s="290"/>
      <c r="F219" s="290"/>
      <c r="H219"/>
      <c r="I219"/>
    </row>
    <row r="220" spans="5:9" s="38" customFormat="1" ht="14.5" x14ac:dyDescent="0.35">
      <c r="E220" s="290"/>
      <c r="F220" s="290"/>
      <c r="H220"/>
      <c r="I220"/>
    </row>
    <row r="221" spans="5:9" s="38" customFormat="1" ht="14.5" x14ac:dyDescent="0.35">
      <c r="E221" s="290"/>
      <c r="F221" s="290"/>
      <c r="H221"/>
      <c r="I221"/>
    </row>
    <row r="222" spans="5:9" s="38" customFormat="1" ht="14.5" x14ac:dyDescent="0.35">
      <c r="E222" s="290"/>
      <c r="F222" s="290"/>
      <c r="H222"/>
      <c r="I222"/>
    </row>
    <row r="223" spans="5:9" s="38" customFormat="1" ht="14.5" x14ac:dyDescent="0.35">
      <c r="E223" s="290"/>
      <c r="F223" s="290"/>
      <c r="H223"/>
      <c r="I223"/>
    </row>
    <row r="224" spans="5:9" s="38" customFormat="1" ht="14.5" x14ac:dyDescent="0.35">
      <c r="E224" s="290"/>
      <c r="F224" s="290"/>
      <c r="H224"/>
      <c r="I224"/>
    </row>
    <row r="225" spans="5:9" s="38" customFormat="1" ht="14.5" x14ac:dyDescent="0.35">
      <c r="E225" s="290"/>
      <c r="F225" s="290"/>
      <c r="H225"/>
      <c r="I225"/>
    </row>
    <row r="226" spans="5:9" s="38" customFormat="1" ht="14.5" x14ac:dyDescent="0.35">
      <c r="E226" s="290"/>
      <c r="F226" s="290"/>
      <c r="H226"/>
      <c r="I226"/>
    </row>
    <row r="227" spans="5:9" s="38" customFormat="1" ht="14.5" x14ac:dyDescent="0.35">
      <c r="E227" s="290"/>
      <c r="F227" s="290"/>
      <c r="H227"/>
      <c r="I227"/>
    </row>
    <row r="228" spans="5:9" s="38" customFormat="1" ht="14.5" x14ac:dyDescent="0.35">
      <c r="E228" s="290"/>
      <c r="F228" s="290"/>
      <c r="H228"/>
      <c r="I228"/>
    </row>
    <row r="229" spans="5:9" s="38" customFormat="1" ht="14.5" x14ac:dyDescent="0.35">
      <c r="E229" s="290"/>
      <c r="F229" s="290"/>
      <c r="H229"/>
      <c r="I229"/>
    </row>
    <row r="230" spans="5:9" s="38" customFormat="1" ht="14.5" x14ac:dyDescent="0.35">
      <c r="E230" s="290"/>
      <c r="F230" s="290"/>
      <c r="H230"/>
      <c r="I230"/>
    </row>
    <row r="231" spans="5:9" s="38" customFormat="1" ht="14.5" x14ac:dyDescent="0.35">
      <c r="E231" s="290"/>
      <c r="F231" s="290"/>
      <c r="H231"/>
      <c r="I231"/>
    </row>
    <row r="232" spans="5:9" s="38" customFormat="1" ht="14.5" x14ac:dyDescent="0.35">
      <c r="E232" s="290"/>
      <c r="F232" s="290"/>
      <c r="H232"/>
      <c r="I232"/>
    </row>
    <row r="233" spans="5:9" s="38" customFormat="1" ht="14.5" x14ac:dyDescent="0.35">
      <c r="E233" s="290"/>
      <c r="F233" s="290"/>
      <c r="H233"/>
      <c r="I233"/>
    </row>
    <row r="234" spans="5:9" s="38" customFormat="1" ht="14.5" x14ac:dyDescent="0.35">
      <c r="E234" s="290"/>
      <c r="F234" s="290"/>
      <c r="H234"/>
      <c r="I234"/>
    </row>
    <row r="235" spans="5:9" s="38" customFormat="1" ht="14.5" x14ac:dyDescent="0.35">
      <c r="E235" s="290"/>
      <c r="F235" s="290"/>
      <c r="H235"/>
      <c r="I235"/>
    </row>
    <row r="236" spans="5:9" s="38" customFormat="1" ht="14.5" x14ac:dyDescent="0.35">
      <c r="E236" s="290"/>
      <c r="F236" s="290"/>
      <c r="H236"/>
      <c r="I236"/>
    </row>
    <row r="237" spans="5:9" s="38" customFormat="1" ht="14.5" x14ac:dyDescent="0.35">
      <c r="E237" s="290"/>
      <c r="F237" s="290"/>
      <c r="H237"/>
      <c r="I237"/>
    </row>
    <row r="238" spans="5:9" s="38" customFormat="1" ht="14.5" x14ac:dyDescent="0.35">
      <c r="E238" s="290"/>
      <c r="F238" s="290"/>
      <c r="H238"/>
      <c r="I238"/>
    </row>
    <row r="239" spans="5:9" s="38" customFormat="1" ht="14.5" x14ac:dyDescent="0.35">
      <c r="E239" s="290"/>
      <c r="F239" s="290"/>
      <c r="H239"/>
      <c r="I239"/>
    </row>
    <row r="240" spans="5:9" s="38" customFormat="1" ht="14.5" x14ac:dyDescent="0.35">
      <c r="E240" s="290"/>
      <c r="F240" s="290"/>
      <c r="H240"/>
      <c r="I240"/>
    </row>
    <row r="241" spans="5:9" s="38" customFormat="1" ht="14.5" x14ac:dyDescent="0.35">
      <c r="E241" s="290"/>
      <c r="F241" s="290"/>
      <c r="H241"/>
      <c r="I241"/>
    </row>
    <row r="242" spans="5:9" s="38" customFormat="1" ht="14.5" x14ac:dyDescent="0.35">
      <c r="E242" s="290"/>
      <c r="F242" s="290"/>
      <c r="H242"/>
      <c r="I242"/>
    </row>
    <row r="243" spans="5:9" s="38" customFormat="1" ht="14.5" x14ac:dyDescent="0.35">
      <c r="E243" s="290"/>
      <c r="F243" s="290"/>
      <c r="H243"/>
      <c r="I243"/>
    </row>
    <row r="244" spans="5:9" s="38" customFormat="1" ht="14.5" x14ac:dyDescent="0.35">
      <c r="E244" s="290"/>
      <c r="F244" s="290"/>
      <c r="H244"/>
      <c r="I244"/>
    </row>
    <row r="245" spans="5:9" s="38" customFormat="1" ht="14.5" x14ac:dyDescent="0.35">
      <c r="E245" s="290"/>
      <c r="F245" s="290"/>
      <c r="H245"/>
      <c r="I245"/>
    </row>
    <row r="246" spans="5:9" s="38" customFormat="1" ht="14.5" x14ac:dyDescent="0.35">
      <c r="E246" s="290"/>
      <c r="F246" s="290"/>
      <c r="H246"/>
      <c r="I246"/>
    </row>
    <row r="247" spans="5:9" s="38" customFormat="1" ht="14.5" x14ac:dyDescent="0.35">
      <c r="E247" s="290"/>
      <c r="F247" s="290"/>
      <c r="H247"/>
      <c r="I247"/>
    </row>
    <row r="248" spans="5:9" s="38" customFormat="1" ht="14.5" x14ac:dyDescent="0.35">
      <c r="E248" s="290"/>
      <c r="F248" s="290"/>
      <c r="H248"/>
      <c r="I248"/>
    </row>
    <row r="249" spans="5:9" s="38" customFormat="1" ht="14.5" x14ac:dyDescent="0.35">
      <c r="E249" s="290"/>
      <c r="F249" s="290"/>
      <c r="H249"/>
      <c r="I249"/>
    </row>
    <row r="250" spans="5:9" s="38" customFormat="1" ht="14.5" x14ac:dyDescent="0.35">
      <c r="E250" s="290"/>
      <c r="F250" s="290"/>
      <c r="H250"/>
      <c r="I250"/>
    </row>
    <row r="251" spans="5:9" s="38" customFormat="1" ht="14.5" x14ac:dyDescent="0.35">
      <c r="E251" s="290"/>
      <c r="F251" s="290"/>
      <c r="H251"/>
      <c r="I251"/>
    </row>
    <row r="252" spans="5:9" s="38" customFormat="1" ht="14.5" x14ac:dyDescent="0.35">
      <c r="E252" s="290"/>
      <c r="F252" s="290"/>
      <c r="H252"/>
      <c r="I252"/>
    </row>
    <row r="253" spans="5:9" s="38" customFormat="1" ht="14.5" x14ac:dyDescent="0.35">
      <c r="E253" s="290"/>
      <c r="F253" s="290"/>
      <c r="H253"/>
      <c r="I253"/>
    </row>
    <row r="254" spans="5:9" s="38" customFormat="1" ht="14.5" x14ac:dyDescent="0.35">
      <c r="E254" s="290"/>
      <c r="F254" s="290"/>
      <c r="H254"/>
      <c r="I254"/>
    </row>
    <row r="255" spans="5:9" s="38" customFormat="1" ht="14.5" x14ac:dyDescent="0.35">
      <c r="E255" s="290"/>
      <c r="F255" s="290"/>
      <c r="H255"/>
      <c r="I255"/>
    </row>
    <row r="256" spans="5:9" s="38" customFormat="1" ht="14.5" x14ac:dyDescent="0.35">
      <c r="E256" s="290"/>
      <c r="F256" s="290"/>
      <c r="H256"/>
      <c r="I256"/>
    </row>
    <row r="257" spans="5:9" s="38" customFormat="1" ht="14.5" x14ac:dyDescent="0.35">
      <c r="E257" s="290"/>
      <c r="F257" s="290"/>
      <c r="H257"/>
      <c r="I257"/>
    </row>
    <row r="258" spans="5:9" s="38" customFormat="1" ht="14.5" x14ac:dyDescent="0.35">
      <c r="E258" s="290"/>
      <c r="F258" s="290"/>
      <c r="H258"/>
      <c r="I258"/>
    </row>
    <row r="259" spans="5:9" s="38" customFormat="1" ht="14.5" x14ac:dyDescent="0.35">
      <c r="E259" s="290"/>
      <c r="F259" s="290"/>
      <c r="H259"/>
      <c r="I259"/>
    </row>
    <row r="260" spans="5:9" s="38" customFormat="1" ht="14.5" x14ac:dyDescent="0.35">
      <c r="E260" s="290"/>
      <c r="F260" s="290"/>
      <c r="H260"/>
      <c r="I260"/>
    </row>
    <row r="261" spans="5:9" s="38" customFormat="1" ht="14.5" x14ac:dyDescent="0.35">
      <c r="E261" s="290"/>
      <c r="F261" s="290"/>
      <c r="H261"/>
      <c r="I261"/>
    </row>
    <row r="262" spans="5:9" s="38" customFormat="1" ht="14.5" x14ac:dyDescent="0.35">
      <c r="E262" s="290"/>
      <c r="F262" s="290"/>
      <c r="H262"/>
      <c r="I262"/>
    </row>
    <row r="263" spans="5:9" s="38" customFormat="1" ht="14.5" x14ac:dyDescent="0.35">
      <c r="E263" s="290"/>
      <c r="F263" s="290"/>
      <c r="H263"/>
      <c r="I263"/>
    </row>
    <row r="264" spans="5:9" s="38" customFormat="1" ht="14.5" x14ac:dyDescent="0.35">
      <c r="E264" s="290"/>
      <c r="F264" s="290"/>
      <c r="H264"/>
      <c r="I264"/>
    </row>
    <row r="265" spans="5:9" s="38" customFormat="1" ht="14.5" x14ac:dyDescent="0.35">
      <c r="E265" s="290"/>
      <c r="F265" s="290"/>
      <c r="H265"/>
      <c r="I265"/>
    </row>
    <row r="266" spans="5:9" s="38" customFormat="1" ht="14.5" x14ac:dyDescent="0.35">
      <c r="E266" s="290"/>
      <c r="F266" s="290"/>
      <c r="H266"/>
      <c r="I266"/>
    </row>
    <row r="267" spans="5:9" s="38" customFormat="1" ht="14.5" x14ac:dyDescent="0.35">
      <c r="E267" s="290"/>
      <c r="F267" s="290"/>
      <c r="H267"/>
      <c r="I267"/>
    </row>
    <row r="268" spans="5:9" s="38" customFormat="1" ht="14.5" x14ac:dyDescent="0.35">
      <c r="E268" s="290"/>
      <c r="F268" s="290"/>
      <c r="H268"/>
      <c r="I268"/>
    </row>
    <row r="269" spans="5:9" s="38" customFormat="1" ht="14.5" x14ac:dyDescent="0.35">
      <c r="E269" s="290"/>
      <c r="F269" s="290"/>
      <c r="H269"/>
      <c r="I269"/>
    </row>
    <row r="270" spans="5:9" s="38" customFormat="1" ht="14.5" x14ac:dyDescent="0.35">
      <c r="E270" s="290"/>
      <c r="F270" s="290"/>
      <c r="H270"/>
      <c r="I270"/>
    </row>
    <row r="271" spans="5:9" s="38" customFormat="1" ht="14.5" x14ac:dyDescent="0.35">
      <c r="E271" s="290"/>
      <c r="F271" s="290"/>
      <c r="H271"/>
      <c r="I271"/>
    </row>
    <row r="272" spans="5:9" s="38" customFormat="1" ht="14.5" x14ac:dyDescent="0.35">
      <c r="E272" s="290"/>
      <c r="F272" s="290"/>
      <c r="H272"/>
      <c r="I272"/>
    </row>
    <row r="273" spans="5:9" s="38" customFormat="1" ht="14.5" x14ac:dyDescent="0.35">
      <c r="E273" s="290"/>
      <c r="F273" s="290"/>
      <c r="H273"/>
      <c r="I273"/>
    </row>
    <row r="274" spans="5:9" s="38" customFormat="1" ht="14.5" x14ac:dyDescent="0.35">
      <c r="E274" s="290"/>
      <c r="F274" s="290"/>
      <c r="H274"/>
      <c r="I274"/>
    </row>
    <row r="275" spans="5:9" s="38" customFormat="1" ht="14.5" x14ac:dyDescent="0.35">
      <c r="E275" s="290"/>
      <c r="F275" s="290"/>
      <c r="H275"/>
      <c r="I275"/>
    </row>
    <row r="276" spans="5:9" s="38" customFormat="1" ht="14.5" x14ac:dyDescent="0.35">
      <c r="E276" s="290"/>
      <c r="F276" s="290"/>
      <c r="H276"/>
      <c r="I276"/>
    </row>
    <row r="277" spans="5:9" s="38" customFormat="1" ht="14.5" x14ac:dyDescent="0.35">
      <c r="E277" s="290"/>
      <c r="F277" s="290"/>
      <c r="H277"/>
      <c r="I277"/>
    </row>
    <row r="278" spans="5:9" s="38" customFormat="1" ht="14.5" x14ac:dyDescent="0.35">
      <c r="E278" s="290"/>
      <c r="F278" s="290"/>
      <c r="H278"/>
      <c r="I278"/>
    </row>
    <row r="279" spans="5:9" s="38" customFormat="1" ht="14.5" x14ac:dyDescent="0.35">
      <c r="E279" s="290"/>
      <c r="F279" s="290"/>
      <c r="H279"/>
      <c r="I279"/>
    </row>
    <row r="280" spans="5:9" s="38" customFormat="1" ht="14.5" x14ac:dyDescent="0.35">
      <c r="E280" s="290"/>
      <c r="F280" s="290"/>
      <c r="H280"/>
      <c r="I280"/>
    </row>
    <row r="281" spans="5:9" s="38" customFormat="1" ht="14.5" x14ac:dyDescent="0.35">
      <c r="E281" s="290"/>
      <c r="F281" s="290"/>
      <c r="H281"/>
      <c r="I281"/>
    </row>
    <row r="282" spans="5:9" s="38" customFormat="1" ht="14.5" x14ac:dyDescent="0.35">
      <c r="E282" s="290"/>
      <c r="F282" s="290"/>
      <c r="H282"/>
      <c r="I282"/>
    </row>
    <row r="283" spans="5:9" s="38" customFormat="1" ht="14.5" x14ac:dyDescent="0.35">
      <c r="E283" s="290"/>
      <c r="F283" s="290"/>
      <c r="H283"/>
      <c r="I283"/>
    </row>
    <row r="284" spans="5:9" s="38" customFormat="1" ht="14.5" x14ac:dyDescent="0.35">
      <c r="E284" s="290"/>
      <c r="F284" s="290"/>
      <c r="H284"/>
      <c r="I284"/>
    </row>
    <row r="285" spans="5:9" ht="14.5" x14ac:dyDescent="0.35">
      <c r="H285"/>
      <c r="I285"/>
    </row>
    <row r="286" spans="5:9" ht="14.5" x14ac:dyDescent="0.35">
      <c r="H286"/>
      <c r="I286"/>
    </row>
    <row r="287" spans="5:9" ht="14.5" x14ac:dyDescent="0.35">
      <c r="H287"/>
      <c r="I287"/>
    </row>
    <row r="288" spans="5:9" ht="14.5" x14ac:dyDescent="0.35">
      <c r="H288"/>
      <c r="I288"/>
    </row>
    <row r="289" spans="8:9" ht="14.5" x14ac:dyDescent="0.35">
      <c r="H289"/>
      <c r="I289"/>
    </row>
    <row r="290" spans="8:9" ht="14.5" x14ac:dyDescent="0.35">
      <c r="H290"/>
      <c r="I290"/>
    </row>
    <row r="291" spans="8:9" ht="14.5" x14ac:dyDescent="0.35">
      <c r="H291"/>
      <c r="I291"/>
    </row>
    <row r="292" spans="8:9" ht="14.5" x14ac:dyDescent="0.35">
      <c r="H292"/>
      <c r="I292"/>
    </row>
    <row r="293" spans="8:9" ht="14.5" x14ac:dyDescent="0.35">
      <c r="H293"/>
      <c r="I293"/>
    </row>
    <row r="294" spans="8:9" ht="14.5" x14ac:dyDescent="0.35">
      <c r="H294"/>
      <c r="I294"/>
    </row>
    <row r="295" spans="8:9" ht="14.5" x14ac:dyDescent="0.35">
      <c r="H295"/>
      <c r="I295"/>
    </row>
    <row r="296" spans="8:9" ht="14.5" x14ac:dyDescent="0.35">
      <c r="H296"/>
      <c r="I296"/>
    </row>
    <row r="297" spans="8:9" ht="14.5" x14ac:dyDescent="0.35">
      <c r="H297"/>
      <c r="I297"/>
    </row>
    <row r="298" spans="8:9" ht="14.5" x14ac:dyDescent="0.35">
      <c r="H298"/>
      <c r="I298"/>
    </row>
    <row r="299" spans="8:9" ht="14.5" x14ac:dyDescent="0.35">
      <c r="H299"/>
      <c r="I299"/>
    </row>
    <row r="300" spans="8:9" ht="14.5" x14ac:dyDescent="0.35">
      <c r="H300"/>
      <c r="I300"/>
    </row>
    <row r="301" spans="8:9" ht="14.5" x14ac:dyDescent="0.35">
      <c r="H301"/>
      <c r="I301"/>
    </row>
    <row r="302" spans="8:9" ht="14.5" x14ac:dyDescent="0.35">
      <c r="H302"/>
      <c r="I302"/>
    </row>
    <row r="303" spans="8:9" ht="14.5" x14ac:dyDescent="0.35">
      <c r="H303"/>
      <c r="I303"/>
    </row>
    <row r="304" spans="8:9" ht="14.5" x14ac:dyDescent="0.35">
      <c r="H304"/>
      <c r="I304"/>
    </row>
    <row r="305" spans="8:9" ht="14.5" x14ac:dyDescent="0.35">
      <c r="H305"/>
      <c r="I305"/>
    </row>
    <row r="306" spans="8:9" ht="14.5" x14ac:dyDescent="0.35">
      <c r="H306"/>
      <c r="I306"/>
    </row>
    <row r="307" spans="8:9" ht="14.5" x14ac:dyDescent="0.35">
      <c r="H307"/>
      <c r="I307"/>
    </row>
    <row r="308" spans="8:9" ht="14.5" x14ac:dyDescent="0.35">
      <c r="H308"/>
      <c r="I308"/>
    </row>
    <row r="309" spans="8:9" ht="14.5" x14ac:dyDescent="0.35">
      <c r="H309"/>
      <c r="I309"/>
    </row>
    <row r="310" spans="8:9" ht="14.5" x14ac:dyDescent="0.35">
      <c r="H310"/>
      <c r="I310"/>
    </row>
    <row r="311" spans="8:9" ht="14.5" x14ac:dyDescent="0.35">
      <c r="H311"/>
      <c r="I311"/>
    </row>
    <row r="312" spans="8:9" ht="14.5" x14ac:dyDescent="0.35">
      <c r="H312"/>
      <c r="I312"/>
    </row>
    <row r="313" spans="8:9" ht="14.5" x14ac:dyDescent="0.35">
      <c r="H313"/>
      <c r="I313"/>
    </row>
    <row r="314" spans="8:9" ht="14.5" x14ac:dyDescent="0.35">
      <c r="H314"/>
      <c r="I314"/>
    </row>
    <row r="315" spans="8:9" ht="14.5" x14ac:dyDescent="0.35">
      <c r="H315"/>
      <c r="I315"/>
    </row>
    <row r="316" spans="8:9" ht="14.5" x14ac:dyDescent="0.35">
      <c r="H316"/>
      <c r="I316"/>
    </row>
    <row r="317" spans="8:9" ht="14.5" x14ac:dyDescent="0.35">
      <c r="H317"/>
      <c r="I317"/>
    </row>
    <row r="318" spans="8:9" ht="14.5" x14ac:dyDescent="0.35">
      <c r="H318"/>
      <c r="I318"/>
    </row>
    <row r="319" spans="8:9" ht="14.5" x14ac:dyDescent="0.35">
      <c r="H319"/>
      <c r="I319"/>
    </row>
    <row r="320" spans="8:9" ht="14.5" x14ac:dyDescent="0.35">
      <c r="H320"/>
      <c r="I320"/>
    </row>
    <row r="321" spans="8:9" ht="14.5" x14ac:dyDescent="0.35">
      <c r="H321"/>
      <c r="I321"/>
    </row>
    <row r="322" spans="8:9" ht="14.5" x14ac:dyDescent="0.35">
      <c r="H322"/>
      <c r="I322"/>
    </row>
    <row r="323" spans="8:9" ht="14.5" x14ac:dyDescent="0.35">
      <c r="H323"/>
      <c r="I323"/>
    </row>
    <row r="324" spans="8:9" ht="14.5" x14ac:dyDescent="0.35">
      <c r="H324"/>
      <c r="I324"/>
    </row>
    <row r="325" spans="8:9" ht="14.5" x14ac:dyDescent="0.35">
      <c r="H325"/>
      <c r="I325"/>
    </row>
    <row r="326" spans="8:9" ht="14.5" x14ac:dyDescent="0.35">
      <c r="H326"/>
      <c r="I326"/>
    </row>
    <row r="327" spans="8:9" ht="14.5" x14ac:dyDescent="0.35">
      <c r="H327"/>
      <c r="I327"/>
    </row>
    <row r="328" spans="8:9" ht="14.5" x14ac:dyDescent="0.35">
      <c r="H328"/>
      <c r="I328"/>
    </row>
    <row r="329" spans="8:9" ht="14.5" x14ac:dyDescent="0.35">
      <c r="H329"/>
      <c r="I329"/>
    </row>
    <row r="330" spans="8:9" ht="14.5" x14ac:dyDescent="0.35">
      <c r="H330"/>
      <c r="I330"/>
    </row>
    <row r="331" spans="8:9" ht="14.5" x14ac:dyDescent="0.35">
      <c r="H331"/>
      <c r="I331"/>
    </row>
    <row r="332" spans="8:9" ht="14.5" x14ac:dyDescent="0.35">
      <c r="H332"/>
      <c r="I332"/>
    </row>
    <row r="333" spans="8:9" ht="14.5" x14ac:dyDescent="0.35">
      <c r="H333"/>
      <c r="I333"/>
    </row>
    <row r="334" spans="8:9" ht="14.5" x14ac:dyDescent="0.35">
      <c r="H334"/>
      <c r="I334"/>
    </row>
    <row r="335" spans="8:9" ht="14.5" x14ac:dyDescent="0.35">
      <c r="H335"/>
      <c r="I335"/>
    </row>
    <row r="336" spans="8:9" ht="14.5" x14ac:dyDescent="0.35">
      <c r="H336"/>
      <c r="I336"/>
    </row>
    <row r="337" spans="8:9" ht="14.5" x14ac:dyDescent="0.35">
      <c r="H337"/>
      <c r="I337"/>
    </row>
    <row r="338" spans="8:9" ht="14.5" x14ac:dyDescent="0.35">
      <c r="H338"/>
      <c r="I338"/>
    </row>
    <row r="339" spans="8:9" ht="14.5" x14ac:dyDescent="0.35">
      <c r="H339"/>
      <c r="I339"/>
    </row>
    <row r="340" spans="8:9" ht="14.5" x14ac:dyDescent="0.35">
      <c r="H340"/>
      <c r="I340"/>
    </row>
    <row r="341" spans="8:9" ht="14.5" x14ac:dyDescent="0.35">
      <c r="H341"/>
      <c r="I341"/>
    </row>
    <row r="342" spans="8:9" ht="14.5" x14ac:dyDescent="0.35">
      <c r="H342"/>
      <c r="I342"/>
    </row>
    <row r="343" spans="8:9" ht="14.5" x14ac:dyDescent="0.35">
      <c r="H343"/>
      <c r="I343"/>
    </row>
    <row r="344" spans="8:9" ht="14.5" x14ac:dyDescent="0.35">
      <c r="H344"/>
      <c r="I344"/>
    </row>
    <row r="345" spans="8:9" ht="14.5" x14ac:dyDescent="0.35">
      <c r="H345"/>
      <c r="I345"/>
    </row>
    <row r="346" spans="8:9" ht="14.5" x14ac:dyDescent="0.35">
      <c r="H346"/>
      <c r="I346"/>
    </row>
    <row r="347" spans="8:9" ht="14.5" x14ac:dyDescent="0.35">
      <c r="H347"/>
      <c r="I347"/>
    </row>
    <row r="348" spans="8:9" ht="14.5" x14ac:dyDescent="0.35">
      <c r="H348"/>
      <c r="I348"/>
    </row>
    <row r="349" spans="8:9" ht="14.5" x14ac:dyDescent="0.35">
      <c r="H349"/>
      <c r="I349"/>
    </row>
    <row r="350" spans="8:9" ht="14.5" x14ac:dyDescent="0.35">
      <c r="H350"/>
      <c r="I350"/>
    </row>
    <row r="351" spans="8:9" ht="14.5" x14ac:dyDescent="0.35">
      <c r="H351"/>
      <c r="I351"/>
    </row>
    <row r="352" spans="8:9" ht="14.5" x14ac:dyDescent="0.35">
      <c r="H352"/>
      <c r="I352"/>
    </row>
    <row r="353" spans="8:9" ht="14.5" x14ac:dyDescent="0.35">
      <c r="H353"/>
      <c r="I353"/>
    </row>
    <row r="354" spans="8:9" ht="14.5" x14ac:dyDescent="0.35">
      <c r="H354"/>
      <c r="I354"/>
    </row>
    <row r="355" spans="8:9" ht="14.5" x14ac:dyDescent="0.35">
      <c r="H355"/>
      <c r="I355"/>
    </row>
    <row r="356" spans="8:9" ht="14.5" x14ac:dyDescent="0.35">
      <c r="H356"/>
      <c r="I356"/>
    </row>
    <row r="357" spans="8:9" ht="14.5" x14ac:dyDescent="0.35">
      <c r="H357"/>
      <c r="I357"/>
    </row>
    <row r="358" spans="8:9" ht="14.5" x14ac:dyDescent="0.35">
      <c r="H358"/>
      <c r="I358"/>
    </row>
    <row r="359" spans="8:9" ht="14.5" x14ac:dyDescent="0.35">
      <c r="H359"/>
      <c r="I359"/>
    </row>
    <row r="360" spans="8:9" ht="14.5" x14ac:dyDescent="0.35">
      <c r="H360"/>
      <c r="I360"/>
    </row>
    <row r="361" spans="8:9" ht="14.5" x14ac:dyDescent="0.35">
      <c r="H361"/>
      <c r="I361"/>
    </row>
    <row r="362" spans="8:9" ht="14.5" x14ac:dyDescent="0.35">
      <c r="H362"/>
      <c r="I362"/>
    </row>
    <row r="363" spans="8:9" ht="14.5" x14ac:dyDescent="0.35">
      <c r="H363"/>
      <c r="I363"/>
    </row>
    <row r="364" spans="8:9" ht="14.5" x14ac:dyDescent="0.35">
      <c r="H364"/>
      <c r="I364"/>
    </row>
    <row r="365" spans="8:9" ht="14.5" x14ac:dyDescent="0.35">
      <c r="H365"/>
      <c r="I365"/>
    </row>
    <row r="366" spans="8:9" ht="14.5" x14ac:dyDescent="0.35">
      <c r="H366"/>
      <c r="I366"/>
    </row>
    <row r="367" spans="8:9" ht="14.5" x14ac:dyDescent="0.35">
      <c r="H367"/>
      <c r="I367"/>
    </row>
    <row r="368" spans="8:9" ht="14.5" x14ac:dyDescent="0.35">
      <c r="H368"/>
      <c r="I368"/>
    </row>
    <row r="369" spans="8:9" ht="14.5" x14ac:dyDescent="0.35">
      <c r="H369"/>
      <c r="I369"/>
    </row>
    <row r="370" spans="8:9" ht="14.5" x14ac:dyDescent="0.35">
      <c r="H370"/>
      <c r="I370"/>
    </row>
    <row r="371" spans="8:9" ht="14.5" x14ac:dyDescent="0.35">
      <c r="H371"/>
      <c r="I371"/>
    </row>
    <row r="372" spans="8:9" ht="14.5" x14ac:dyDescent="0.35">
      <c r="H372"/>
      <c r="I372"/>
    </row>
    <row r="373" spans="8:9" ht="14.5" x14ac:dyDescent="0.35">
      <c r="H373"/>
      <c r="I373"/>
    </row>
    <row r="374" spans="8:9" ht="14.5" x14ac:dyDescent="0.35">
      <c r="H374"/>
      <c r="I374"/>
    </row>
    <row r="375" spans="8:9" ht="14.5" x14ac:dyDescent="0.35">
      <c r="H375"/>
      <c r="I375"/>
    </row>
    <row r="376" spans="8:9" ht="14.5" x14ac:dyDescent="0.35">
      <c r="H376"/>
      <c r="I376"/>
    </row>
    <row r="377" spans="8:9" ht="14.5" x14ac:dyDescent="0.35">
      <c r="H377"/>
      <c r="I377"/>
    </row>
    <row r="378" spans="8:9" ht="14.5" x14ac:dyDescent="0.35">
      <c r="H378"/>
      <c r="I378"/>
    </row>
    <row r="379" spans="8:9" ht="14.5" x14ac:dyDescent="0.35">
      <c r="H379"/>
      <c r="I379"/>
    </row>
    <row r="380" spans="8:9" ht="14.5" x14ac:dyDescent="0.35">
      <c r="H380"/>
      <c r="I380"/>
    </row>
    <row r="381" spans="8:9" ht="14.5" x14ac:dyDescent="0.35">
      <c r="H381"/>
      <c r="I381"/>
    </row>
    <row r="382" spans="8:9" ht="14.5" x14ac:dyDescent="0.35">
      <c r="H382"/>
      <c r="I382"/>
    </row>
    <row r="383" spans="8:9" ht="14.5" x14ac:dyDescent="0.35">
      <c r="H383"/>
      <c r="I383"/>
    </row>
    <row r="384" spans="8:9" ht="14.5" x14ac:dyDescent="0.35">
      <c r="H384"/>
      <c r="I384"/>
    </row>
    <row r="385" spans="8:9" ht="14.5" x14ac:dyDescent="0.35">
      <c r="H385"/>
      <c r="I385"/>
    </row>
    <row r="386" spans="8:9" ht="14.5" x14ac:dyDescent="0.35">
      <c r="H386"/>
      <c r="I386"/>
    </row>
    <row r="387" spans="8:9" ht="14.5" x14ac:dyDescent="0.35">
      <c r="H387"/>
      <c r="I387"/>
    </row>
    <row r="388" spans="8:9" ht="14.5" x14ac:dyDescent="0.35">
      <c r="H388"/>
      <c r="I388"/>
    </row>
    <row r="389" spans="8:9" ht="14.5" x14ac:dyDescent="0.35">
      <c r="H389"/>
      <c r="I389"/>
    </row>
    <row r="390" spans="8:9" ht="14.5" x14ac:dyDescent="0.35">
      <c r="H390"/>
      <c r="I390"/>
    </row>
    <row r="391" spans="8:9" ht="14.5" x14ac:dyDescent="0.35">
      <c r="H391"/>
      <c r="I391"/>
    </row>
    <row r="392" spans="8:9" ht="14.5" x14ac:dyDescent="0.35">
      <c r="H392"/>
      <c r="I392"/>
    </row>
    <row r="393" spans="8:9" ht="14.5" x14ac:dyDescent="0.35">
      <c r="H393"/>
      <c r="I393"/>
    </row>
    <row r="394" spans="8:9" ht="14.5" x14ac:dyDescent="0.35">
      <c r="H394"/>
      <c r="I394"/>
    </row>
    <row r="395" spans="8:9" ht="14.5" x14ac:dyDescent="0.35">
      <c r="H395"/>
      <c r="I395"/>
    </row>
    <row r="396" spans="8:9" ht="14.5" x14ac:dyDescent="0.35">
      <c r="H396"/>
      <c r="I396"/>
    </row>
    <row r="397" spans="8:9" ht="14.5" x14ac:dyDescent="0.35">
      <c r="H397"/>
      <c r="I397"/>
    </row>
    <row r="398" spans="8:9" ht="14.5" x14ac:dyDescent="0.35">
      <c r="H398"/>
      <c r="I398"/>
    </row>
    <row r="399" spans="8:9" ht="14.5" x14ac:dyDescent="0.35">
      <c r="H399"/>
      <c r="I399"/>
    </row>
    <row r="400" spans="8:9" ht="14.5" x14ac:dyDescent="0.35">
      <c r="H400"/>
      <c r="I400"/>
    </row>
    <row r="401" spans="8:9" ht="14.5" x14ac:dyDescent="0.35">
      <c r="H401"/>
      <c r="I401"/>
    </row>
    <row r="402" spans="8:9" ht="14.5" x14ac:dyDescent="0.35">
      <c r="H402"/>
      <c r="I402"/>
    </row>
    <row r="403" spans="8:9" ht="14.5" x14ac:dyDescent="0.35">
      <c r="H403"/>
      <c r="I403"/>
    </row>
    <row r="404" spans="8:9" ht="14.5" x14ac:dyDescent="0.35">
      <c r="H404"/>
      <c r="I404"/>
    </row>
    <row r="405" spans="8:9" ht="14.5" x14ac:dyDescent="0.35">
      <c r="H405"/>
      <c r="I405"/>
    </row>
    <row r="406" spans="8:9" ht="14.5" x14ac:dyDescent="0.35">
      <c r="H406"/>
      <c r="I406"/>
    </row>
    <row r="407" spans="8:9" ht="14.5" x14ac:dyDescent="0.35">
      <c r="H407"/>
      <c r="I407"/>
    </row>
    <row r="408" spans="8:9" ht="14.5" x14ac:dyDescent="0.35">
      <c r="H408"/>
      <c r="I408"/>
    </row>
    <row r="409" spans="8:9" ht="14.5" x14ac:dyDescent="0.35">
      <c r="H409"/>
      <c r="I409"/>
    </row>
    <row r="410" spans="8:9" ht="14.5" x14ac:dyDescent="0.35">
      <c r="H410"/>
      <c r="I410"/>
    </row>
    <row r="411" spans="8:9" ht="14.5" x14ac:dyDescent="0.35">
      <c r="H411"/>
      <c r="I411"/>
    </row>
    <row r="412" spans="8:9" ht="14.5" x14ac:dyDescent="0.35">
      <c r="H412"/>
      <c r="I412"/>
    </row>
    <row r="413" spans="8:9" ht="14.5" x14ac:dyDescent="0.35">
      <c r="H413"/>
      <c r="I413"/>
    </row>
    <row r="414" spans="8:9" ht="14.5" x14ac:dyDescent="0.35">
      <c r="H414"/>
      <c r="I414"/>
    </row>
    <row r="415" spans="8:9" ht="14.5" x14ac:dyDescent="0.35">
      <c r="H415"/>
      <c r="I415"/>
    </row>
    <row r="416" spans="8:9" ht="14.5" x14ac:dyDescent="0.35">
      <c r="H416"/>
      <c r="I416"/>
    </row>
    <row r="417" spans="8:9" ht="14.5" x14ac:dyDescent="0.35">
      <c r="H417"/>
      <c r="I417"/>
    </row>
    <row r="418" spans="8:9" ht="14.5" x14ac:dyDescent="0.35">
      <c r="H418"/>
      <c r="I418"/>
    </row>
    <row r="419" spans="8:9" ht="14.5" x14ac:dyDescent="0.35">
      <c r="H419"/>
      <c r="I419"/>
    </row>
    <row r="420" spans="8:9" ht="14.5" x14ac:dyDescent="0.35">
      <c r="H420"/>
      <c r="I420"/>
    </row>
    <row r="421" spans="8:9" ht="14.5" x14ac:dyDescent="0.35">
      <c r="H421"/>
      <c r="I421"/>
    </row>
    <row r="422" spans="8:9" ht="14.5" x14ac:dyDescent="0.35">
      <c r="H422"/>
      <c r="I422"/>
    </row>
    <row r="423" spans="8:9" ht="14.5" x14ac:dyDescent="0.35">
      <c r="H423"/>
      <c r="I423"/>
    </row>
    <row r="424" spans="8:9" ht="14.5" x14ac:dyDescent="0.35">
      <c r="H424"/>
      <c r="I424"/>
    </row>
    <row r="425" spans="8:9" ht="14.5" x14ac:dyDescent="0.35">
      <c r="H425"/>
      <c r="I425"/>
    </row>
    <row r="426" spans="8:9" ht="14.5" x14ac:dyDescent="0.35">
      <c r="H426"/>
      <c r="I426"/>
    </row>
    <row r="427" spans="8:9" ht="14.5" x14ac:dyDescent="0.35">
      <c r="H427"/>
      <c r="I427"/>
    </row>
    <row r="428" spans="8:9" ht="14.5" x14ac:dyDescent="0.35">
      <c r="H428"/>
      <c r="I428"/>
    </row>
    <row r="429" spans="8:9" ht="14.5" x14ac:dyDescent="0.35">
      <c r="H429"/>
      <c r="I429"/>
    </row>
    <row r="430" spans="8:9" ht="14.5" x14ac:dyDescent="0.35">
      <c r="H430"/>
      <c r="I430"/>
    </row>
    <row r="431" spans="8:9" ht="14.5" x14ac:dyDescent="0.35">
      <c r="H431"/>
      <c r="I431"/>
    </row>
    <row r="432" spans="8:9" ht="14.5" x14ac:dyDescent="0.35">
      <c r="H432"/>
      <c r="I432"/>
    </row>
    <row r="433" spans="8:9" ht="14.5" x14ac:dyDescent="0.35">
      <c r="H433"/>
      <c r="I433"/>
    </row>
    <row r="434" spans="8:9" ht="14.5" x14ac:dyDescent="0.35">
      <c r="H434"/>
      <c r="I434"/>
    </row>
    <row r="435" spans="8:9" ht="14.5" x14ac:dyDescent="0.35">
      <c r="H435"/>
      <c r="I435"/>
    </row>
    <row r="436" spans="8:9" ht="14.5" x14ac:dyDescent="0.35">
      <c r="H436"/>
      <c r="I436"/>
    </row>
    <row r="437" spans="8:9" ht="14.5" x14ac:dyDescent="0.35">
      <c r="H437"/>
      <c r="I437"/>
    </row>
    <row r="438" spans="8:9" ht="14.5" x14ac:dyDescent="0.35">
      <c r="H438"/>
      <c r="I438"/>
    </row>
    <row r="439" spans="8:9" ht="14.5" x14ac:dyDescent="0.35">
      <c r="H439"/>
      <c r="I439"/>
    </row>
    <row r="440" spans="8:9" ht="14.5" x14ac:dyDescent="0.35">
      <c r="H440"/>
      <c r="I440"/>
    </row>
    <row r="441" spans="8:9" ht="14.5" x14ac:dyDescent="0.35">
      <c r="H441"/>
      <c r="I441"/>
    </row>
    <row r="442" spans="8:9" ht="14.5" x14ac:dyDescent="0.35">
      <c r="H442"/>
      <c r="I442"/>
    </row>
    <row r="443" spans="8:9" ht="14.5" x14ac:dyDescent="0.35">
      <c r="H443"/>
      <c r="I443"/>
    </row>
    <row r="444" spans="8:9" ht="14.5" x14ac:dyDescent="0.35">
      <c r="H444"/>
      <c r="I444"/>
    </row>
    <row r="445" spans="8:9" ht="14.5" x14ac:dyDescent="0.35">
      <c r="H445"/>
      <c r="I445"/>
    </row>
    <row r="446" spans="8:9" ht="14.5" x14ac:dyDescent="0.35">
      <c r="H446"/>
      <c r="I446"/>
    </row>
    <row r="447" spans="8:9" ht="14.5" x14ac:dyDescent="0.35">
      <c r="H447"/>
      <c r="I447"/>
    </row>
    <row r="448" spans="8:9" ht="14.5" x14ac:dyDescent="0.35">
      <c r="H448"/>
      <c r="I448"/>
    </row>
    <row r="449" spans="8:9" ht="14.5" x14ac:dyDescent="0.35">
      <c r="H449"/>
      <c r="I449"/>
    </row>
    <row r="450" spans="8:9" ht="14.5" x14ac:dyDescent="0.35">
      <c r="H450"/>
      <c r="I450"/>
    </row>
    <row r="451" spans="8:9" ht="14.5" x14ac:dyDescent="0.35">
      <c r="H451"/>
      <c r="I451"/>
    </row>
    <row r="452" spans="8:9" ht="14.5" x14ac:dyDescent="0.35">
      <c r="H452"/>
      <c r="I452"/>
    </row>
    <row r="453" spans="8:9" ht="14.5" x14ac:dyDescent="0.35">
      <c r="H453"/>
      <c r="I453"/>
    </row>
    <row r="454" spans="8:9" ht="14.5" x14ac:dyDescent="0.35">
      <c r="H454"/>
      <c r="I454"/>
    </row>
    <row r="455" spans="8:9" ht="14.5" x14ac:dyDescent="0.35">
      <c r="H455"/>
      <c r="I455"/>
    </row>
    <row r="456" spans="8:9" ht="14.5" x14ac:dyDescent="0.35">
      <c r="H456"/>
      <c r="I456"/>
    </row>
    <row r="457" spans="8:9" ht="14.5" x14ac:dyDescent="0.35">
      <c r="H457"/>
      <c r="I457"/>
    </row>
    <row r="458" spans="8:9" ht="14.5" x14ac:dyDescent="0.35">
      <c r="H458"/>
      <c r="I458"/>
    </row>
    <row r="459" spans="8:9" ht="14.5" x14ac:dyDescent="0.35">
      <c r="H459"/>
      <c r="I459"/>
    </row>
    <row r="460" spans="8:9" ht="14.5" x14ac:dyDescent="0.35">
      <c r="H460"/>
      <c r="I460"/>
    </row>
    <row r="461" spans="8:9" ht="14.5" x14ac:dyDescent="0.35">
      <c r="H461"/>
      <c r="I461"/>
    </row>
    <row r="462" spans="8:9" ht="14.5" x14ac:dyDescent="0.35">
      <c r="H462"/>
      <c r="I462"/>
    </row>
    <row r="463" spans="8:9" ht="14.5" x14ac:dyDescent="0.35">
      <c r="H463"/>
      <c r="I463"/>
    </row>
    <row r="464" spans="8:9" ht="14.5" x14ac:dyDescent="0.35">
      <c r="H464"/>
      <c r="I464"/>
    </row>
    <row r="465" spans="8:9" ht="14.5" x14ac:dyDescent="0.35">
      <c r="H465"/>
      <c r="I465"/>
    </row>
    <row r="466" spans="8:9" ht="14.5" x14ac:dyDescent="0.35">
      <c r="H466"/>
      <c r="I466"/>
    </row>
    <row r="467" spans="8:9" ht="14.5" x14ac:dyDescent="0.35">
      <c r="H467"/>
      <c r="I467"/>
    </row>
    <row r="468" spans="8:9" ht="14.5" x14ac:dyDescent="0.35">
      <c r="H468"/>
      <c r="I468"/>
    </row>
    <row r="469" spans="8:9" ht="14.5" x14ac:dyDescent="0.35">
      <c r="H469"/>
      <c r="I469"/>
    </row>
    <row r="470" spans="8:9" ht="14.5" x14ac:dyDescent="0.35">
      <c r="H470"/>
      <c r="I470"/>
    </row>
    <row r="471" spans="8:9" ht="14.5" x14ac:dyDescent="0.35">
      <c r="H471"/>
      <c r="I471"/>
    </row>
    <row r="472" spans="8:9" ht="14.5" x14ac:dyDescent="0.35">
      <c r="H472"/>
      <c r="I472"/>
    </row>
    <row r="473" spans="8:9" ht="14.5" x14ac:dyDescent="0.35">
      <c r="H473"/>
      <c r="I473"/>
    </row>
    <row r="474" spans="8:9" ht="14.5" x14ac:dyDescent="0.35">
      <c r="H474"/>
      <c r="I474"/>
    </row>
    <row r="475" spans="8:9" ht="14.5" x14ac:dyDescent="0.35">
      <c r="H475"/>
      <c r="I475"/>
    </row>
    <row r="476" spans="8:9" ht="14.5" x14ac:dyDescent="0.35">
      <c r="H476"/>
      <c r="I476"/>
    </row>
    <row r="477" spans="8:9" ht="14.5" x14ac:dyDescent="0.35">
      <c r="H477"/>
      <c r="I477"/>
    </row>
    <row r="478" spans="8:9" ht="14.5" x14ac:dyDescent="0.35">
      <c r="H478"/>
      <c r="I478"/>
    </row>
    <row r="479" spans="8:9" ht="14.5" x14ac:dyDescent="0.35">
      <c r="H479"/>
      <c r="I479"/>
    </row>
    <row r="480" spans="8:9" ht="14.5" x14ac:dyDescent="0.35">
      <c r="H480"/>
      <c r="I480"/>
    </row>
    <row r="481" spans="8:9" ht="14.5" x14ac:dyDescent="0.35">
      <c r="H481"/>
      <c r="I481"/>
    </row>
    <row r="482" spans="8:9" ht="14.5" x14ac:dyDescent="0.35">
      <c r="H482"/>
      <c r="I482"/>
    </row>
    <row r="483" spans="8:9" ht="14.5" x14ac:dyDescent="0.35">
      <c r="H483"/>
      <c r="I483"/>
    </row>
    <row r="484" spans="8:9" ht="14.5" x14ac:dyDescent="0.35">
      <c r="H484"/>
      <c r="I484"/>
    </row>
    <row r="485" spans="8:9" ht="14.5" x14ac:dyDescent="0.35">
      <c r="H485"/>
      <c r="I485"/>
    </row>
    <row r="486" spans="8:9" ht="14.5" x14ac:dyDescent="0.35">
      <c r="H486"/>
      <c r="I486"/>
    </row>
    <row r="487" spans="8:9" ht="14.5" x14ac:dyDescent="0.35">
      <c r="H487"/>
      <c r="I487"/>
    </row>
    <row r="488" spans="8:9" ht="14.5" x14ac:dyDescent="0.35">
      <c r="H488"/>
      <c r="I488"/>
    </row>
    <row r="489" spans="8:9" ht="14.5" x14ac:dyDescent="0.35">
      <c r="H489"/>
      <c r="I489"/>
    </row>
    <row r="490" spans="8:9" ht="14.5" x14ac:dyDescent="0.35">
      <c r="H490"/>
      <c r="I490"/>
    </row>
    <row r="491" spans="8:9" ht="14.5" x14ac:dyDescent="0.35">
      <c r="H491"/>
      <c r="I491"/>
    </row>
    <row r="492" spans="8:9" ht="14.5" x14ac:dyDescent="0.35">
      <c r="H492"/>
      <c r="I492"/>
    </row>
    <row r="493" spans="8:9" ht="14.5" x14ac:dyDescent="0.35">
      <c r="H493"/>
      <c r="I493"/>
    </row>
    <row r="494" spans="8:9" ht="14.5" x14ac:dyDescent="0.35">
      <c r="H494"/>
      <c r="I494"/>
    </row>
    <row r="495" spans="8:9" ht="14.5" x14ac:dyDescent="0.35">
      <c r="H495"/>
      <c r="I495"/>
    </row>
    <row r="496" spans="8:9" ht="14.5" x14ac:dyDescent="0.35">
      <c r="H496"/>
      <c r="I496"/>
    </row>
    <row r="497" spans="8:9" ht="14.5" x14ac:dyDescent="0.35">
      <c r="H497"/>
      <c r="I497"/>
    </row>
    <row r="498" spans="8:9" ht="14.5" x14ac:dyDescent="0.35">
      <c r="H498"/>
      <c r="I498"/>
    </row>
    <row r="499" spans="8:9" ht="14.5" x14ac:dyDescent="0.35">
      <c r="H499"/>
      <c r="I499"/>
    </row>
    <row r="500" spans="8:9" ht="14.5" x14ac:dyDescent="0.35">
      <c r="H500"/>
      <c r="I500"/>
    </row>
    <row r="501" spans="8:9" ht="14.5" x14ac:dyDescent="0.35">
      <c r="H501"/>
      <c r="I501"/>
    </row>
    <row r="502" spans="8:9" ht="14.5" x14ac:dyDescent="0.35">
      <c r="H502"/>
      <c r="I502"/>
    </row>
    <row r="503" spans="8:9" ht="14.5" x14ac:dyDescent="0.35">
      <c r="H503"/>
      <c r="I503"/>
    </row>
    <row r="504" spans="8:9" ht="14.5" x14ac:dyDescent="0.35">
      <c r="H504"/>
      <c r="I504"/>
    </row>
    <row r="505" spans="8:9" ht="14.5" x14ac:dyDescent="0.35">
      <c r="H505"/>
      <c r="I505"/>
    </row>
    <row r="506" spans="8:9" ht="14.5" x14ac:dyDescent="0.35">
      <c r="H506"/>
      <c r="I506"/>
    </row>
    <row r="507" spans="8:9" ht="14.5" x14ac:dyDescent="0.35">
      <c r="H507"/>
      <c r="I507"/>
    </row>
    <row r="508" spans="8:9" ht="14.5" x14ac:dyDescent="0.35">
      <c r="H508"/>
      <c r="I508"/>
    </row>
    <row r="509" spans="8:9" ht="14.5" x14ac:dyDescent="0.35">
      <c r="H509"/>
      <c r="I509"/>
    </row>
    <row r="510" spans="8:9" ht="14.5" x14ac:dyDescent="0.35">
      <c r="H510"/>
      <c r="I510"/>
    </row>
    <row r="511" spans="8:9" ht="14.5" x14ac:dyDescent="0.35">
      <c r="H511"/>
      <c r="I511"/>
    </row>
    <row r="512" spans="8:9" ht="14.5" x14ac:dyDescent="0.35">
      <c r="H512"/>
      <c r="I512"/>
    </row>
    <row r="513" spans="8:9" ht="14.5" x14ac:dyDescent="0.35">
      <c r="H513"/>
      <c r="I513"/>
    </row>
    <row r="514" spans="8:9" ht="14.5" x14ac:dyDescent="0.35">
      <c r="H514"/>
      <c r="I514"/>
    </row>
    <row r="515" spans="8:9" ht="14.5" x14ac:dyDescent="0.35">
      <c r="H515"/>
      <c r="I515"/>
    </row>
    <row r="516" spans="8:9" ht="14.5" x14ac:dyDescent="0.35">
      <c r="H516"/>
      <c r="I516"/>
    </row>
    <row r="517" spans="8:9" ht="14.5" x14ac:dyDescent="0.35">
      <c r="H517"/>
      <c r="I517"/>
    </row>
    <row r="518" spans="8:9" ht="14.5" x14ac:dyDescent="0.35">
      <c r="H518"/>
      <c r="I518"/>
    </row>
    <row r="519" spans="8:9" ht="14.5" x14ac:dyDescent="0.35">
      <c r="H519"/>
      <c r="I519"/>
    </row>
    <row r="520" spans="8:9" ht="14.5" x14ac:dyDescent="0.35">
      <c r="H520"/>
      <c r="I520"/>
    </row>
    <row r="521" spans="8:9" ht="14.5" x14ac:dyDescent="0.35">
      <c r="H521"/>
      <c r="I521"/>
    </row>
    <row r="522" spans="8:9" ht="14.5" x14ac:dyDescent="0.35">
      <c r="H522"/>
      <c r="I522"/>
    </row>
    <row r="523" spans="8:9" ht="14.5" x14ac:dyDescent="0.35">
      <c r="H523"/>
      <c r="I523"/>
    </row>
    <row r="524" spans="8:9" ht="14.5" x14ac:dyDescent="0.35">
      <c r="H524"/>
      <c r="I524"/>
    </row>
    <row r="525" spans="8:9" ht="14.5" x14ac:dyDescent="0.35">
      <c r="H525"/>
      <c r="I525"/>
    </row>
    <row r="526" spans="8:9" ht="14.5" x14ac:dyDescent="0.35">
      <c r="H526"/>
      <c r="I526"/>
    </row>
    <row r="527" spans="8:9" ht="14.5" x14ac:dyDescent="0.35">
      <c r="H527"/>
      <c r="I527"/>
    </row>
    <row r="528" spans="8:9" ht="14.5" x14ac:dyDescent="0.35">
      <c r="H528"/>
      <c r="I528"/>
    </row>
    <row r="529" spans="8:9" ht="14.5" x14ac:dyDescent="0.35">
      <c r="H529"/>
      <c r="I529"/>
    </row>
    <row r="530" spans="8:9" ht="14.5" x14ac:dyDescent="0.35">
      <c r="H530"/>
      <c r="I530"/>
    </row>
    <row r="531" spans="8:9" ht="14.5" x14ac:dyDescent="0.35">
      <c r="H531"/>
      <c r="I531"/>
    </row>
    <row r="532" spans="8:9" ht="14.5" x14ac:dyDescent="0.35">
      <c r="H532"/>
      <c r="I532"/>
    </row>
    <row r="533" spans="8:9" ht="14.5" x14ac:dyDescent="0.35">
      <c r="H533"/>
      <c r="I533"/>
    </row>
    <row r="534" spans="8:9" ht="14.5" x14ac:dyDescent="0.35">
      <c r="H534"/>
      <c r="I534"/>
    </row>
    <row r="535" spans="8:9" ht="14.5" x14ac:dyDescent="0.35">
      <c r="H535"/>
      <c r="I535"/>
    </row>
    <row r="536" spans="8:9" ht="14.5" x14ac:dyDescent="0.35">
      <c r="H536"/>
      <c r="I536"/>
    </row>
    <row r="537" spans="8:9" ht="14.5" x14ac:dyDescent="0.35">
      <c r="H537"/>
      <c r="I537"/>
    </row>
    <row r="538" spans="8:9" ht="14.5" x14ac:dyDescent="0.35">
      <c r="H538"/>
      <c r="I538"/>
    </row>
    <row r="539" spans="8:9" ht="14.5" x14ac:dyDescent="0.35">
      <c r="H539"/>
      <c r="I539"/>
    </row>
    <row r="540" spans="8:9" ht="14.5" x14ac:dyDescent="0.35">
      <c r="H540"/>
      <c r="I540"/>
    </row>
    <row r="541" spans="8:9" ht="14.5" x14ac:dyDescent="0.35">
      <c r="H541"/>
      <c r="I541"/>
    </row>
    <row r="542" spans="8:9" ht="14.5" x14ac:dyDescent="0.35">
      <c r="H542"/>
      <c r="I542"/>
    </row>
    <row r="543" spans="8:9" ht="14.5" x14ac:dyDescent="0.35">
      <c r="H543"/>
      <c r="I543"/>
    </row>
    <row r="544" spans="8:9" ht="14.5" x14ac:dyDescent="0.35">
      <c r="H544"/>
      <c r="I544"/>
    </row>
    <row r="545" spans="8:9" ht="14.5" x14ac:dyDescent="0.35">
      <c r="H545"/>
      <c r="I545"/>
    </row>
    <row r="546" spans="8:9" ht="14.5" x14ac:dyDescent="0.35">
      <c r="H546"/>
      <c r="I546"/>
    </row>
    <row r="547" spans="8:9" ht="14.5" x14ac:dyDescent="0.35">
      <c r="H547"/>
      <c r="I547"/>
    </row>
    <row r="548" spans="8:9" ht="14.5" x14ac:dyDescent="0.35">
      <c r="H548"/>
      <c r="I548"/>
    </row>
    <row r="549" spans="8:9" ht="14.5" x14ac:dyDescent="0.35">
      <c r="H549"/>
      <c r="I549"/>
    </row>
    <row r="550" spans="8:9" ht="14.5" x14ac:dyDescent="0.35">
      <c r="H550"/>
      <c r="I550"/>
    </row>
    <row r="551" spans="8:9" ht="14.5" x14ac:dyDescent="0.35">
      <c r="H551"/>
      <c r="I551"/>
    </row>
    <row r="552" spans="8:9" ht="14.5" x14ac:dyDescent="0.35">
      <c r="H552"/>
      <c r="I552"/>
    </row>
    <row r="553" spans="8:9" ht="14.5" x14ac:dyDescent="0.35">
      <c r="H553"/>
      <c r="I553"/>
    </row>
    <row r="554" spans="8:9" ht="14.5" x14ac:dyDescent="0.35">
      <c r="H554"/>
      <c r="I554"/>
    </row>
    <row r="555" spans="8:9" ht="14.5" x14ac:dyDescent="0.35">
      <c r="H555"/>
      <c r="I555"/>
    </row>
    <row r="556" spans="8:9" ht="14.5" x14ac:dyDescent="0.35">
      <c r="H556"/>
      <c r="I556"/>
    </row>
    <row r="557" spans="8:9" ht="14.5" x14ac:dyDescent="0.35">
      <c r="H557"/>
      <c r="I557"/>
    </row>
    <row r="558" spans="8:9" ht="14.5" x14ac:dyDescent="0.35">
      <c r="H558"/>
      <c r="I558"/>
    </row>
    <row r="559" spans="8:9" ht="14.5" x14ac:dyDescent="0.35">
      <c r="H559"/>
      <c r="I559"/>
    </row>
    <row r="560" spans="8:9" ht="14.5" x14ac:dyDescent="0.35">
      <c r="H560"/>
      <c r="I560"/>
    </row>
    <row r="561" spans="8:9" ht="14.5" x14ac:dyDescent="0.35">
      <c r="H561"/>
      <c r="I561"/>
    </row>
    <row r="562" spans="8:9" ht="14.5" x14ac:dyDescent="0.35">
      <c r="H562"/>
      <c r="I562"/>
    </row>
    <row r="563" spans="8:9" ht="14.5" x14ac:dyDescent="0.35">
      <c r="H563"/>
      <c r="I563"/>
    </row>
    <row r="564" spans="8:9" ht="14.5" x14ac:dyDescent="0.35">
      <c r="H564"/>
      <c r="I564"/>
    </row>
    <row r="565" spans="8:9" ht="14.5" x14ac:dyDescent="0.35">
      <c r="H565"/>
      <c r="I565"/>
    </row>
    <row r="566" spans="8:9" ht="14.5" x14ac:dyDescent="0.35">
      <c r="H566"/>
      <c r="I566"/>
    </row>
    <row r="567" spans="8:9" ht="14.5" x14ac:dyDescent="0.35">
      <c r="H567"/>
      <c r="I567"/>
    </row>
    <row r="568" spans="8:9" ht="14.5" x14ac:dyDescent="0.35">
      <c r="H568"/>
      <c r="I568"/>
    </row>
    <row r="569" spans="8:9" ht="14.5" x14ac:dyDescent="0.35">
      <c r="H569"/>
      <c r="I569"/>
    </row>
    <row r="570" spans="8:9" ht="14.5" x14ac:dyDescent="0.35">
      <c r="H570"/>
      <c r="I570"/>
    </row>
    <row r="571" spans="8:9" ht="14.5" x14ac:dyDescent="0.35">
      <c r="H571"/>
      <c r="I571"/>
    </row>
    <row r="572" spans="8:9" ht="14.5" x14ac:dyDescent="0.35">
      <c r="H572"/>
      <c r="I572"/>
    </row>
    <row r="573" spans="8:9" ht="14.5" x14ac:dyDescent="0.35">
      <c r="H573"/>
      <c r="I573"/>
    </row>
    <row r="574" spans="8:9" ht="14.5" x14ac:dyDescent="0.35">
      <c r="H574"/>
      <c r="I574"/>
    </row>
    <row r="575" spans="8:9" ht="14.5" x14ac:dyDescent="0.35">
      <c r="H575"/>
      <c r="I575"/>
    </row>
    <row r="576" spans="8:9" ht="14.5" x14ac:dyDescent="0.35">
      <c r="H576"/>
      <c r="I576"/>
    </row>
    <row r="577" spans="8:9" ht="14.5" x14ac:dyDescent="0.35">
      <c r="H577"/>
      <c r="I577"/>
    </row>
    <row r="578" spans="8:9" ht="14.5" x14ac:dyDescent="0.35">
      <c r="H578"/>
      <c r="I578"/>
    </row>
    <row r="579" spans="8:9" ht="14.5" x14ac:dyDescent="0.35">
      <c r="H579"/>
      <c r="I579"/>
    </row>
    <row r="580" spans="8:9" ht="14.5" x14ac:dyDescent="0.35">
      <c r="H580"/>
      <c r="I580"/>
    </row>
    <row r="581" spans="8:9" ht="14.5" x14ac:dyDescent="0.35">
      <c r="H581"/>
      <c r="I581"/>
    </row>
    <row r="582" spans="8:9" ht="14.5" x14ac:dyDescent="0.35">
      <c r="H582"/>
      <c r="I582"/>
    </row>
    <row r="583" spans="8:9" ht="14.5" x14ac:dyDescent="0.35">
      <c r="H583"/>
      <c r="I583"/>
    </row>
    <row r="584" spans="8:9" ht="14.5" x14ac:dyDescent="0.35">
      <c r="H584"/>
      <c r="I584"/>
    </row>
    <row r="585" spans="8:9" ht="14.5" x14ac:dyDescent="0.35">
      <c r="H585"/>
      <c r="I585"/>
    </row>
    <row r="586" spans="8:9" ht="14.5" x14ac:dyDescent="0.35">
      <c r="H586"/>
      <c r="I586"/>
    </row>
    <row r="587" spans="8:9" ht="14.5" x14ac:dyDescent="0.35">
      <c r="H587"/>
      <c r="I587"/>
    </row>
    <row r="588" spans="8:9" ht="14.5" x14ac:dyDescent="0.35">
      <c r="H588"/>
      <c r="I588"/>
    </row>
    <row r="589" spans="8:9" ht="14.5" x14ac:dyDescent="0.35">
      <c r="H589"/>
      <c r="I589"/>
    </row>
    <row r="590" spans="8:9" ht="14.5" x14ac:dyDescent="0.35">
      <c r="H590"/>
      <c r="I590"/>
    </row>
    <row r="591" spans="8:9" ht="14.5" x14ac:dyDescent="0.35">
      <c r="H591"/>
      <c r="I591"/>
    </row>
    <row r="592" spans="8:9" ht="14.5" x14ac:dyDescent="0.35">
      <c r="H592"/>
      <c r="I592"/>
    </row>
    <row r="593" spans="8:9" ht="14.5" x14ac:dyDescent="0.35">
      <c r="H593"/>
      <c r="I593"/>
    </row>
    <row r="594" spans="8:9" ht="14.5" x14ac:dyDescent="0.35">
      <c r="H594"/>
      <c r="I594"/>
    </row>
    <row r="595" spans="8:9" ht="14.5" x14ac:dyDescent="0.35">
      <c r="H595"/>
      <c r="I595"/>
    </row>
    <row r="596" spans="8:9" ht="14.5" x14ac:dyDescent="0.35">
      <c r="H596"/>
      <c r="I596"/>
    </row>
    <row r="597" spans="8:9" ht="14.5" x14ac:dyDescent="0.35">
      <c r="H597"/>
      <c r="I597"/>
    </row>
    <row r="598" spans="8:9" ht="14.5" x14ac:dyDescent="0.35">
      <c r="H598"/>
      <c r="I598"/>
    </row>
    <row r="599" spans="8:9" ht="14.5" x14ac:dyDescent="0.35">
      <c r="H599"/>
      <c r="I599"/>
    </row>
    <row r="600" spans="8:9" ht="14.5" x14ac:dyDescent="0.35">
      <c r="H600"/>
      <c r="I600"/>
    </row>
    <row r="601" spans="8:9" ht="14.5" x14ac:dyDescent="0.35">
      <c r="H601"/>
      <c r="I601"/>
    </row>
    <row r="602" spans="8:9" ht="14.5" x14ac:dyDescent="0.35">
      <c r="H602"/>
      <c r="I602"/>
    </row>
    <row r="603" spans="8:9" ht="14.5" x14ac:dyDescent="0.35">
      <c r="H603"/>
      <c r="I603"/>
    </row>
    <row r="604" spans="8:9" ht="14.5" x14ac:dyDescent="0.35">
      <c r="H604"/>
      <c r="I604"/>
    </row>
    <row r="605" spans="8:9" ht="14.5" x14ac:dyDescent="0.35">
      <c r="H605"/>
      <c r="I605"/>
    </row>
    <row r="606" spans="8:9" ht="14.5" x14ac:dyDescent="0.35">
      <c r="H606"/>
      <c r="I606"/>
    </row>
    <row r="607" spans="8:9" ht="14.5" x14ac:dyDescent="0.35">
      <c r="H607"/>
      <c r="I607"/>
    </row>
    <row r="608" spans="8:9" ht="14.5" x14ac:dyDescent="0.35">
      <c r="H608"/>
      <c r="I608"/>
    </row>
    <row r="609" spans="8:9" ht="14.5" x14ac:dyDescent="0.35">
      <c r="H609"/>
      <c r="I609"/>
    </row>
  </sheetData>
  <mergeCells count="6">
    <mergeCell ref="A87:E87"/>
    <mergeCell ref="C5:E5"/>
    <mergeCell ref="F5:I5"/>
    <mergeCell ref="C32:E32"/>
    <mergeCell ref="F32:I32"/>
    <mergeCell ref="A33:B33"/>
  </mergeCells>
  <printOptions horizontalCentered="1" verticalCentered="1"/>
  <pageMargins left="0.7" right="0.7" top="0.75" bottom="0.75" header="0.3" footer="0.3"/>
  <pageSetup paperSize="9" scale="5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8989"/>
    <pageSetUpPr fitToPage="1"/>
  </sheetPr>
  <dimension ref="A1:N258"/>
  <sheetViews>
    <sheetView showGridLines="0" view="pageBreakPreview" zoomScale="85" zoomScaleNormal="85" zoomScaleSheetLayoutView="85" workbookViewId="0">
      <pane ySplit="6" topLeftCell="A72" activePane="bottomLeft" state="frozen"/>
      <selection pane="bottomLeft" activeCell="B87" sqref="B87"/>
    </sheetView>
  </sheetViews>
  <sheetFormatPr baseColWidth="10" defaultColWidth="11.54296875" defaultRowHeight="14.5" x14ac:dyDescent="0.35"/>
  <cols>
    <col min="1" max="1" width="58.26953125" style="82" bestFit="1" customWidth="1"/>
    <col min="2" max="2" width="16.81640625" style="82" customWidth="1"/>
    <col min="3" max="3" width="14" style="82" customWidth="1"/>
    <col min="4" max="4" width="10.54296875" style="82" bestFit="1" customWidth="1"/>
    <col min="5" max="5" width="14.26953125" style="82" bestFit="1" customWidth="1"/>
    <col min="6" max="6" width="14.26953125" bestFit="1" customWidth="1"/>
    <col min="7" max="8" width="7.7265625" bestFit="1" customWidth="1"/>
  </cols>
  <sheetData>
    <row r="1" spans="1:14" x14ac:dyDescent="0.35">
      <c r="A1" s="280" t="s">
        <v>323</v>
      </c>
      <c r="B1" s="294"/>
      <c r="C1" s="294"/>
      <c r="D1" s="294"/>
      <c r="E1" s="294"/>
      <c r="F1" s="294"/>
      <c r="G1" s="294"/>
      <c r="H1" s="294"/>
    </row>
    <row r="2" spans="1:14" ht="15.5" x14ac:dyDescent="0.35">
      <c r="A2" s="254" t="s">
        <v>213</v>
      </c>
      <c r="B2" s="294"/>
      <c r="D2" s="294"/>
      <c r="E2" s="294"/>
      <c r="F2" s="294"/>
      <c r="G2" s="294"/>
      <c r="H2" s="294"/>
    </row>
    <row r="3" spans="1:14" x14ac:dyDescent="0.35">
      <c r="A3" s="255"/>
      <c r="B3" s="295"/>
      <c r="C3" s="296"/>
      <c r="D3" s="294"/>
      <c r="E3" s="294"/>
      <c r="F3" s="294"/>
      <c r="G3" s="294"/>
      <c r="H3" s="294"/>
    </row>
    <row r="4" spans="1:14" ht="15" thickBot="1" x14ac:dyDescent="0.4">
      <c r="A4" s="297" t="s">
        <v>324</v>
      </c>
      <c r="B4" s="295"/>
      <c r="C4" s="295"/>
      <c r="D4" s="294"/>
      <c r="E4" s="295"/>
      <c r="F4" s="295"/>
      <c r="G4" s="294"/>
      <c r="H4" s="294"/>
    </row>
    <row r="5" spans="1:14" ht="15" thickBot="1" x14ac:dyDescent="0.4">
      <c r="B5" s="794" t="s">
        <v>230</v>
      </c>
      <c r="C5" s="795"/>
      <c r="D5" s="796"/>
      <c r="E5" s="798" t="s">
        <v>243</v>
      </c>
      <c r="F5" s="798"/>
      <c r="G5" s="798"/>
      <c r="H5" s="799"/>
    </row>
    <row r="6" spans="1:14" ht="15" thickBot="1" x14ac:dyDescent="0.4">
      <c r="A6" s="298" t="s">
        <v>325</v>
      </c>
      <c r="B6" s="260">
        <v>2019</v>
      </c>
      <c r="C6" s="261">
        <v>2020</v>
      </c>
      <c r="D6" s="262" t="s">
        <v>237</v>
      </c>
      <c r="E6" s="261">
        <v>2019</v>
      </c>
      <c r="F6" s="261">
        <v>2020</v>
      </c>
      <c r="G6" s="262" t="s">
        <v>237</v>
      </c>
      <c r="H6" s="263" t="s">
        <v>245</v>
      </c>
    </row>
    <row r="7" spans="1:14" x14ac:dyDescent="0.35">
      <c r="A7" s="299" t="s">
        <v>214</v>
      </c>
      <c r="B7" s="300">
        <f>+SUM(B8:B18)</f>
        <v>229524137</v>
      </c>
      <c r="C7" s="301">
        <f>+SUM(C8:C18)</f>
        <v>224450838</v>
      </c>
      <c r="D7" s="302">
        <f>+C7/B7-1</f>
        <v>-2.2103553318228997E-2</v>
      </c>
      <c r="E7" s="301">
        <f>+SUM(E8:E18)</f>
        <v>1512994358</v>
      </c>
      <c r="F7" s="301">
        <f>+SUM(F8:F18)</f>
        <v>1440350973</v>
      </c>
      <c r="G7" s="303">
        <f>+F7/E7-1</f>
        <v>-4.8012991334631216E-2</v>
      </c>
      <c r="H7" s="304">
        <f>F7/F7</f>
        <v>1</v>
      </c>
      <c r="J7" s="305"/>
      <c r="K7" s="305"/>
      <c r="L7" s="305"/>
      <c r="M7" s="305"/>
      <c r="N7" s="305"/>
    </row>
    <row r="8" spans="1:14" x14ac:dyDescent="0.35">
      <c r="A8" s="306" t="s">
        <v>272</v>
      </c>
      <c r="B8" s="307">
        <v>74607673</v>
      </c>
      <c r="C8" s="308">
        <v>47043247</v>
      </c>
      <c r="D8" s="309">
        <f t="shared" ref="D8:D71" si="0">+C8/B8-1</f>
        <v>-0.36945832635739762</v>
      </c>
      <c r="E8" s="310">
        <v>273820420</v>
      </c>
      <c r="F8" s="310">
        <v>398954827</v>
      </c>
      <c r="G8" s="311">
        <f t="shared" ref="G8:G71" si="1">+F8/E8-1</f>
        <v>0.45699443087553515</v>
      </c>
      <c r="H8" s="311">
        <f>+F8/$F$7</f>
        <v>0.27698445342738004</v>
      </c>
    </row>
    <row r="9" spans="1:14" x14ac:dyDescent="0.35">
      <c r="A9" s="306" t="s">
        <v>273</v>
      </c>
      <c r="B9" s="307">
        <v>0</v>
      </c>
      <c r="C9" s="308">
        <v>28925325</v>
      </c>
      <c r="D9" s="309" t="s">
        <v>267</v>
      </c>
      <c r="E9" s="310">
        <v>0</v>
      </c>
      <c r="F9" s="310">
        <v>241260219</v>
      </c>
      <c r="G9" s="311" t="s">
        <v>267</v>
      </c>
      <c r="H9" s="311">
        <f t="shared" ref="H9:H18" si="2">+F9/$F$7</f>
        <v>0.16750099352347228</v>
      </c>
    </row>
    <row r="10" spans="1:14" x14ac:dyDescent="0.35">
      <c r="A10" s="306" t="s">
        <v>275</v>
      </c>
      <c r="B10" s="307">
        <v>33413783</v>
      </c>
      <c r="C10" s="308">
        <v>36590973</v>
      </c>
      <c r="D10" s="309">
        <f t="shared" si="0"/>
        <v>9.5086210382104852E-2</v>
      </c>
      <c r="E10" s="310">
        <v>325755955</v>
      </c>
      <c r="F10" s="310">
        <v>221616497</v>
      </c>
      <c r="G10" s="311">
        <f t="shared" si="1"/>
        <v>-0.31968550812831653</v>
      </c>
      <c r="H10" s="311">
        <f t="shared" si="2"/>
        <v>0.15386284395560304</v>
      </c>
    </row>
    <row r="11" spans="1:14" x14ac:dyDescent="0.35">
      <c r="A11" s="312" t="s">
        <v>274</v>
      </c>
      <c r="B11" s="307">
        <v>28741372</v>
      </c>
      <c r="C11" s="308">
        <v>39821854</v>
      </c>
      <c r="D11" s="309">
        <f t="shared" si="0"/>
        <v>0.38552376692386159</v>
      </c>
      <c r="E11" s="310">
        <v>161314498</v>
      </c>
      <c r="F11" s="310">
        <v>201901047</v>
      </c>
      <c r="G11" s="311">
        <f t="shared" si="1"/>
        <v>0.2515988922458785</v>
      </c>
      <c r="H11" s="311">
        <f t="shared" si="2"/>
        <v>0.14017489541418876</v>
      </c>
    </row>
    <row r="12" spans="1:14" x14ac:dyDescent="0.35">
      <c r="A12" s="312" t="s">
        <v>277</v>
      </c>
      <c r="B12" s="307">
        <v>16102847</v>
      </c>
      <c r="C12" s="308">
        <v>17685725</v>
      </c>
      <c r="D12" s="309">
        <f t="shared" si="0"/>
        <v>9.8298021461670659E-2</v>
      </c>
      <c r="E12" s="310">
        <v>109621795</v>
      </c>
      <c r="F12" s="310">
        <v>75102615</v>
      </c>
      <c r="G12" s="311">
        <f t="shared" si="1"/>
        <v>-0.31489340235671204</v>
      </c>
      <c r="H12" s="311">
        <f t="shared" si="2"/>
        <v>5.2141885143156701E-2</v>
      </c>
    </row>
    <row r="13" spans="1:14" x14ac:dyDescent="0.35">
      <c r="A13" s="312" t="s">
        <v>276</v>
      </c>
      <c r="B13" s="307">
        <v>19398956</v>
      </c>
      <c r="C13" s="308">
        <v>6799471</v>
      </c>
      <c r="D13" s="309">
        <f t="shared" si="0"/>
        <v>-0.64949294178511463</v>
      </c>
      <c r="E13" s="310">
        <v>201576689</v>
      </c>
      <c r="F13" s="310">
        <v>65330646</v>
      </c>
      <c r="G13" s="311">
        <f t="shared" si="1"/>
        <v>-0.67590178048811977</v>
      </c>
      <c r="H13" s="311">
        <f t="shared" si="2"/>
        <v>4.5357449138891233E-2</v>
      </c>
    </row>
    <row r="14" spans="1:14" x14ac:dyDescent="0.35">
      <c r="A14" s="312" t="s">
        <v>281</v>
      </c>
      <c r="B14" s="307">
        <v>7538126</v>
      </c>
      <c r="C14" s="308">
        <v>11200789</v>
      </c>
      <c r="D14" s="309">
        <f t="shared" si="0"/>
        <v>0.48588508602801284</v>
      </c>
      <c r="E14" s="310">
        <v>44577150</v>
      </c>
      <c r="F14" s="310">
        <v>48320983</v>
      </c>
      <c r="G14" s="311">
        <f t="shared" si="1"/>
        <v>8.3985472377664294E-2</v>
      </c>
      <c r="H14" s="311">
        <f t="shared" si="2"/>
        <v>3.3548061483484E-2</v>
      </c>
    </row>
    <row r="15" spans="1:14" x14ac:dyDescent="0.35">
      <c r="A15" s="312" t="s">
        <v>280</v>
      </c>
      <c r="B15" s="307">
        <v>995013</v>
      </c>
      <c r="C15" s="308">
        <v>16095508</v>
      </c>
      <c r="D15" s="309" t="s">
        <v>267</v>
      </c>
      <c r="E15" s="310">
        <v>29794319</v>
      </c>
      <c r="F15" s="310">
        <v>34528265</v>
      </c>
      <c r="G15" s="311">
        <f t="shared" si="1"/>
        <v>0.15888753825855195</v>
      </c>
      <c r="H15" s="311">
        <f t="shared" si="2"/>
        <v>2.3972119051014103E-2</v>
      </c>
    </row>
    <row r="16" spans="1:14" x14ac:dyDescent="0.35">
      <c r="A16" s="312" t="s">
        <v>278</v>
      </c>
      <c r="B16" s="307">
        <v>4286528</v>
      </c>
      <c r="C16" s="308">
        <v>3544905</v>
      </c>
      <c r="D16" s="309">
        <f t="shared" si="0"/>
        <v>-0.17301251735670453</v>
      </c>
      <c r="E16" s="310">
        <v>77955222</v>
      </c>
      <c r="F16" s="310">
        <v>33138346</v>
      </c>
      <c r="G16" s="311">
        <f t="shared" si="1"/>
        <v>-0.57490537324106394</v>
      </c>
      <c r="H16" s="311">
        <f t="shared" si="2"/>
        <v>2.3007132720560878E-2</v>
      </c>
    </row>
    <row r="17" spans="1:14" x14ac:dyDescent="0.35">
      <c r="A17" s="312" t="s">
        <v>294</v>
      </c>
      <c r="B17" s="307">
        <v>3386771</v>
      </c>
      <c r="C17" s="308">
        <v>222009</v>
      </c>
      <c r="D17" s="309">
        <f t="shared" si="0"/>
        <v>-0.93444818087789228</v>
      </c>
      <c r="E17" s="310">
        <v>28228756</v>
      </c>
      <c r="F17" s="310">
        <v>16225275</v>
      </c>
      <c r="G17" s="311">
        <f t="shared" si="1"/>
        <v>-0.42522174905617516</v>
      </c>
      <c r="H17" s="311">
        <f t="shared" si="2"/>
        <v>1.1264806497964576E-2</v>
      </c>
    </row>
    <row r="18" spans="1:14" x14ac:dyDescent="0.35">
      <c r="A18" s="313" t="s">
        <v>326</v>
      </c>
      <c r="B18" s="314">
        <v>41053068</v>
      </c>
      <c r="C18" s="310">
        <v>16521032</v>
      </c>
      <c r="D18" s="311">
        <f t="shared" si="0"/>
        <v>-0.59756888328053825</v>
      </c>
      <c r="E18" s="310">
        <v>260349554</v>
      </c>
      <c r="F18" s="310">
        <v>103972253</v>
      </c>
      <c r="G18" s="311">
        <f t="shared" si="1"/>
        <v>-0.60064362929540493</v>
      </c>
      <c r="H18" s="311">
        <f t="shared" si="2"/>
        <v>7.2185359644284422E-2</v>
      </c>
    </row>
    <row r="19" spans="1:14" x14ac:dyDescent="0.35">
      <c r="A19" s="315" t="s">
        <v>215</v>
      </c>
      <c r="B19" s="316">
        <f>+SUM(B20:B30)</f>
        <v>133572401</v>
      </c>
      <c r="C19" s="317">
        <f>+SUM(C20:C30)</f>
        <v>80124647</v>
      </c>
      <c r="D19" s="318">
        <f>+C19/B19-1</f>
        <v>-0.40014069972433897</v>
      </c>
      <c r="E19" s="317">
        <f>+SUM(E20:E30)</f>
        <v>1035404125</v>
      </c>
      <c r="F19" s="317">
        <f>+SUM(F20:F30)</f>
        <v>743515219</v>
      </c>
      <c r="G19" s="318">
        <f>+F19/E19-1</f>
        <v>-0.28190819309320403</v>
      </c>
      <c r="H19" s="319">
        <f>F19/F19</f>
        <v>1</v>
      </c>
      <c r="J19" s="305"/>
      <c r="K19" s="305"/>
      <c r="L19" s="305"/>
      <c r="M19" s="305"/>
      <c r="N19" s="305"/>
    </row>
    <row r="20" spans="1:14" x14ac:dyDescent="0.35">
      <c r="A20" s="320" t="s">
        <v>272</v>
      </c>
      <c r="B20" s="314">
        <v>6277192</v>
      </c>
      <c r="C20" s="310">
        <v>5519084</v>
      </c>
      <c r="D20" s="311">
        <f t="shared" si="0"/>
        <v>-0.12077183555959414</v>
      </c>
      <c r="E20" s="310">
        <v>166110719</v>
      </c>
      <c r="F20" s="310">
        <v>293511253</v>
      </c>
      <c r="G20" s="311">
        <f t="shared" si="1"/>
        <v>0.76696154689451435</v>
      </c>
      <c r="H20" s="311">
        <f t="shared" ref="H20:H30" si="3">+F20/$F$19</f>
        <v>0.39476159397888533</v>
      </c>
    </row>
    <row r="21" spans="1:14" x14ac:dyDescent="0.35">
      <c r="A21" s="320" t="s">
        <v>277</v>
      </c>
      <c r="B21" s="314">
        <v>31136497</v>
      </c>
      <c r="C21" s="310">
        <v>13715881</v>
      </c>
      <c r="D21" s="311">
        <f t="shared" si="0"/>
        <v>-0.5594918400743667</v>
      </c>
      <c r="E21" s="310">
        <v>93444131</v>
      </c>
      <c r="F21" s="310">
        <v>86108704</v>
      </c>
      <c r="G21" s="311">
        <f t="shared" si="1"/>
        <v>-7.8500671165747105E-2</v>
      </c>
      <c r="H21" s="311">
        <f t="shared" si="3"/>
        <v>0.1158129676428318</v>
      </c>
    </row>
    <row r="22" spans="1:14" x14ac:dyDescent="0.35">
      <c r="A22" s="306" t="s">
        <v>276</v>
      </c>
      <c r="B22" s="314">
        <v>8779870</v>
      </c>
      <c r="C22" s="308">
        <v>3976980</v>
      </c>
      <c r="D22" s="309">
        <f t="shared" si="0"/>
        <v>-0.54703429549640259</v>
      </c>
      <c r="E22" s="310">
        <v>116952710</v>
      </c>
      <c r="F22" s="310">
        <v>69185234</v>
      </c>
      <c r="G22" s="311">
        <f t="shared" si="1"/>
        <v>-0.4084341098209695</v>
      </c>
      <c r="H22" s="311">
        <f t="shared" si="3"/>
        <v>9.3051537119914693E-2</v>
      </c>
    </row>
    <row r="23" spans="1:14" x14ac:dyDescent="0.35">
      <c r="A23" s="312" t="s">
        <v>278</v>
      </c>
      <c r="B23" s="314">
        <v>12800104</v>
      </c>
      <c r="C23" s="308">
        <v>3370380</v>
      </c>
      <c r="D23" s="311">
        <f t="shared" si="0"/>
        <v>-0.73669120188398463</v>
      </c>
      <c r="E23" s="310">
        <v>80527069</v>
      </c>
      <c r="F23" s="310">
        <v>60934616</v>
      </c>
      <c r="G23" s="311">
        <f t="shared" si="1"/>
        <v>-0.24330269614059841</v>
      </c>
      <c r="H23" s="311">
        <f t="shared" si="3"/>
        <v>8.1954766281656974E-2</v>
      </c>
    </row>
    <row r="24" spans="1:14" x14ac:dyDescent="0.35">
      <c r="A24" s="312" t="s">
        <v>274</v>
      </c>
      <c r="B24" s="314">
        <v>21191661</v>
      </c>
      <c r="C24" s="308">
        <v>12552987</v>
      </c>
      <c r="D24" s="311">
        <f t="shared" si="0"/>
        <v>-0.40764496940565442</v>
      </c>
      <c r="E24" s="310">
        <v>83583813</v>
      </c>
      <c r="F24" s="310">
        <v>42557336</v>
      </c>
      <c r="G24" s="311">
        <f t="shared" si="1"/>
        <v>-0.49084237159651956</v>
      </c>
      <c r="H24" s="311">
        <f t="shared" si="3"/>
        <v>5.7238015998163451E-2</v>
      </c>
    </row>
    <row r="25" spans="1:14" x14ac:dyDescent="0.35">
      <c r="A25" s="312" t="s">
        <v>273</v>
      </c>
      <c r="B25" s="314">
        <v>21954081</v>
      </c>
      <c r="C25" s="308">
        <v>3561975</v>
      </c>
      <c r="D25" s="309">
        <f t="shared" si="0"/>
        <v>-0.83775339992596365</v>
      </c>
      <c r="E25" s="310">
        <v>219962298</v>
      </c>
      <c r="F25" s="310">
        <v>33436255</v>
      </c>
      <c r="G25" s="311">
        <f t="shared" si="1"/>
        <v>-0.84799097252566435</v>
      </c>
      <c r="H25" s="311">
        <f t="shared" si="3"/>
        <v>4.4970505169982272E-2</v>
      </c>
    </row>
    <row r="26" spans="1:14" x14ac:dyDescent="0.35">
      <c r="A26" s="313" t="s">
        <v>275</v>
      </c>
      <c r="B26" s="314">
        <v>2000071</v>
      </c>
      <c r="C26" s="310">
        <v>2372243</v>
      </c>
      <c r="D26" s="311">
        <f t="shared" si="0"/>
        <v>0.18607939418150665</v>
      </c>
      <c r="E26" s="310">
        <v>30323400</v>
      </c>
      <c r="F26" s="310">
        <v>24357901</v>
      </c>
      <c r="G26" s="311">
        <f t="shared" si="1"/>
        <v>-0.19672922561454187</v>
      </c>
      <c r="H26" s="311">
        <f t="shared" si="3"/>
        <v>3.2760460549496835E-2</v>
      </c>
    </row>
    <row r="27" spans="1:14" x14ac:dyDescent="0.35">
      <c r="A27" s="313" t="s">
        <v>281</v>
      </c>
      <c r="B27" s="314">
        <v>2276692</v>
      </c>
      <c r="C27" s="310">
        <v>5229380</v>
      </c>
      <c r="D27" s="311">
        <f t="shared" si="0"/>
        <v>1.2969202685299548</v>
      </c>
      <c r="E27" s="310">
        <v>17139113</v>
      </c>
      <c r="F27" s="310">
        <v>22844409</v>
      </c>
      <c r="G27" s="311">
        <f t="shared" si="1"/>
        <v>0.33288163745696764</v>
      </c>
      <c r="H27" s="311">
        <f t="shared" si="3"/>
        <v>3.0724870744037857E-2</v>
      </c>
    </row>
    <row r="28" spans="1:14" x14ac:dyDescent="0.35">
      <c r="A28" s="313" t="s">
        <v>279</v>
      </c>
      <c r="B28" s="314">
        <v>1084846</v>
      </c>
      <c r="C28" s="310">
        <v>10301198</v>
      </c>
      <c r="D28" s="309">
        <f t="shared" si="0"/>
        <v>8.4955394590568609</v>
      </c>
      <c r="E28" s="310">
        <v>11867642</v>
      </c>
      <c r="F28" s="310">
        <v>22270355</v>
      </c>
      <c r="G28" s="311">
        <f t="shared" si="1"/>
        <v>0.87656107253656623</v>
      </c>
      <c r="H28" s="311">
        <f t="shared" si="3"/>
        <v>2.9952789708800838E-2</v>
      </c>
    </row>
    <row r="29" spans="1:14" x14ac:dyDescent="0.35">
      <c r="A29" s="313" t="s">
        <v>280</v>
      </c>
      <c r="B29" s="314">
        <v>2241497</v>
      </c>
      <c r="C29" s="310">
        <v>2382496</v>
      </c>
      <c r="D29" s="311">
        <f t="shared" si="0"/>
        <v>6.2903943212951008E-2</v>
      </c>
      <c r="E29" s="310">
        <v>22237832</v>
      </c>
      <c r="F29" s="310">
        <v>10672883</v>
      </c>
      <c r="G29" s="311">
        <f t="shared" si="1"/>
        <v>-0.52005739588283606</v>
      </c>
      <c r="H29" s="311">
        <f t="shared" si="3"/>
        <v>1.4354626142494603E-2</v>
      </c>
    </row>
    <row r="30" spans="1:14" x14ac:dyDescent="0.35">
      <c r="A30" s="313" t="s">
        <v>327</v>
      </c>
      <c r="B30" s="314">
        <v>23829890</v>
      </c>
      <c r="C30" s="310">
        <v>17142043</v>
      </c>
      <c r="D30" s="311">
        <f t="shared" si="0"/>
        <v>-0.280649512020408</v>
      </c>
      <c r="E30" s="310">
        <v>193255398</v>
      </c>
      <c r="F30" s="310">
        <v>77636273</v>
      </c>
      <c r="G30" s="311">
        <f t="shared" si="1"/>
        <v>-0.59827112824036099</v>
      </c>
      <c r="H30" s="311">
        <f t="shared" si="3"/>
        <v>0.10441786666373537</v>
      </c>
    </row>
    <row r="31" spans="1:14" x14ac:dyDescent="0.35">
      <c r="A31" s="315" t="s">
        <v>216</v>
      </c>
      <c r="B31" s="316">
        <f>+SUM(B32:B42)</f>
        <v>36759460</v>
      </c>
      <c r="C31" s="317">
        <f>+SUM(C32:C42)</f>
        <v>27686748</v>
      </c>
      <c r="D31" s="318">
        <f>+C31/B31-1</f>
        <v>-0.24681298365101123</v>
      </c>
      <c r="E31" s="317">
        <f>+SUM(E32:E42)</f>
        <v>356571548</v>
      </c>
      <c r="F31" s="317">
        <f>+SUM(F32:F42)</f>
        <v>222771511</v>
      </c>
      <c r="G31" s="318">
        <f>+F31/E31-1</f>
        <v>-0.37524036269994265</v>
      </c>
      <c r="H31" s="319">
        <f>F31/F31</f>
        <v>1</v>
      </c>
      <c r="J31" s="305"/>
      <c r="K31" s="305"/>
      <c r="L31" s="305"/>
      <c r="M31" s="305"/>
      <c r="N31" s="305"/>
    </row>
    <row r="32" spans="1:14" x14ac:dyDescent="0.35">
      <c r="A32" s="320" t="s">
        <v>282</v>
      </c>
      <c r="B32" s="314">
        <v>3588745</v>
      </c>
      <c r="C32" s="310">
        <v>2530083</v>
      </c>
      <c r="D32" s="311">
        <f t="shared" si="0"/>
        <v>-0.29499504701504287</v>
      </c>
      <c r="E32" s="310">
        <v>41394154</v>
      </c>
      <c r="F32" s="310">
        <v>32270594</v>
      </c>
      <c r="G32" s="311">
        <f t="shared" si="1"/>
        <v>-0.22040696857821995</v>
      </c>
      <c r="H32" s="311">
        <f t="shared" ref="H32:H42" si="4">+F32/$F$31</f>
        <v>0.14485960909067946</v>
      </c>
    </row>
    <row r="33" spans="1:14" x14ac:dyDescent="0.35">
      <c r="A33" s="320" t="s">
        <v>286</v>
      </c>
      <c r="B33" s="314">
        <v>2107359</v>
      </c>
      <c r="C33" s="310">
        <v>4184506</v>
      </c>
      <c r="D33" s="311">
        <f t="shared" si="0"/>
        <v>0.98566357227221379</v>
      </c>
      <c r="E33" s="310">
        <v>24128070</v>
      </c>
      <c r="F33" s="310">
        <v>25942068</v>
      </c>
      <c r="G33" s="311">
        <f t="shared" si="1"/>
        <v>7.518205973374581E-2</v>
      </c>
      <c r="H33" s="311">
        <f t="shared" si="4"/>
        <v>0.11645146133609517</v>
      </c>
    </row>
    <row r="34" spans="1:14" x14ac:dyDescent="0.35">
      <c r="A34" s="313" t="s">
        <v>291</v>
      </c>
      <c r="B34" s="314">
        <v>1483107</v>
      </c>
      <c r="C34" s="308">
        <v>1176432</v>
      </c>
      <c r="D34" s="311">
        <f t="shared" si="0"/>
        <v>-0.20677874219459558</v>
      </c>
      <c r="E34" s="310">
        <v>18848428</v>
      </c>
      <c r="F34" s="310">
        <v>13785561</v>
      </c>
      <c r="G34" s="311">
        <f t="shared" si="1"/>
        <v>-0.26860950950392259</v>
      </c>
      <c r="H34" s="311">
        <f t="shared" si="4"/>
        <v>6.1882064444048236E-2</v>
      </c>
    </row>
    <row r="35" spans="1:14" x14ac:dyDescent="0.35">
      <c r="A35" s="313" t="s">
        <v>306</v>
      </c>
      <c r="B35" s="314">
        <v>1223362</v>
      </c>
      <c r="C35" s="310">
        <v>1175478</v>
      </c>
      <c r="D35" s="311">
        <f t="shared" si="0"/>
        <v>-3.9141317124448904E-2</v>
      </c>
      <c r="E35" s="310">
        <v>1739753</v>
      </c>
      <c r="F35" s="310">
        <v>12695335</v>
      </c>
      <c r="G35" s="311">
        <f t="shared" si="1"/>
        <v>6.2972054078941095</v>
      </c>
      <c r="H35" s="311">
        <f t="shared" si="4"/>
        <v>5.6988144233577516E-2</v>
      </c>
    </row>
    <row r="36" spans="1:14" x14ac:dyDescent="0.35">
      <c r="A36" s="320" t="s">
        <v>289</v>
      </c>
      <c r="B36" s="314">
        <v>1897125</v>
      </c>
      <c r="C36" s="310">
        <v>2628452</v>
      </c>
      <c r="D36" s="311">
        <f t="shared" si="0"/>
        <v>0.38549225802200704</v>
      </c>
      <c r="E36" s="310">
        <v>23772820</v>
      </c>
      <c r="F36" s="310">
        <v>11493165</v>
      </c>
      <c r="G36" s="311">
        <f t="shared" si="1"/>
        <v>-0.51654179016204216</v>
      </c>
      <c r="H36" s="311">
        <f t="shared" si="4"/>
        <v>5.1591718116954371E-2</v>
      </c>
    </row>
    <row r="37" spans="1:14" x14ac:dyDescent="0.35">
      <c r="A37" s="313" t="s">
        <v>313</v>
      </c>
      <c r="B37" s="314">
        <v>3201177</v>
      </c>
      <c r="C37" s="310">
        <v>1155051</v>
      </c>
      <c r="D37" s="311">
        <f t="shared" si="0"/>
        <v>-0.63917927687222542</v>
      </c>
      <c r="E37" s="310">
        <v>25605702</v>
      </c>
      <c r="F37" s="310">
        <v>7821737</v>
      </c>
      <c r="G37" s="311">
        <f t="shared" si="1"/>
        <v>-0.69453143678700946</v>
      </c>
      <c r="H37" s="311">
        <f t="shared" si="4"/>
        <v>3.5111029075885737E-2</v>
      </c>
    </row>
    <row r="38" spans="1:14" x14ac:dyDescent="0.35">
      <c r="A38" s="313" t="s">
        <v>274</v>
      </c>
      <c r="B38" s="314">
        <v>268924</v>
      </c>
      <c r="C38" s="310">
        <v>715609</v>
      </c>
      <c r="D38" s="311">
        <f t="shared" si="0"/>
        <v>1.6610083146167689</v>
      </c>
      <c r="E38" s="310">
        <v>14122583</v>
      </c>
      <c r="F38" s="310">
        <v>7464067</v>
      </c>
      <c r="G38" s="311">
        <f t="shared" si="1"/>
        <v>-0.47148004015979228</v>
      </c>
      <c r="H38" s="311">
        <f t="shared" si="4"/>
        <v>3.350548266470213E-2</v>
      </c>
    </row>
    <row r="39" spans="1:14" x14ac:dyDescent="0.35">
      <c r="A39" s="313" t="s">
        <v>290</v>
      </c>
      <c r="B39" s="314">
        <v>2341455</v>
      </c>
      <c r="C39" s="310">
        <v>1393305</v>
      </c>
      <c r="D39" s="311">
        <f t="shared" si="0"/>
        <v>-0.40494051775498563</v>
      </c>
      <c r="E39" s="310">
        <v>27633909</v>
      </c>
      <c r="F39" s="310">
        <v>7315483</v>
      </c>
      <c r="G39" s="311">
        <f t="shared" si="1"/>
        <v>-0.73527151008567049</v>
      </c>
      <c r="H39" s="311">
        <f t="shared" si="4"/>
        <v>3.2838503303952542E-2</v>
      </c>
    </row>
    <row r="40" spans="1:14" x14ac:dyDescent="0.35">
      <c r="A40" s="313" t="s">
        <v>276</v>
      </c>
      <c r="B40" s="314">
        <v>860601</v>
      </c>
      <c r="C40" s="310">
        <v>1741352</v>
      </c>
      <c r="D40" s="311">
        <f t="shared" si="0"/>
        <v>1.0234138700745179</v>
      </c>
      <c r="E40" s="310">
        <v>3491330</v>
      </c>
      <c r="F40" s="310">
        <v>6907831</v>
      </c>
      <c r="G40" s="311">
        <f t="shared" si="1"/>
        <v>0.97856719359098099</v>
      </c>
      <c r="H40" s="311">
        <f t="shared" si="4"/>
        <v>3.1008592476620585E-2</v>
      </c>
    </row>
    <row r="41" spans="1:14" x14ac:dyDescent="0.35">
      <c r="A41" s="313" t="s">
        <v>293</v>
      </c>
      <c r="B41" s="314">
        <v>741784</v>
      </c>
      <c r="C41" s="310">
        <v>439100</v>
      </c>
      <c r="D41" s="311">
        <f t="shared" si="0"/>
        <v>-0.40804870420499773</v>
      </c>
      <c r="E41" s="310">
        <v>12544695</v>
      </c>
      <c r="F41" s="310">
        <v>5205035</v>
      </c>
      <c r="G41" s="311">
        <f t="shared" si="1"/>
        <v>-0.58508078514463691</v>
      </c>
      <c r="H41" s="311">
        <f t="shared" si="4"/>
        <v>2.3364904141625183E-2</v>
      </c>
    </row>
    <row r="42" spans="1:14" x14ac:dyDescent="0.35">
      <c r="A42" s="313" t="s">
        <v>328</v>
      </c>
      <c r="B42" s="314">
        <v>19045821</v>
      </c>
      <c r="C42" s="310">
        <v>10547380</v>
      </c>
      <c r="D42" s="311">
        <f t="shared" si="0"/>
        <v>-0.44621027363430543</v>
      </c>
      <c r="E42" s="310">
        <v>163290104</v>
      </c>
      <c r="F42" s="310">
        <v>91870635</v>
      </c>
      <c r="G42" s="311">
        <f t="shared" si="1"/>
        <v>-0.43737781562071887</v>
      </c>
      <c r="H42" s="311">
        <f t="shared" si="4"/>
        <v>0.41239849111585908</v>
      </c>
    </row>
    <row r="43" spans="1:14" x14ac:dyDescent="0.35">
      <c r="A43" s="315" t="s">
        <v>217</v>
      </c>
      <c r="B43" s="316">
        <f>+SUM(B44:B54)</f>
        <v>230306645</v>
      </c>
      <c r="C43" s="317">
        <f>+SUM(C44:C54)</f>
        <v>171417617</v>
      </c>
      <c r="D43" s="318">
        <f t="shared" si="0"/>
        <v>-0.25569834513459222</v>
      </c>
      <c r="E43" s="317">
        <f>+SUM(E44:E54)</f>
        <v>1316174401</v>
      </c>
      <c r="F43" s="317">
        <f>+SUM(F44:F54)</f>
        <v>857877680</v>
      </c>
      <c r="G43" s="318">
        <f t="shared" si="1"/>
        <v>-0.34820364280888338</v>
      </c>
      <c r="H43" s="319">
        <f>F43/F43</f>
        <v>1</v>
      </c>
      <c r="J43" s="305"/>
      <c r="K43" s="305"/>
      <c r="L43" s="305"/>
      <c r="M43" s="305"/>
      <c r="N43" s="305"/>
    </row>
    <row r="44" spans="1:14" x14ac:dyDescent="0.35">
      <c r="A44" s="320" t="s">
        <v>272</v>
      </c>
      <c r="B44" s="314">
        <v>87827685</v>
      </c>
      <c r="C44" s="310">
        <v>33967291</v>
      </c>
      <c r="D44" s="311">
        <f t="shared" si="0"/>
        <v>-0.61325075344978064</v>
      </c>
      <c r="E44" s="310">
        <v>455843438</v>
      </c>
      <c r="F44" s="310">
        <v>280473068</v>
      </c>
      <c r="G44" s="311">
        <f t="shared" si="1"/>
        <v>-0.38471623233062757</v>
      </c>
      <c r="H44" s="311">
        <f>+F44/$F$43</f>
        <v>0.32693829731063756</v>
      </c>
    </row>
    <row r="45" spans="1:14" x14ac:dyDescent="0.35">
      <c r="A45" s="320" t="s">
        <v>276</v>
      </c>
      <c r="B45" s="314">
        <v>19289956</v>
      </c>
      <c r="C45" s="310">
        <v>29000699</v>
      </c>
      <c r="D45" s="311">
        <f t="shared" si="0"/>
        <v>0.50340928719588574</v>
      </c>
      <c r="E45" s="310">
        <v>71803879</v>
      </c>
      <c r="F45" s="310">
        <v>97042520</v>
      </c>
      <c r="G45" s="311">
        <f t="shared" si="1"/>
        <v>0.35149411635546879</v>
      </c>
      <c r="H45" s="311">
        <f t="shared" ref="H45:H54" si="5">+F45/$F$43</f>
        <v>0.11311929691421742</v>
      </c>
    </row>
    <row r="46" spans="1:14" x14ac:dyDescent="0.35">
      <c r="A46" s="320" t="s">
        <v>275</v>
      </c>
      <c r="B46" s="314">
        <v>9763954</v>
      </c>
      <c r="C46" s="310">
        <v>14000653</v>
      </c>
      <c r="D46" s="311">
        <f t="shared" si="0"/>
        <v>0.43391222449429812</v>
      </c>
      <c r="E46" s="310">
        <v>55424699</v>
      </c>
      <c r="F46" s="310">
        <v>61285143</v>
      </c>
      <c r="G46" s="311">
        <f t="shared" si="1"/>
        <v>0.10573704694363784</v>
      </c>
      <c r="H46" s="311">
        <f t="shared" si="5"/>
        <v>7.1438090101609827E-2</v>
      </c>
    </row>
    <row r="47" spans="1:14" x14ac:dyDescent="0.35">
      <c r="A47" s="313" t="s">
        <v>283</v>
      </c>
      <c r="B47" s="314">
        <v>21911591</v>
      </c>
      <c r="C47" s="310">
        <v>19545887</v>
      </c>
      <c r="D47" s="311">
        <f t="shared" si="0"/>
        <v>-0.10796587066635188</v>
      </c>
      <c r="E47" s="310">
        <v>93155809</v>
      </c>
      <c r="F47" s="310">
        <v>52315316</v>
      </c>
      <c r="G47" s="311">
        <f t="shared" si="1"/>
        <v>-0.43841058800745314</v>
      </c>
      <c r="H47" s="311">
        <f t="shared" si="5"/>
        <v>6.0982255652111149E-2</v>
      </c>
    </row>
    <row r="48" spans="1:14" x14ac:dyDescent="0.35">
      <c r="A48" s="313" t="s">
        <v>288</v>
      </c>
      <c r="B48" s="314">
        <v>6910301</v>
      </c>
      <c r="C48" s="310">
        <v>10553529</v>
      </c>
      <c r="D48" s="311">
        <f t="shared" si="0"/>
        <v>0.52721697651086408</v>
      </c>
      <c r="E48" s="310">
        <v>51352791</v>
      </c>
      <c r="F48" s="310">
        <v>46971863</v>
      </c>
      <c r="G48" s="311">
        <f t="shared" si="1"/>
        <v>-8.5310416721069759E-2</v>
      </c>
      <c r="H48" s="311">
        <f t="shared" si="5"/>
        <v>5.4753566965397675E-2</v>
      </c>
    </row>
    <row r="49" spans="1:14" x14ac:dyDescent="0.35">
      <c r="A49" s="313" t="s">
        <v>274</v>
      </c>
      <c r="B49" s="314">
        <v>5624042</v>
      </c>
      <c r="C49" s="310">
        <v>13130468</v>
      </c>
      <c r="D49" s="311">
        <f t="shared" si="0"/>
        <v>1.3347030480924573</v>
      </c>
      <c r="E49" s="310">
        <v>49585701</v>
      </c>
      <c r="F49" s="310">
        <v>42247334</v>
      </c>
      <c r="G49" s="311">
        <f t="shared" si="1"/>
        <v>-0.14799361211007178</v>
      </c>
      <c r="H49" s="311">
        <f t="shared" si="5"/>
        <v>4.9246337776266656E-2</v>
      </c>
    </row>
    <row r="50" spans="1:14" x14ac:dyDescent="0.35">
      <c r="A50" s="313" t="s">
        <v>292</v>
      </c>
      <c r="B50" s="314">
        <v>8296184</v>
      </c>
      <c r="C50" s="310">
        <v>4939657</v>
      </c>
      <c r="D50" s="311">
        <f t="shared" si="0"/>
        <v>-0.40458685583637011</v>
      </c>
      <c r="E50" s="310">
        <v>19995946</v>
      </c>
      <c r="F50" s="310">
        <v>33777835</v>
      </c>
      <c r="G50" s="311">
        <f t="shared" si="1"/>
        <v>0.68923415776377861</v>
      </c>
      <c r="H50" s="311">
        <f t="shared" si="5"/>
        <v>3.9373719339568319E-2</v>
      </c>
    </row>
    <row r="51" spans="1:14" x14ac:dyDescent="0.35">
      <c r="A51" s="313" t="s">
        <v>280</v>
      </c>
      <c r="B51" s="314">
        <v>475672</v>
      </c>
      <c r="C51" s="310">
        <v>9047764</v>
      </c>
      <c r="D51" s="311" t="s">
        <v>267</v>
      </c>
      <c r="E51" s="310">
        <v>35069972</v>
      </c>
      <c r="F51" s="310">
        <v>31101179</v>
      </c>
      <c r="G51" s="311">
        <f t="shared" si="1"/>
        <v>-0.11316784056742335</v>
      </c>
      <c r="H51" s="311">
        <f t="shared" si="5"/>
        <v>3.6253628839020502E-2</v>
      </c>
    </row>
    <row r="52" spans="1:14" x14ac:dyDescent="0.35">
      <c r="A52" s="313" t="s">
        <v>278</v>
      </c>
      <c r="B52" s="314">
        <v>4007966</v>
      </c>
      <c r="C52" s="310">
        <v>725523</v>
      </c>
      <c r="D52" s="311">
        <f t="shared" si="0"/>
        <v>-0.81897975182424199</v>
      </c>
      <c r="E52" s="310">
        <v>82412588</v>
      </c>
      <c r="F52" s="310">
        <v>20295925</v>
      </c>
      <c r="G52" s="311">
        <f t="shared" si="1"/>
        <v>-0.75372785283723887</v>
      </c>
      <c r="H52" s="311">
        <f t="shared" si="5"/>
        <v>2.3658297066313696E-2</v>
      </c>
    </row>
    <row r="53" spans="1:14" x14ac:dyDescent="0.35">
      <c r="A53" s="313" t="s">
        <v>295</v>
      </c>
      <c r="B53" s="314">
        <v>3463847</v>
      </c>
      <c r="C53" s="310">
        <v>4114790</v>
      </c>
      <c r="D53" s="311">
        <f t="shared" si="0"/>
        <v>0.18792487081559894</v>
      </c>
      <c r="E53" s="310">
        <v>20838369</v>
      </c>
      <c r="F53" s="310">
        <v>18487730</v>
      </c>
      <c r="G53" s="311">
        <f t="shared" si="1"/>
        <v>-0.11280340606311368</v>
      </c>
      <c r="H53" s="311">
        <f t="shared" si="5"/>
        <v>2.1550543196321416E-2</v>
      </c>
    </row>
    <row r="54" spans="1:14" x14ac:dyDescent="0.35">
      <c r="A54" s="313" t="s">
        <v>329</v>
      </c>
      <c r="B54" s="314">
        <v>62735447</v>
      </c>
      <c r="C54" s="310">
        <v>32391356</v>
      </c>
      <c r="D54" s="311">
        <f t="shared" si="0"/>
        <v>-0.48368334731081142</v>
      </c>
      <c r="E54" s="310">
        <v>380691209</v>
      </c>
      <c r="F54" s="310">
        <v>173879767</v>
      </c>
      <c r="G54" s="311">
        <f t="shared" si="1"/>
        <v>-0.54325247631342077</v>
      </c>
      <c r="H54" s="311">
        <f t="shared" si="5"/>
        <v>0.20268596683853576</v>
      </c>
    </row>
    <row r="55" spans="1:14" x14ac:dyDescent="0.35">
      <c r="A55" s="315" t="s">
        <v>218</v>
      </c>
      <c r="B55" s="316">
        <f>+SUM(B56:B66)</f>
        <v>96461481</v>
      </c>
      <c r="C55" s="317">
        <f>+SUM(C56:C66)</f>
        <v>49736740</v>
      </c>
      <c r="D55" s="318">
        <f t="shared" si="0"/>
        <v>-0.4843875556917896</v>
      </c>
      <c r="E55" s="317">
        <f>+SUM(E56:E66)</f>
        <v>1151532751</v>
      </c>
      <c r="F55" s="317">
        <f>+SUM(F56:F66)</f>
        <v>381886257</v>
      </c>
      <c r="G55" s="318">
        <f t="shared" si="1"/>
        <v>-0.66836700331070298</v>
      </c>
      <c r="H55" s="321">
        <f>F55/F55</f>
        <v>1</v>
      </c>
      <c r="J55" s="305"/>
      <c r="K55" s="305"/>
      <c r="L55" s="305"/>
      <c r="M55" s="305"/>
      <c r="N55" s="305"/>
    </row>
    <row r="56" spans="1:14" x14ac:dyDescent="0.35">
      <c r="A56" s="320" t="s">
        <v>279</v>
      </c>
      <c r="B56" s="314">
        <v>18075363</v>
      </c>
      <c r="C56" s="310">
        <v>12872769</v>
      </c>
      <c r="D56" s="311">
        <f t="shared" si="0"/>
        <v>-0.28782791250167428</v>
      </c>
      <c r="E56" s="310">
        <v>139284128</v>
      </c>
      <c r="F56" s="310">
        <v>71377941</v>
      </c>
      <c r="G56" s="311">
        <f t="shared" si="1"/>
        <v>-0.48753715139746578</v>
      </c>
      <c r="H56" s="311">
        <f t="shared" ref="H56:H66" si="6">+F56/$F$55</f>
        <v>0.18690890203990765</v>
      </c>
    </row>
    <row r="57" spans="1:14" x14ac:dyDescent="0.35">
      <c r="A57" s="320" t="s">
        <v>273</v>
      </c>
      <c r="B57" s="314">
        <v>19221303</v>
      </c>
      <c r="C57" s="310">
        <v>6301883</v>
      </c>
      <c r="D57" s="311">
        <f t="shared" si="0"/>
        <v>-0.67214069722536496</v>
      </c>
      <c r="E57" s="310">
        <v>439135607</v>
      </c>
      <c r="F57" s="310">
        <v>62245492</v>
      </c>
      <c r="G57" s="311">
        <f t="shared" si="1"/>
        <v>-0.85825450952329629</v>
      </c>
      <c r="H57" s="311">
        <f t="shared" si="6"/>
        <v>0.16299484691851585</v>
      </c>
    </row>
    <row r="58" spans="1:14" x14ac:dyDescent="0.35">
      <c r="A58" s="313" t="s">
        <v>284</v>
      </c>
      <c r="B58" s="314">
        <v>16165684</v>
      </c>
      <c r="C58" s="310">
        <v>6093585</v>
      </c>
      <c r="D58" s="311">
        <f t="shared" si="0"/>
        <v>-0.62305430441421472</v>
      </c>
      <c r="E58" s="310">
        <v>127231614</v>
      </c>
      <c r="F58" s="310">
        <v>29698405</v>
      </c>
      <c r="G58" s="311">
        <f t="shared" si="1"/>
        <v>-0.76657998695198504</v>
      </c>
      <c r="H58" s="311">
        <f t="shared" si="6"/>
        <v>7.7767671539958033E-2</v>
      </c>
    </row>
    <row r="59" spans="1:14" x14ac:dyDescent="0.35">
      <c r="A59" s="320" t="s">
        <v>287</v>
      </c>
      <c r="B59" s="314">
        <v>4559446</v>
      </c>
      <c r="C59" s="310">
        <v>2984571</v>
      </c>
      <c r="D59" s="311">
        <f t="shared" si="0"/>
        <v>-0.34540928876008181</v>
      </c>
      <c r="E59" s="310">
        <v>56556406</v>
      </c>
      <c r="F59" s="310">
        <v>26355694</v>
      </c>
      <c r="G59" s="311">
        <f t="shared" si="1"/>
        <v>-0.5339927717472005</v>
      </c>
      <c r="H59" s="311">
        <f t="shared" si="6"/>
        <v>6.9014512873659131E-2</v>
      </c>
    </row>
    <row r="60" spans="1:14" x14ac:dyDescent="0.35">
      <c r="A60" s="313" t="s">
        <v>285</v>
      </c>
      <c r="B60" s="314">
        <v>3997975</v>
      </c>
      <c r="C60" s="310">
        <v>3695364</v>
      </c>
      <c r="D60" s="311">
        <f t="shared" si="0"/>
        <v>-7.5691068603480516E-2</v>
      </c>
      <c r="E60" s="310">
        <v>48432501</v>
      </c>
      <c r="F60" s="310">
        <v>25986812</v>
      </c>
      <c r="G60" s="311">
        <f t="shared" si="1"/>
        <v>-0.46344269935595517</v>
      </c>
      <c r="H60" s="311">
        <f t="shared" si="6"/>
        <v>6.8048565570664146E-2</v>
      </c>
    </row>
    <row r="61" spans="1:14" x14ac:dyDescent="0.35">
      <c r="A61" s="313" t="s">
        <v>289</v>
      </c>
      <c r="B61" s="314">
        <v>4025477</v>
      </c>
      <c r="C61" s="310">
        <v>3051881</v>
      </c>
      <c r="D61" s="311">
        <f t="shared" si="0"/>
        <v>-0.24185854247831995</v>
      </c>
      <c r="E61" s="310">
        <v>34071032</v>
      </c>
      <c r="F61" s="310">
        <v>16439300</v>
      </c>
      <c r="G61" s="311">
        <f t="shared" si="1"/>
        <v>-0.51749920577691921</v>
      </c>
      <c r="H61" s="311">
        <f t="shared" si="6"/>
        <v>4.3047634468815148E-2</v>
      </c>
    </row>
    <row r="62" spans="1:14" x14ac:dyDescent="0.35">
      <c r="A62" s="313" t="s">
        <v>282</v>
      </c>
      <c r="B62" s="314">
        <v>2339845</v>
      </c>
      <c r="C62" s="310">
        <v>1507542</v>
      </c>
      <c r="D62" s="311">
        <f t="shared" si="0"/>
        <v>-0.35570860462979381</v>
      </c>
      <c r="E62" s="310">
        <v>30516660</v>
      </c>
      <c r="F62" s="310">
        <v>14547497</v>
      </c>
      <c r="G62" s="311">
        <f t="shared" si="1"/>
        <v>-0.52329327652501945</v>
      </c>
      <c r="H62" s="311">
        <f t="shared" si="6"/>
        <v>3.8093795556513051E-2</v>
      </c>
    </row>
    <row r="63" spans="1:14" x14ac:dyDescent="0.35">
      <c r="A63" s="313" t="s">
        <v>296</v>
      </c>
      <c r="B63" s="314">
        <v>1318114</v>
      </c>
      <c r="C63" s="310">
        <v>1523595</v>
      </c>
      <c r="D63" s="311">
        <f t="shared" si="0"/>
        <v>0.15589015821089824</v>
      </c>
      <c r="E63" s="310">
        <v>15380697</v>
      </c>
      <c r="F63" s="310">
        <v>13723142</v>
      </c>
      <c r="G63" s="311">
        <f t="shared" si="1"/>
        <v>-0.10776852310399199</v>
      </c>
      <c r="H63" s="311">
        <f t="shared" si="6"/>
        <v>3.5935155425087739E-2</v>
      </c>
    </row>
    <row r="64" spans="1:14" x14ac:dyDescent="0.35">
      <c r="A64" s="313" t="s">
        <v>291</v>
      </c>
      <c r="B64" s="314">
        <v>623900</v>
      </c>
      <c r="C64" s="310">
        <v>1484065</v>
      </c>
      <c r="D64" s="311">
        <f t="shared" si="0"/>
        <v>1.3786904952716781</v>
      </c>
      <c r="E64" s="310">
        <v>18151118</v>
      </c>
      <c r="F64" s="310">
        <v>13433292</v>
      </c>
      <c r="G64" s="311">
        <f t="shared" si="1"/>
        <v>-0.25991930634796157</v>
      </c>
      <c r="H64" s="311">
        <f t="shared" si="6"/>
        <v>3.5176159795663978E-2</v>
      </c>
    </row>
    <row r="65" spans="1:14" x14ac:dyDescent="0.35">
      <c r="A65" s="313" t="s">
        <v>290</v>
      </c>
      <c r="B65" s="314">
        <v>1716397</v>
      </c>
      <c r="C65" s="310">
        <v>1794958</v>
      </c>
      <c r="D65" s="311">
        <f t="shared" si="0"/>
        <v>4.5770879347843296E-2</v>
      </c>
      <c r="E65" s="310">
        <v>23410814</v>
      </c>
      <c r="F65" s="310">
        <v>12936781</v>
      </c>
      <c r="G65" s="311">
        <f t="shared" si="1"/>
        <v>-0.44740148719305528</v>
      </c>
      <c r="H65" s="311">
        <f t="shared" si="6"/>
        <v>3.3876005650551599E-2</v>
      </c>
    </row>
    <row r="66" spans="1:14" x14ac:dyDescent="0.35">
      <c r="A66" s="313" t="s">
        <v>330</v>
      </c>
      <c r="B66" s="314">
        <v>24417977</v>
      </c>
      <c r="C66" s="310">
        <v>8426527</v>
      </c>
      <c r="D66" s="311">
        <f t="shared" si="0"/>
        <v>-0.65490478592882617</v>
      </c>
      <c r="E66" s="310">
        <v>219362174</v>
      </c>
      <c r="F66" s="310">
        <v>95141901</v>
      </c>
      <c r="G66" s="311">
        <f t="shared" si="1"/>
        <v>-0.56627936683377333</v>
      </c>
      <c r="H66" s="311">
        <f t="shared" si="6"/>
        <v>0.24913675016066367</v>
      </c>
    </row>
    <row r="67" spans="1:14" x14ac:dyDescent="0.35">
      <c r="A67" s="315" t="s">
        <v>88</v>
      </c>
      <c r="B67" s="316">
        <f>+SUM(B68:B78)</f>
        <v>105835237</v>
      </c>
      <c r="C67" s="317">
        <f>+SUM(C68:C78)</f>
        <v>110448816</v>
      </c>
      <c r="D67" s="318">
        <f t="shared" si="0"/>
        <v>4.3592088332546464E-2</v>
      </c>
      <c r="E67" s="317">
        <f>+SUM(E68:E78)</f>
        <v>784454904</v>
      </c>
      <c r="F67" s="317">
        <f>+SUM(F68:F78)</f>
        <v>687254105</v>
      </c>
      <c r="G67" s="318">
        <f t="shared" si="1"/>
        <v>-0.12390871483416721</v>
      </c>
      <c r="H67" s="319">
        <f>F67/F67</f>
        <v>1</v>
      </c>
      <c r="J67" s="305"/>
      <c r="K67" s="305"/>
      <c r="L67" s="305"/>
      <c r="M67" s="305"/>
      <c r="N67" s="305"/>
    </row>
    <row r="68" spans="1:14" x14ac:dyDescent="0.35">
      <c r="A68" s="320" t="s">
        <v>272</v>
      </c>
      <c r="B68" s="314">
        <v>48158735</v>
      </c>
      <c r="C68" s="310">
        <v>52676488</v>
      </c>
      <c r="D68" s="311">
        <f t="shared" si="0"/>
        <v>9.3809627682288621E-2</v>
      </c>
      <c r="E68" s="310">
        <v>444651740</v>
      </c>
      <c r="F68" s="310">
        <v>340326325</v>
      </c>
      <c r="G68" s="311">
        <f t="shared" si="1"/>
        <v>-0.23462275217904238</v>
      </c>
      <c r="H68" s="311">
        <f t="shared" ref="H68:H78" si="7">+F68/$F$67</f>
        <v>0.49519722403113181</v>
      </c>
    </row>
    <row r="69" spans="1:14" x14ac:dyDescent="0.35">
      <c r="A69" s="320" t="s">
        <v>273</v>
      </c>
      <c r="B69" s="314">
        <v>1626993</v>
      </c>
      <c r="C69" s="310">
        <v>16301633</v>
      </c>
      <c r="D69" s="311">
        <f t="shared" si="0"/>
        <v>9.0194856400734356</v>
      </c>
      <c r="E69" s="310">
        <v>1626993</v>
      </c>
      <c r="F69" s="310">
        <v>141230381</v>
      </c>
      <c r="G69" s="311" t="s">
        <v>267</v>
      </c>
      <c r="H69" s="311">
        <f t="shared" si="7"/>
        <v>0.20549950880249743</v>
      </c>
    </row>
    <row r="70" spans="1:14" x14ac:dyDescent="0.35">
      <c r="A70" s="320" t="s">
        <v>278</v>
      </c>
      <c r="B70" s="314">
        <v>4820675</v>
      </c>
      <c r="C70" s="310">
        <v>5879359</v>
      </c>
      <c r="D70" s="311">
        <f t="shared" si="0"/>
        <v>0.21961322843792619</v>
      </c>
      <c r="E70" s="310">
        <v>25964697</v>
      </c>
      <c r="F70" s="310">
        <v>37891707</v>
      </c>
      <c r="G70" s="311">
        <f t="shared" si="1"/>
        <v>0.45935486942135317</v>
      </c>
      <c r="H70" s="311">
        <f t="shared" si="7"/>
        <v>5.5134930041632856E-2</v>
      </c>
    </row>
    <row r="71" spans="1:14" x14ac:dyDescent="0.35">
      <c r="A71" s="313" t="s">
        <v>277</v>
      </c>
      <c r="B71" s="314">
        <v>5149927</v>
      </c>
      <c r="C71" s="310">
        <v>9251539</v>
      </c>
      <c r="D71" s="311">
        <f t="shared" si="0"/>
        <v>0.79644080391819139</v>
      </c>
      <c r="E71" s="310">
        <v>33719551</v>
      </c>
      <c r="F71" s="310">
        <v>36263540</v>
      </c>
      <c r="G71" s="311">
        <f t="shared" si="1"/>
        <v>7.5445518239551923E-2</v>
      </c>
      <c r="H71" s="311">
        <f t="shared" si="7"/>
        <v>5.2765839790800524E-2</v>
      </c>
    </row>
    <row r="72" spans="1:14" x14ac:dyDescent="0.35">
      <c r="A72" s="313" t="s">
        <v>274</v>
      </c>
      <c r="B72" s="314">
        <v>2921152</v>
      </c>
      <c r="C72" s="310">
        <v>9172265</v>
      </c>
      <c r="D72" s="311">
        <f t="shared" ref="D72:D78" si="8">+C72/B72-1</f>
        <v>2.1399478698814716</v>
      </c>
      <c r="E72" s="310">
        <v>17440937</v>
      </c>
      <c r="F72" s="310">
        <v>24375337</v>
      </c>
      <c r="G72" s="311">
        <f t="shared" ref="G72:G78" si="9">+F72/E72-1</f>
        <v>0.39759331737738624</v>
      </c>
      <c r="H72" s="311">
        <f t="shared" si="7"/>
        <v>3.546772121499369E-2</v>
      </c>
    </row>
    <row r="73" spans="1:14" x14ac:dyDescent="0.35">
      <c r="A73" s="313" t="s">
        <v>307</v>
      </c>
      <c r="B73" s="314">
        <v>2083392</v>
      </c>
      <c r="C73" s="310">
        <v>1658165</v>
      </c>
      <c r="D73" s="311">
        <f t="shared" si="8"/>
        <v>-0.20410321245353735</v>
      </c>
      <c r="E73" s="310">
        <v>24418974</v>
      </c>
      <c r="F73" s="310">
        <v>12521364</v>
      </c>
      <c r="G73" s="311">
        <f t="shared" si="9"/>
        <v>-0.48722808747001412</v>
      </c>
      <c r="H73" s="311">
        <f t="shared" si="7"/>
        <v>1.8219409544305305E-2</v>
      </c>
    </row>
    <row r="74" spans="1:14" x14ac:dyDescent="0.35">
      <c r="A74" s="313" t="s">
        <v>279</v>
      </c>
      <c r="B74" s="314">
        <v>5739156</v>
      </c>
      <c r="C74" s="310">
        <v>3522507</v>
      </c>
      <c r="D74" s="311">
        <f t="shared" si="8"/>
        <v>-0.38623257496398422</v>
      </c>
      <c r="E74" s="310">
        <v>27930634</v>
      </c>
      <c r="F74" s="310">
        <v>9693380</v>
      </c>
      <c r="G74" s="311">
        <f t="shared" si="9"/>
        <v>-0.65294808560378548</v>
      </c>
      <c r="H74" s="311">
        <f t="shared" si="7"/>
        <v>1.4104506512914899E-2</v>
      </c>
    </row>
    <row r="75" spans="1:14" x14ac:dyDescent="0.35">
      <c r="A75" s="313" t="s">
        <v>304</v>
      </c>
      <c r="B75" s="314">
        <v>180273</v>
      </c>
      <c r="C75" s="310">
        <v>1944298</v>
      </c>
      <c r="D75" s="311">
        <f t="shared" si="8"/>
        <v>9.7852978538106097</v>
      </c>
      <c r="E75" s="310">
        <v>2613731</v>
      </c>
      <c r="F75" s="310">
        <v>7435145</v>
      </c>
      <c r="G75" s="311">
        <f t="shared" si="9"/>
        <v>1.8446481294364263</v>
      </c>
      <c r="H75" s="311">
        <f t="shared" si="7"/>
        <v>1.0818625812355097E-2</v>
      </c>
    </row>
    <row r="76" spans="1:14" x14ac:dyDescent="0.35">
      <c r="A76" s="313" t="s">
        <v>293</v>
      </c>
      <c r="B76" s="314">
        <v>1390213</v>
      </c>
      <c r="C76" s="310">
        <v>611638</v>
      </c>
      <c r="D76" s="311">
        <f t="shared" si="8"/>
        <v>-0.56004008018915086</v>
      </c>
      <c r="E76" s="310">
        <v>11519386</v>
      </c>
      <c r="F76" s="310">
        <v>7404349</v>
      </c>
      <c r="G76" s="311">
        <f t="shared" si="9"/>
        <v>-0.35722711262562079</v>
      </c>
      <c r="H76" s="311">
        <f t="shared" si="7"/>
        <v>1.0773815603473187E-2</v>
      </c>
    </row>
    <row r="77" spans="1:14" x14ac:dyDescent="0.35">
      <c r="A77" s="313" t="s">
        <v>280</v>
      </c>
      <c r="B77" s="314">
        <v>6023441</v>
      </c>
      <c r="C77" s="310">
        <v>1259330</v>
      </c>
      <c r="D77" s="311">
        <f t="shared" si="8"/>
        <v>-0.79092847427242996</v>
      </c>
      <c r="E77" s="310">
        <v>54892151</v>
      </c>
      <c r="F77" s="310">
        <v>7086470</v>
      </c>
      <c r="G77" s="311">
        <f t="shared" si="9"/>
        <v>-0.870901943704119</v>
      </c>
      <c r="H77" s="311">
        <f t="shared" si="7"/>
        <v>1.0311280716177025E-2</v>
      </c>
    </row>
    <row r="78" spans="1:14" x14ac:dyDescent="0.35">
      <c r="A78" s="313" t="s">
        <v>331</v>
      </c>
      <c r="B78" s="314">
        <v>27741280</v>
      </c>
      <c r="C78" s="310">
        <v>8171594</v>
      </c>
      <c r="D78" s="311">
        <f t="shared" si="8"/>
        <v>-0.70543558191979605</v>
      </c>
      <c r="E78" s="310">
        <v>139676110</v>
      </c>
      <c r="F78" s="310">
        <v>63026107</v>
      </c>
      <c r="G78" s="311">
        <f t="shared" si="9"/>
        <v>-0.54876959989793528</v>
      </c>
      <c r="H78" s="311">
        <f t="shared" si="7"/>
        <v>9.1707137929718144E-2</v>
      </c>
    </row>
    <row r="79" spans="1:14" s="82" customFormat="1" ht="16.5" customHeight="1" thickBot="1" x14ac:dyDescent="0.4">
      <c r="A79" s="315" t="s">
        <v>0</v>
      </c>
      <c r="B79" s="322">
        <f>+B67+B55+B43+B31+B19+B7</f>
        <v>832459361</v>
      </c>
      <c r="C79" s="323">
        <f>+C67+C55+C43+C31+C19+C7</f>
        <v>663865406</v>
      </c>
      <c r="D79" s="275">
        <f>C79/B79-1</f>
        <v>-0.20252514765102148</v>
      </c>
      <c r="E79" s="323">
        <f>+E67+E55+E43+E31+E19+E7</f>
        <v>6157132087</v>
      </c>
      <c r="F79" s="323">
        <f>+F67+F55+F43+F31+F19+F7</f>
        <v>4333655745</v>
      </c>
      <c r="G79" s="275">
        <f>F79/E79-1</f>
        <v>-0.29615676848155292</v>
      </c>
      <c r="H79" s="324">
        <f>F79/F79</f>
        <v>1</v>
      </c>
    </row>
    <row r="80" spans="1:14" s="82" customFormat="1" x14ac:dyDescent="0.35">
      <c r="B80" s="294"/>
      <c r="C80" s="294"/>
      <c r="D80" s="294"/>
      <c r="E80" s="294"/>
      <c r="F80" s="294"/>
      <c r="G80" s="294"/>
      <c r="H80" s="294"/>
    </row>
    <row r="81" spans="1:8" s="82" customFormat="1" ht="45.75" customHeight="1" x14ac:dyDescent="0.35">
      <c r="A81" s="793" t="s">
        <v>240</v>
      </c>
      <c r="B81" s="793"/>
      <c r="C81" s="793"/>
      <c r="D81" s="793"/>
      <c r="E81" s="793"/>
      <c r="F81" s="325"/>
      <c r="G81" s="325"/>
      <c r="H81" s="325"/>
    </row>
    <row r="82" spans="1:8" s="82" customFormat="1" x14ac:dyDescent="0.35">
      <c r="B82" s="326"/>
      <c r="C82" s="326"/>
      <c r="D82" s="326"/>
      <c r="E82" s="326"/>
      <c r="F82" s="326"/>
      <c r="G82" s="326"/>
      <c r="H82" s="326"/>
    </row>
    <row r="83" spans="1:8" s="82" customFormat="1" x14ac:dyDescent="0.35"/>
    <row r="84" spans="1:8" s="82" customFormat="1" x14ac:dyDescent="0.35"/>
    <row r="85" spans="1:8" s="82" customFormat="1" x14ac:dyDescent="0.35"/>
    <row r="86" spans="1:8" s="82" customFormat="1" x14ac:dyDescent="0.35"/>
    <row r="87" spans="1:8" s="82" customFormat="1" x14ac:dyDescent="0.35"/>
    <row r="88" spans="1:8" s="82" customFormat="1" x14ac:dyDescent="0.35"/>
    <row r="89" spans="1:8" s="82" customFormat="1" x14ac:dyDescent="0.35"/>
    <row r="90" spans="1:8" s="82" customFormat="1" x14ac:dyDescent="0.35"/>
    <row r="91" spans="1:8" s="82" customFormat="1" x14ac:dyDescent="0.35"/>
    <row r="92" spans="1:8" s="82" customFormat="1" x14ac:dyDescent="0.35"/>
    <row r="93" spans="1:8" s="82" customFormat="1" x14ac:dyDescent="0.35"/>
    <row r="94" spans="1:8" s="82" customFormat="1" x14ac:dyDescent="0.35"/>
    <row r="95" spans="1:8" s="82" customFormat="1" x14ac:dyDescent="0.35"/>
    <row r="96" spans="1:8" s="82" customFormat="1" x14ac:dyDescent="0.35"/>
    <row r="97" s="82" customFormat="1" x14ac:dyDescent="0.35"/>
    <row r="98" s="82" customFormat="1" x14ac:dyDescent="0.35"/>
    <row r="99" s="82" customFormat="1" x14ac:dyDescent="0.35"/>
    <row r="100" s="82" customFormat="1" x14ac:dyDescent="0.35"/>
    <row r="101" s="82" customFormat="1" x14ac:dyDescent="0.35"/>
    <row r="102" s="82" customFormat="1" x14ac:dyDescent="0.35"/>
    <row r="103" s="82" customFormat="1" x14ac:dyDescent="0.35"/>
    <row r="104" s="82" customFormat="1" x14ac:dyDescent="0.35"/>
    <row r="105" s="82" customFormat="1" x14ac:dyDescent="0.35"/>
    <row r="106" s="82" customFormat="1" x14ac:dyDescent="0.35"/>
    <row r="107" s="82" customFormat="1" x14ac:dyDescent="0.35"/>
    <row r="108" s="82" customFormat="1" x14ac:dyDescent="0.35"/>
    <row r="109" s="82" customFormat="1" x14ac:dyDescent="0.35"/>
    <row r="110" s="82" customFormat="1" x14ac:dyDescent="0.35"/>
    <row r="111" s="82" customFormat="1" x14ac:dyDescent="0.35"/>
    <row r="112" s="82" customFormat="1" x14ac:dyDescent="0.35"/>
    <row r="113" s="82" customFormat="1" x14ac:dyDescent="0.35"/>
    <row r="114" s="82" customFormat="1" x14ac:dyDescent="0.35"/>
    <row r="115" s="82" customFormat="1" x14ac:dyDescent="0.35"/>
    <row r="116" s="82" customFormat="1" x14ac:dyDescent="0.35"/>
    <row r="117" s="82" customFormat="1" x14ac:dyDescent="0.35"/>
    <row r="118" s="82" customFormat="1" x14ac:dyDescent="0.35"/>
    <row r="119" s="82" customFormat="1" x14ac:dyDescent="0.35"/>
    <row r="120" s="82" customFormat="1" x14ac:dyDescent="0.35"/>
    <row r="121" s="82" customFormat="1" x14ac:dyDescent="0.35"/>
    <row r="122" s="82" customFormat="1" x14ac:dyDescent="0.35"/>
    <row r="123" s="82" customFormat="1" x14ac:dyDescent="0.35"/>
    <row r="124" s="82" customFormat="1" x14ac:dyDescent="0.35"/>
    <row r="125" s="82" customFormat="1" x14ac:dyDescent="0.35"/>
    <row r="126" s="82" customFormat="1" x14ac:dyDescent="0.35"/>
    <row r="127" s="82" customFormat="1" x14ac:dyDescent="0.35"/>
    <row r="128" s="82" customFormat="1" x14ac:dyDescent="0.35"/>
    <row r="129" s="82" customFormat="1" x14ac:dyDescent="0.35"/>
    <row r="130" s="82" customFormat="1" x14ac:dyDescent="0.35"/>
    <row r="131" s="82" customFormat="1" x14ac:dyDescent="0.35"/>
    <row r="132" s="82" customFormat="1" x14ac:dyDescent="0.35"/>
    <row r="133" s="82" customFormat="1" x14ac:dyDescent="0.35"/>
    <row r="134" s="82" customFormat="1" x14ac:dyDescent="0.35"/>
    <row r="135" s="82" customFormat="1" x14ac:dyDescent="0.35"/>
    <row r="136" s="82" customFormat="1" x14ac:dyDescent="0.35"/>
    <row r="137" s="82" customFormat="1" x14ac:dyDescent="0.35"/>
    <row r="138" s="82" customFormat="1" x14ac:dyDescent="0.35"/>
    <row r="139" s="82" customFormat="1" x14ac:dyDescent="0.35"/>
    <row r="140" s="82" customFormat="1" x14ac:dyDescent="0.35"/>
    <row r="141" s="82" customFormat="1" x14ac:dyDescent="0.35"/>
    <row r="142" s="82" customFormat="1" x14ac:dyDescent="0.35"/>
    <row r="143" s="82" customFormat="1" x14ac:dyDescent="0.35"/>
    <row r="144" s="82" customFormat="1" x14ac:dyDescent="0.35"/>
    <row r="145" s="82" customFormat="1" x14ac:dyDescent="0.35"/>
    <row r="146" s="82" customFormat="1" x14ac:dyDescent="0.35"/>
    <row r="147" s="82" customFormat="1" x14ac:dyDescent="0.35"/>
    <row r="148" s="82" customFormat="1" x14ac:dyDescent="0.35"/>
    <row r="149" s="82" customFormat="1" x14ac:dyDescent="0.35"/>
    <row r="150" s="82" customFormat="1" x14ac:dyDescent="0.35"/>
    <row r="151" s="82" customFormat="1" x14ac:dyDescent="0.35"/>
    <row r="152" s="82" customFormat="1" x14ac:dyDescent="0.35"/>
    <row r="153" s="82" customFormat="1" x14ac:dyDescent="0.35"/>
    <row r="154" s="82" customFormat="1" x14ac:dyDescent="0.35"/>
    <row r="155" s="82" customFormat="1" x14ac:dyDescent="0.35"/>
    <row r="156" s="82" customFormat="1" x14ac:dyDescent="0.35"/>
    <row r="157" s="82" customFormat="1" x14ac:dyDescent="0.35"/>
    <row r="158" s="82" customFormat="1" x14ac:dyDescent="0.35"/>
    <row r="159" s="82" customFormat="1" x14ac:dyDescent="0.35"/>
    <row r="160" s="82" customFormat="1" x14ac:dyDescent="0.35"/>
    <row r="161" spans="6:7" s="82" customFormat="1" x14ac:dyDescent="0.35"/>
    <row r="162" spans="6:7" s="82" customFormat="1" x14ac:dyDescent="0.35"/>
    <row r="163" spans="6:7" s="82" customFormat="1" x14ac:dyDescent="0.35"/>
    <row r="164" spans="6:7" s="82" customFormat="1" x14ac:dyDescent="0.35"/>
    <row r="165" spans="6:7" s="82" customFormat="1" x14ac:dyDescent="0.35"/>
    <row r="166" spans="6:7" s="82" customFormat="1" x14ac:dyDescent="0.35"/>
    <row r="167" spans="6:7" s="82" customFormat="1" x14ac:dyDescent="0.35"/>
    <row r="168" spans="6:7" s="82" customFormat="1" x14ac:dyDescent="0.35"/>
    <row r="169" spans="6:7" s="82" customFormat="1" x14ac:dyDescent="0.35"/>
    <row r="170" spans="6:7" s="82" customFormat="1" x14ac:dyDescent="0.35"/>
    <row r="171" spans="6:7" s="82" customFormat="1" x14ac:dyDescent="0.35"/>
    <row r="172" spans="6:7" s="82" customFormat="1" x14ac:dyDescent="0.35"/>
    <row r="173" spans="6:7" s="82" customFormat="1" x14ac:dyDescent="0.35">
      <c r="F173"/>
      <c r="G173"/>
    </row>
    <row r="174" spans="6:7" s="82" customFormat="1" x14ac:dyDescent="0.35">
      <c r="F174"/>
      <c r="G174"/>
    </row>
    <row r="175" spans="6:7" s="82" customFormat="1" x14ac:dyDescent="0.35">
      <c r="F175"/>
      <c r="G175"/>
    </row>
    <row r="176" spans="6:7" s="82" customFormat="1" x14ac:dyDescent="0.35">
      <c r="F176"/>
      <c r="G176"/>
    </row>
    <row r="177" spans="6:7" s="82" customFormat="1" x14ac:dyDescent="0.35">
      <c r="F177"/>
      <c r="G177"/>
    </row>
    <row r="178" spans="6:7" s="82" customFormat="1" x14ac:dyDescent="0.35">
      <c r="F178"/>
      <c r="G178"/>
    </row>
    <row r="179" spans="6:7" s="82" customFormat="1" x14ac:dyDescent="0.35">
      <c r="F179"/>
      <c r="G179"/>
    </row>
    <row r="180" spans="6:7" s="82" customFormat="1" x14ac:dyDescent="0.35">
      <c r="F180"/>
      <c r="G180"/>
    </row>
    <row r="181" spans="6:7" s="82" customFormat="1" x14ac:dyDescent="0.35">
      <c r="F181"/>
      <c r="G181"/>
    </row>
    <row r="182" spans="6:7" s="82" customFormat="1" x14ac:dyDescent="0.35">
      <c r="F182"/>
      <c r="G182"/>
    </row>
    <row r="183" spans="6:7" s="82" customFormat="1" x14ac:dyDescent="0.35">
      <c r="F183"/>
      <c r="G183"/>
    </row>
    <row r="184" spans="6:7" s="82" customFormat="1" x14ac:dyDescent="0.35">
      <c r="F184"/>
      <c r="G184"/>
    </row>
    <row r="185" spans="6:7" s="82" customFormat="1" x14ac:dyDescent="0.35">
      <c r="F185"/>
      <c r="G185"/>
    </row>
    <row r="186" spans="6:7" s="82" customFormat="1" x14ac:dyDescent="0.35">
      <c r="F186"/>
      <c r="G186"/>
    </row>
    <row r="187" spans="6:7" s="82" customFormat="1" x14ac:dyDescent="0.35">
      <c r="F187"/>
      <c r="G187"/>
    </row>
    <row r="188" spans="6:7" s="82" customFormat="1" x14ac:dyDescent="0.35">
      <c r="F188"/>
      <c r="G188"/>
    </row>
    <row r="189" spans="6:7" s="82" customFormat="1" x14ac:dyDescent="0.35">
      <c r="F189"/>
      <c r="G189"/>
    </row>
    <row r="190" spans="6:7" s="82" customFormat="1" x14ac:dyDescent="0.35">
      <c r="F190"/>
      <c r="G190"/>
    </row>
    <row r="191" spans="6:7" s="82" customFormat="1" x14ac:dyDescent="0.35">
      <c r="F191"/>
      <c r="G191"/>
    </row>
    <row r="192" spans="6:7" s="82" customFormat="1" x14ac:dyDescent="0.35">
      <c r="F192"/>
      <c r="G192"/>
    </row>
    <row r="193" spans="6:7" s="82" customFormat="1" x14ac:dyDescent="0.35">
      <c r="F193"/>
      <c r="G193"/>
    </row>
    <row r="194" spans="6:7" s="82" customFormat="1" x14ac:dyDescent="0.35">
      <c r="F194"/>
      <c r="G194"/>
    </row>
    <row r="195" spans="6:7" s="82" customFormat="1" x14ac:dyDescent="0.35">
      <c r="F195"/>
      <c r="G195"/>
    </row>
    <row r="196" spans="6:7" s="82" customFormat="1" x14ac:dyDescent="0.35">
      <c r="F196"/>
      <c r="G196"/>
    </row>
    <row r="197" spans="6:7" s="82" customFormat="1" x14ac:dyDescent="0.35">
      <c r="F197"/>
      <c r="G197"/>
    </row>
    <row r="198" spans="6:7" s="82" customFormat="1" x14ac:dyDescent="0.35">
      <c r="F198"/>
      <c r="G198"/>
    </row>
    <row r="199" spans="6:7" s="82" customFormat="1" x14ac:dyDescent="0.35">
      <c r="F199"/>
      <c r="G199"/>
    </row>
    <row r="200" spans="6:7" s="82" customFormat="1" x14ac:dyDescent="0.35">
      <c r="F200"/>
      <c r="G200"/>
    </row>
    <row r="201" spans="6:7" s="82" customFormat="1" x14ac:dyDescent="0.35">
      <c r="F201"/>
      <c r="G201"/>
    </row>
    <row r="202" spans="6:7" s="82" customFormat="1" x14ac:dyDescent="0.35">
      <c r="F202"/>
      <c r="G202"/>
    </row>
    <row r="203" spans="6:7" s="82" customFormat="1" x14ac:dyDescent="0.35">
      <c r="F203"/>
      <c r="G203"/>
    </row>
    <row r="204" spans="6:7" s="82" customFormat="1" x14ac:dyDescent="0.35">
      <c r="F204"/>
      <c r="G204"/>
    </row>
    <row r="205" spans="6:7" s="82" customFormat="1" x14ac:dyDescent="0.35">
      <c r="F205"/>
      <c r="G205"/>
    </row>
    <row r="206" spans="6:7" s="82" customFormat="1" x14ac:dyDescent="0.35">
      <c r="F206"/>
      <c r="G206"/>
    </row>
    <row r="207" spans="6:7" s="82" customFormat="1" x14ac:dyDescent="0.35">
      <c r="F207"/>
      <c r="G207"/>
    </row>
    <row r="208" spans="6:7" s="82" customFormat="1" x14ac:dyDescent="0.35">
      <c r="F208"/>
      <c r="G208"/>
    </row>
    <row r="209" spans="6:7" s="82" customFormat="1" x14ac:dyDescent="0.35">
      <c r="F209"/>
      <c r="G209"/>
    </row>
    <row r="210" spans="6:7" s="82" customFormat="1" x14ac:dyDescent="0.35">
      <c r="F210"/>
      <c r="G210"/>
    </row>
    <row r="211" spans="6:7" s="82" customFormat="1" x14ac:dyDescent="0.35">
      <c r="F211"/>
      <c r="G211"/>
    </row>
    <row r="212" spans="6:7" s="82" customFormat="1" x14ac:dyDescent="0.35">
      <c r="F212"/>
      <c r="G212"/>
    </row>
    <row r="213" spans="6:7" s="82" customFormat="1" x14ac:dyDescent="0.35">
      <c r="F213"/>
      <c r="G213"/>
    </row>
    <row r="214" spans="6:7" s="82" customFormat="1" x14ac:dyDescent="0.35">
      <c r="F214"/>
      <c r="G214"/>
    </row>
    <row r="215" spans="6:7" s="82" customFormat="1" x14ac:dyDescent="0.35">
      <c r="F215"/>
      <c r="G215"/>
    </row>
    <row r="216" spans="6:7" s="82" customFormat="1" x14ac:dyDescent="0.35">
      <c r="F216"/>
      <c r="G216"/>
    </row>
    <row r="217" spans="6:7" s="82" customFormat="1" x14ac:dyDescent="0.35">
      <c r="F217"/>
      <c r="G217"/>
    </row>
    <row r="218" spans="6:7" s="82" customFormat="1" x14ac:dyDescent="0.35">
      <c r="F218"/>
      <c r="G218"/>
    </row>
    <row r="219" spans="6:7" s="82" customFormat="1" x14ac:dyDescent="0.35">
      <c r="F219"/>
      <c r="G219"/>
    </row>
    <row r="220" spans="6:7" s="82" customFormat="1" x14ac:dyDescent="0.35">
      <c r="F220"/>
      <c r="G220"/>
    </row>
    <row r="221" spans="6:7" s="82" customFormat="1" x14ac:dyDescent="0.35">
      <c r="F221"/>
      <c r="G221"/>
    </row>
    <row r="222" spans="6:7" s="82" customFormat="1" x14ac:dyDescent="0.35">
      <c r="F222"/>
      <c r="G222"/>
    </row>
    <row r="223" spans="6:7" s="82" customFormat="1" x14ac:dyDescent="0.35">
      <c r="F223"/>
      <c r="G223"/>
    </row>
    <row r="224" spans="6:7" s="82" customFormat="1" x14ac:dyDescent="0.35">
      <c r="F224"/>
      <c r="G224"/>
    </row>
    <row r="225" spans="6:7" s="82" customFormat="1" x14ac:dyDescent="0.35">
      <c r="F225"/>
      <c r="G225"/>
    </row>
    <row r="226" spans="6:7" s="82" customFormat="1" x14ac:dyDescent="0.35">
      <c r="F226"/>
      <c r="G226"/>
    </row>
    <row r="227" spans="6:7" s="82" customFormat="1" x14ac:dyDescent="0.35">
      <c r="F227"/>
      <c r="G227"/>
    </row>
    <row r="228" spans="6:7" s="82" customFormat="1" x14ac:dyDescent="0.35">
      <c r="F228"/>
      <c r="G228"/>
    </row>
    <row r="229" spans="6:7" s="82" customFormat="1" x14ac:dyDescent="0.35">
      <c r="F229"/>
      <c r="G229"/>
    </row>
    <row r="230" spans="6:7" s="82" customFormat="1" x14ac:dyDescent="0.35">
      <c r="F230"/>
      <c r="G230"/>
    </row>
    <row r="231" spans="6:7" s="82" customFormat="1" x14ac:dyDescent="0.35">
      <c r="F231"/>
      <c r="G231"/>
    </row>
    <row r="232" spans="6:7" s="82" customFormat="1" x14ac:dyDescent="0.35">
      <c r="F232"/>
      <c r="G232"/>
    </row>
    <row r="233" spans="6:7" s="82" customFormat="1" x14ac:dyDescent="0.35">
      <c r="F233"/>
      <c r="G233"/>
    </row>
    <row r="234" spans="6:7" s="82" customFormat="1" x14ac:dyDescent="0.35">
      <c r="F234"/>
      <c r="G234"/>
    </row>
    <row r="235" spans="6:7" s="82" customFormat="1" x14ac:dyDescent="0.35">
      <c r="F235"/>
      <c r="G235"/>
    </row>
    <row r="236" spans="6:7" s="82" customFormat="1" x14ac:dyDescent="0.35">
      <c r="F236"/>
      <c r="G236"/>
    </row>
    <row r="237" spans="6:7" s="82" customFormat="1" x14ac:dyDescent="0.35">
      <c r="F237"/>
      <c r="G237"/>
    </row>
    <row r="238" spans="6:7" s="82" customFormat="1" x14ac:dyDescent="0.35">
      <c r="F238"/>
      <c r="G238"/>
    </row>
    <row r="239" spans="6:7" s="82" customFormat="1" x14ac:dyDescent="0.35">
      <c r="F239"/>
      <c r="G239"/>
    </row>
    <row r="240" spans="6:7" s="82" customFormat="1" x14ac:dyDescent="0.35">
      <c r="F240"/>
      <c r="G240"/>
    </row>
    <row r="241" spans="6:7" s="82" customFormat="1" x14ac:dyDescent="0.35">
      <c r="F241"/>
      <c r="G241"/>
    </row>
    <row r="242" spans="6:7" s="82" customFormat="1" x14ac:dyDescent="0.35">
      <c r="F242"/>
      <c r="G242"/>
    </row>
    <row r="243" spans="6:7" s="82" customFormat="1" x14ac:dyDescent="0.35">
      <c r="F243"/>
      <c r="G243"/>
    </row>
    <row r="244" spans="6:7" s="82" customFormat="1" x14ac:dyDescent="0.35">
      <c r="F244"/>
      <c r="G244"/>
    </row>
    <row r="245" spans="6:7" s="82" customFormat="1" x14ac:dyDescent="0.35">
      <c r="F245"/>
      <c r="G245"/>
    </row>
    <row r="246" spans="6:7" s="82" customFormat="1" x14ac:dyDescent="0.35">
      <c r="F246"/>
      <c r="G246"/>
    </row>
    <row r="247" spans="6:7" s="82" customFormat="1" x14ac:dyDescent="0.35">
      <c r="F247"/>
      <c r="G247"/>
    </row>
    <row r="248" spans="6:7" s="82" customFormat="1" x14ac:dyDescent="0.35">
      <c r="F248"/>
      <c r="G248"/>
    </row>
    <row r="249" spans="6:7" s="82" customFormat="1" x14ac:dyDescent="0.35">
      <c r="F249"/>
      <c r="G249"/>
    </row>
    <row r="250" spans="6:7" s="82" customFormat="1" x14ac:dyDescent="0.35">
      <c r="F250"/>
      <c r="G250"/>
    </row>
    <row r="251" spans="6:7" s="82" customFormat="1" x14ac:dyDescent="0.35">
      <c r="F251"/>
      <c r="G251"/>
    </row>
    <row r="252" spans="6:7" s="82" customFormat="1" x14ac:dyDescent="0.35">
      <c r="F252"/>
      <c r="G252"/>
    </row>
    <row r="253" spans="6:7" s="82" customFormat="1" x14ac:dyDescent="0.35">
      <c r="F253"/>
      <c r="G253"/>
    </row>
    <row r="254" spans="6:7" s="82" customFormat="1" x14ac:dyDescent="0.35">
      <c r="F254"/>
      <c r="G254"/>
    </row>
    <row r="255" spans="6:7" s="82" customFormat="1" x14ac:dyDescent="0.35">
      <c r="F255"/>
      <c r="G255"/>
    </row>
    <row r="256" spans="6:7" s="82" customFormat="1" x14ac:dyDescent="0.35">
      <c r="F256"/>
      <c r="G256"/>
    </row>
    <row r="257" spans="6:7" s="82" customFormat="1" x14ac:dyDescent="0.35">
      <c r="F257"/>
      <c r="G257"/>
    </row>
    <row r="258" spans="6:7" s="82" customFormat="1" x14ac:dyDescent="0.35">
      <c r="F258"/>
      <c r="G258"/>
    </row>
  </sheetData>
  <mergeCells count="3">
    <mergeCell ref="B5:D5"/>
    <mergeCell ref="E5:H5"/>
    <mergeCell ref="A81:E81"/>
  </mergeCells>
  <printOptions horizontalCentered="1" verticalCentered="1"/>
  <pageMargins left="0.7" right="0.7" top="0.75" bottom="0.75" header="0.3" footer="0.3"/>
  <pageSetup paperSize="9" scale="6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8989"/>
  </sheetPr>
  <dimension ref="A1:O63"/>
  <sheetViews>
    <sheetView showGridLines="0" topLeftCell="A15" zoomScale="85" zoomScaleNormal="85" workbookViewId="0">
      <selection sqref="A1:XFD1048576"/>
    </sheetView>
  </sheetViews>
  <sheetFormatPr baseColWidth="10" defaultColWidth="11.453125" defaultRowHeight="13" x14ac:dyDescent="0.3"/>
  <cols>
    <col min="1" max="2" width="13.81640625" style="38" customWidth="1"/>
    <col min="3" max="5" width="13.54296875" style="38" customWidth="1"/>
    <col min="6" max="6" width="21.26953125" style="38" bestFit="1" customWidth="1"/>
    <col min="7" max="9" width="13.54296875" style="38" customWidth="1"/>
    <col min="10" max="13" width="9.1796875" style="38" customWidth="1"/>
    <col min="14" max="16384" width="11.453125" style="38"/>
  </cols>
  <sheetData>
    <row r="1" spans="1:15" x14ac:dyDescent="0.3">
      <c r="A1" s="391" t="s">
        <v>358</v>
      </c>
      <c r="B1" s="392"/>
      <c r="C1" s="392"/>
      <c r="D1" s="393"/>
      <c r="E1" s="394"/>
      <c r="F1" s="394"/>
      <c r="G1" s="251"/>
      <c r="H1" s="251"/>
    </row>
    <row r="2" spans="1:15" ht="15.5" x14ac:dyDescent="0.3">
      <c r="A2" s="803" t="s">
        <v>359</v>
      </c>
      <c r="B2" s="803"/>
      <c r="C2" s="803"/>
      <c r="D2" s="803"/>
      <c r="E2" s="394"/>
      <c r="F2" s="394"/>
      <c r="G2" s="251"/>
      <c r="H2" s="251"/>
    </row>
    <row r="3" spans="1:15" x14ac:dyDescent="0.3">
      <c r="A3" s="748"/>
      <c r="B3" s="748"/>
      <c r="C3" s="748"/>
      <c r="D3" s="748"/>
      <c r="E3" s="394"/>
      <c r="F3" s="394"/>
      <c r="G3" s="251"/>
      <c r="H3" s="251"/>
    </row>
    <row r="4" spans="1:15" ht="15" customHeight="1" x14ac:dyDescent="0.35">
      <c r="A4" s="804" t="s">
        <v>360</v>
      </c>
      <c r="B4" s="804"/>
      <c r="C4" s="804"/>
      <c r="D4" s="804"/>
      <c r="F4" s="804" t="s">
        <v>361</v>
      </c>
      <c r="G4" s="804"/>
      <c r="H4" s="804"/>
      <c r="L4"/>
      <c r="M4"/>
      <c r="N4"/>
      <c r="O4"/>
    </row>
    <row r="5" spans="1:15" ht="14.5" x14ac:dyDescent="0.35">
      <c r="A5" s="395" t="s">
        <v>60</v>
      </c>
      <c r="B5" s="395" t="s">
        <v>362</v>
      </c>
      <c r="C5" s="395" t="s">
        <v>363</v>
      </c>
      <c r="D5" s="395" t="s">
        <v>0</v>
      </c>
      <c r="F5" s="396" t="s">
        <v>244</v>
      </c>
      <c r="G5" s="397" t="s">
        <v>364</v>
      </c>
      <c r="H5" s="397" t="s">
        <v>365</v>
      </c>
      <c r="I5" s="398"/>
      <c r="L5"/>
      <c r="M5"/>
      <c r="N5"/>
      <c r="O5"/>
    </row>
    <row r="6" spans="1:15" ht="14.5" x14ac:dyDescent="0.35">
      <c r="A6" s="399">
        <v>2010</v>
      </c>
      <c r="B6" s="400">
        <v>67570</v>
      </c>
      <c r="C6" s="400">
        <v>92309</v>
      </c>
      <c r="D6" s="400">
        <v>159879</v>
      </c>
      <c r="E6" s="401"/>
      <c r="F6" s="38" t="s">
        <v>252</v>
      </c>
      <c r="G6" s="398">
        <v>24257</v>
      </c>
      <c r="H6" s="402">
        <f t="shared" ref="H6:H29" si="0">G6/$G$31</f>
        <v>0.1222698839149348</v>
      </c>
      <c r="I6" s="403"/>
      <c r="J6" s="403"/>
      <c r="K6" s="404"/>
      <c r="L6"/>
      <c r="M6"/>
      <c r="N6"/>
      <c r="O6"/>
    </row>
    <row r="7" spans="1:15" ht="14.5" x14ac:dyDescent="0.35">
      <c r="A7" s="399">
        <v>2011</v>
      </c>
      <c r="B7" s="400">
        <v>73672</v>
      </c>
      <c r="C7" s="400">
        <v>96564</v>
      </c>
      <c r="D7" s="400">
        <v>170236</v>
      </c>
      <c r="E7" s="401"/>
      <c r="F7" s="38" t="s">
        <v>246</v>
      </c>
      <c r="G7" s="398">
        <v>22650</v>
      </c>
      <c r="H7" s="402">
        <f t="shared" si="0"/>
        <v>0.11416963642137416</v>
      </c>
      <c r="I7" s="403"/>
      <c r="J7" s="403"/>
      <c r="K7" s="404"/>
      <c r="L7"/>
      <c r="M7"/>
      <c r="N7"/>
      <c r="O7"/>
    </row>
    <row r="8" spans="1:15" ht="14.5" x14ac:dyDescent="0.35">
      <c r="A8" s="399">
        <v>2012</v>
      </c>
      <c r="B8" s="400">
        <v>85569</v>
      </c>
      <c r="C8" s="400">
        <v>128437</v>
      </c>
      <c r="D8" s="400">
        <v>214006</v>
      </c>
      <c r="E8" s="401"/>
      <c r="F8" s="38" t="s">
        <v>249</v>
      </c>
      <c r="G8" s="398">
        <v>20147</v>
      </c>
      <c r="H8" s="402">
        <f t="shared" si="0"/>
        <v>0.10155300949145366</v>
      </c>
      <c r="I8" s="403"/>
      <c r="J8" s="403"/>
      <c r="K8" s="404"/>
      <c r="L8"/>
      <c r="M8"/>
      <c r="N8"/>
      <c r="O8"/>
    </row>
    <row r="9" spans="1:15" ht="14.5" x14ac:dyDescent="0.35">
      <c r="A9" s="399">
        <v>2013</v>
      </c>
      <c r="B9" s="400">
        <v>81643</v>
      </c>
      <c r="C9" s="400">
        <v>101659</v>
      </c>
      <c r="D9" s="400">
        <v>183302</v>
      </c>
      <c r="E9" s="401"/>
      <c r="F9" s="38" t="s">
        <v>248</v>
      </c>
      <c r="G9" s="398">
        <v>18966</v>
      </c>
      <c r="H9" s="402">
        <f t="shared" si="0"/>
        <v>9.5600058470983768E-2</v>
      </c>
      <c r="I9" s="403"/>
      <c r="J9" s="403"/>
      <c r="K9" s="404"/>
      <c r="L9"/>
      <c r="M9"/>
      <c r="N9"/>
      <c r="O9"/>
    </row>
    <row r="10" spans="1:15" ht="14.5" x14ac:dyDescent="0.35">
      <c r="A10" s="399">
        <v>2014</v>
      </c>
      <c r="B10" s="400">
        <v>81086</v>
      </c>
      <c r="C10" s="400">
        <v>93151</v>
      </c>
      <c r="D10" s="400">
        <v>174237</v>
      </c>
      <c r="E10" s="401"/>
      <c r="F10" s="38" t="s">
        <v>253</v>
      </c>
      <c r="G10" s="398">
        <v>13783</v>
      </c>
      <c r="H10" s="402">
        <f t="shared" si="0"/>
        <v>6.9474618048379705E-2</v>
      </c>
      <c r="I10" s="403"/>
      <c r="L10"/>
      <c r="M10"/>
      <c r="N10"/>
      <c r="O10"/>
    </row>
    <row r="11" spans="1:15" ht="14.5" x14ac:dyDescent="0.35">
      <c r="A11" s="399">
        <v>2015</v>
      </c>
      <c r="B11" s="400">
        <v>74677</v>
      </c>
      <c r="C11" s="400">
        <v>109359</v>
      </c>
      <c r="D11" s="400">
        <v>184036</v>
      </c>
      <c r="E11" s="401"/>
      <c r="F11" s="38" t="s">
        <v>256</v>
      </c>
      <c r="G11" s="398">
        <v>13718</v>
      </c>
      <c r="H11" s="402">
        <f t="shared" si="0"/>
        <v>6.9146978915161625E-2</v>
      </c>
      <c r="I11" s="403"/>
      <c r="L11"/>
      <c r="M11"/>
      <c r="N11"/>
      <c r="O11"/>
    </row>
    <row r="12" spans="1:15" ht="14.5" x14ac:dyDescent="0.35">
      <c r="A12" s="399">
        <v>2016</v>
      </c>
      <c r="B12" s="400">
        <v>75836</v>
      </c>
      <c r="C12" s="400">
        <v>97629</v>
      </c>
      <c r="D12" s="400">
        <v>173465</v>
      </c>
      <c r="E12" s="401"/>
      <c r="F12" s="38" t="s">
        <v>258</v>
      </c>
      <c r="G12" s="398">
        <v>13113</v>
      </c>
      <c r="H12" s="402">
        <f t="shared" si="0"/>
        <v>6.6097414675208813E-2</v>
      </c>
      <c r="I12" s="403"/>
      <c r="L12"/>
      <c r="M12"/>
      <c r="N12"/>
      <c r="O12"/>
    </row>
    <row r="13" spans="1:15" ht="14.5" x14ac:dyDescent="0.35">
      <c r="A13" s="40">
        <v>2017</v>
      </c>
      <c r="B13" s="403">
        <v>82070</v>
      </c>
      <c r="C13" s="400">
        <v>102094</v>
      </c>
      <c r="D13" s="400">
        <v>184164</v>
      </c>
      <c r="E13" s="401"/>
      <c r="F13" s="38" t="s">
        <v>247</v>
      </c>
      <c r="G13" s="398">
        <v>12534</v>
      </c>
      <c r="H13" s="402">
        <f t="shared" si="0"/>
        <v>6.3178906088543221E-2</v>
      </c>
      <c r="I13" s="403"/>
      <c r="L13"/>
      <c r="M13"/>
      <c r="N13"/>
      <c r="O13"/>
    </row>
    <row r="14" spans="1:15" ht="14.5" x14ac:dyDescent="0.35">
      <c r="A14" s="40">
        <v>2018</v>
      </c>
      <c r="B14" s="403">
        <v>90834</v>
      </c>
      <c r="C14" s="400">
        <v>118615</v>
      </c>
      <c r="D14" s="400">
        <v>209449</v>
      </c>
      <c r="E14" s="401"/>
      <c r="F14" s="38" t="s">
        <v>250</v>
      </c>
      <c r="G14" s="398">
        <v>12520</v>
      </c>
      <c r="H14" s="402">
        <f t="shared" si="0"/>
        <v>6.3108337659850092E-2</v>
      </c>
      <c r="I14" s="403"/>
      <c r="L14"/>
      <c r="M14"/>
      <c r="N14"/>
      <c r="O14"/>
    </row>
    <row r="15" spans="1:15" ht="14.5" x14ac:dyDescent="0.35">
      <c r="A15" s="40" t="s">
        <v>366</v>
      </c>
      <c r="B15" s="403">
        <v>66918.666666666672</v>
      </c>
      <c r="C15" s="400">
        <v>141796.83333333334</v>
      </c>
      <c r="D15" s="400">
        <v>208715.5</v>
      </c>
      <c r="E15" s="401"/>
      <c r="F15" s="38" t="s">
        <v>255</v>
      </c>
      <c r="G15" s="398">
        <v>8694</v>
      </c>
      <c r="H15" s="402">
        <f t="shared" si="0"/>
        <v>4.3822994218429452E-2</v>
      </c>
      <c r="I15" s="403"/>
      <c r="J15" s="398"/>
      <c r="L15"/>
      <c r="M15"/>
      <c r="N15"/>
      <c r="O15"/>
    </row>
    <row r="16" spans="1:15" x14ac:dyDescent="0.3">
      <c r="A16" s="242" t="s">
        <v>367</v>
      </c>
      <c r="B16" s="405">
        <f>+AVERAGE(B17:B28)</f>
        <v>62116.083333333336</v>
      </c>
      <c r="C16" s="405">
        <f>+AVERAGE(C17:C28)</f>
        <v>115575.58333333333</v>
      </c>
      <c r="D16" s="405">
        <f>+AVERAGE(D17:D28)</f>
        <v>177691.66666666666</v>
      </c>
      <c r="E16" s="401"/>
      <c r="F16" s="38" t="s">
        <v>251</v>
      </c>
      <c r="G16" s="398">
        <v>8333</v>
      </c>
      <c r="H16" s="402">
        <f t="shared" si="0"/>
        <v>4.2003336878556778E-2</v>
      </c>
      <c r="I16" s="403"/>
      <c r="J16" s="398"/>
    </row>
    <row r="17" spans="1:13" x14ac:dyDescent="0.3">
      <c r="A17" s="406" t="s">
        <v>104</v>
      </c>
      <c r="B17" s="403">
        <v>69734</v>
      </c>
      <c r="C17" s="403">
        <v>139027</v>
      </c>
      <c r="D17" s="407">
        <f t="shared" ref="D17:D28" si="1">+SUM(B17:C17)</f>
        <v>208761</v>
      </c>
      <c r="E17" s="401"/>
      <c r="F17" s="38" t="s">
        <v>259</v>
      </c>
      <c r="G17" s="398">
        <v>7978</v>
      </c>
      <c r="H17" s="402">
        <f t="shared" si="0"/>
        <v>4.021392315098115E-2</v>
      </c>
      <c r="I17" s="403"/>
    </row>
    <row r="18" spans="1:13" x14ac:dyDescent="0.3">
      <c r="A18" s="406" t="s">
        <v>105</v>
      </c>
      <c r="B18" s="403">
        <v>69545</v>
      </c>
      <c r="C18" s="403">
        <v>140940</v>
      </c>
      <c r="D18" s="407">
        <f t="shared" si="1"/>
        <v>210485</v>
      </c>
      <c r="E18" s="408"/>
      <c r="F18" s="38" t="s">
        <v>257</v>
      </c>
      <c r="G18" s="398">
        <v>6757</v>
      </c>
      <c r="H18" s="402">
        <f t="shared" si="0"/>
        <v>3.4059348048530919E-2</v>
      </c>
      <c r="I18" s="403"/>
    </row>
    <row r="19" spans="1:13" x14ac:dyDescent="0.3">
      <c r="A19" s="406" t="s">
        <v>106</v>
      </c>
      <c r="B19" s="403">
        <v>65168</v>
      </c>
      <c r="C19" s="403">
        <v>132525</v>
      </c>
      <c r="D19" s="407">
        <f t="shared" si="1"/>
        <v>197693</v>
      </c>
      <c r="E19" s="408"/>
      <c r="F19" s="38" t="s">
        <v>254</v>
      </c>
      <c r="G19" s="398">
        <v>6233</v>
      </c>
      <c r="H19" s="402">
        <f t="shared" si="0"/>
        <v>3.1418072574588306E-2</v>
      </c>
      <c r="I19" s="403"/>
    </row>
    <row r="20" spans="1:13" x14ac:dyDescent="0.3">
      <c r="A20" s="406" t="s">
        <v>107</v>
      </c>
      <c r="B20" s="403">
        <v>56428</v>
      </c>
      <c r="C20" s="403">
        <v>74336</v>
      </c>
      <c r="D20" s="407">
        <f t="shared" si="1"/>
        <v>130764</v>
      </c>
      <c r="E20" s="408"/>
      <c r="F20" s="38" t="s">
        <v>260</v>
      </c>
      <c r="G20" s="398">
        <v>3139</v>
      </c>
      <c r="H20" s="402">
        <f t="shared" si="0"/>
        <v>1.5822449833408102E-2</v>
      </c>
      <c r="I20" s="403"/>
    </row>
    <row r="21" spans="1:13" x14ac:dyDescent="0.3">
      <c r="A21" s="406" t="s">
        <v>108</v>
      </c>
      <c r="B21" s="403">
        <v>55460</v>
      </c>
      <c r="C21" s="403">
        <v>73628</v>
      </c>
      <c r="D21" s="407">
        <f t="shared" si="1"/>
        <v>129088</v>
      </c>
      <c r="E21" s="408"/>
      <c r="F21" s="38" t="s">
        <v>262</v>
      </c>
      <c r="G21" s="398">
        <v>2362</v>
      </c>
      <c r="H21" s="402">
        <f t="shared" si="0"/>
        <v>1.190590204093977E-2</v>
      </c>
      <c r="I21" s="403"/>
    </row>
    <row r="22" spans="1:13" x14ac:dyDescent="0.3">
      <c r="A22" s="406" t="s">
        <v>89</v>
      </c>
      <c r="B22" s="403">
        <v>59389</v>
      </c>
      <c r="C22" s="403">
        <v>95029</v>
      </c>
      <c r="D22" s="407">
        <f t="shared" si="1"/>
        <v>154418</v>
      </c>
      <c r="E22" s="408"/>
      <c r="F22" s="38" t="s">
        <v>263</v>
      </c>
      <c r="G22" s="398">
        <v>1402</v>
      </c>
      <c r="H22" s="402">
        <f t="shared" si="0"/>
        <v>7.0669240734113278E-3</v>
      </c>
      <c r="I22" s="403"/>
    </row>
    <row r="23" spans="1:13" x14ac:dyDescent="0.3">
      <c r="A23" s="406" t="s">
        <v>63</v>
      </c>
      <c r="B23" s="403">
        <v>59832</v>
      </c>
      <c r="C23" s="403">
        <v>101112</v>
      </c>
      <c r="D23" s="407">
        <f t="shared" si="1"/>
        <v>160944</v>
      </c>
      <c r="F23" s="38" t="s">
        <v>268</v>
      </c>
      <c r="G23" s="398">
        <v>955</v>
      </c>
      <c r="H23" s="402">
        <f t="shared" si="0"/>
        <v>4.8137749572808976E-3</v>
      </c>
      <c r="I23" s="403"/>
    </row>
    <row r="24" spans="1:13" ht="15.75" customHeight="1" x14ac:dyDescent="0.3">
      <c r="A24" s="406" t="s">
        <v>139</v>
      </c>
      <c r="B24" s="403">
        <v>61017</v>
      </c>
      <c r="C24" s="403">
        <v>111900</v>
      </c>
      <c r="D24" s="407">
        <f t="shared" si="1"/>
        <v>172917</v>
      </c>
      <c r="E24" s="404"/>
      <c r="F24" s="38" t="s">
        <v>261</v>
      </c>
      <c r="G24" s="398">
        <v>741</v>
      </c>
      <c r="H24" s="402">
        <f t="shared" si="0"/>
        <v>3.7350861186860158E-3</v>
      </c>
      <c r="I24" s="403"/>
    </row>
    <row r="25" spans="1:13" x14ac:dyDescent="0.3">
      <c r="A25" s="406" t="s">
        <v>368</v>
      </c>
      <c r="B25" s="403">
        <v>61416</v>
      </c>
      <c r="C25" s="403">
        <v>117387</v>
      </c>
      <c r="D25" s="407">
        <f t="shared" si="1"/>
        <v>178803</v>
      </c>
      <c r="F25" s="38" t="s">
        <v>266</v>
      </c>
      <c r="G25" s="398">
        <v>64</v>
      </c>
      <c r="H25" s="402">
        <f t="shared" si="0"/>
        <v>3.2259853116856275E-4</v>
      </c>
      <c r="I25" s="403"/>
    </row>
    <row r="26" spans="1:13" x14ac:dyDescent="0.3">
      <c r="A26" s="406" t="s">
        <v>142</v>
      </c>
      <c r="B26" s="403">
        <v>61546</v>
      </c>
      <c r="C26" s="403">
        <v>128426</v>
      </c>
      <c r="D26" s="407">
        <f t="shared" si="1"/>
        <v>189972</v>
      </c>
      <c r="E26" s="404"/>
      <c r="F26" s="38" t="s">
        <v>269</v>
      </c>
      <c r="G26" s="398">
        <v>35</v>
      </c>
      <c r="H26" s="402">
        <f t="shared" si="0"/>
        <v>1.7642107173280777E-4</v>
      </c>
      <c r="I26" s="403"/>
    </row>
    <row r="27" spans="1:13" x14ac:dyDescent="0.3">
      <c r="A27" s="406" t="s">
        <v>143</v>
      </c>
      <c r="B27" s="403">
        <v>63516</v>
      </c>
      <c r="C27" s="403">
        <v>136550</v>
      </c>
      <c r="D27" s="407">
        <f t="shared" si="1"/>
        <v>200066</v>
      </c>
      <c r="F27" s="38" t="s">
        <v>265</v>
      </c>
      <c r="G27" s="398">
        <v>8</v>
      </c>
      <c r="H27" s="402">
        <f t="shared" si="0"/>
        <v>4.0324816396070344E-5</v>
      </c>
      <c r="I27" s="403"/>
    </row>
    <row r="28" spans="1:13" x14ac:dyDescent="0.3">
      <c r="A28" s="406" t="s">
        <v>211</v>
      </c>
      <c r="B28" s="403">
        <v>62342</v>
      </c>
      <c r="C28" s="403">
        <v>136047</v>
      </c>
      <c r="D28" s="407">
        <f t="shared" si="1"/>
        <v>198389</v>
      </c>
      <c r="F28" s="38" t="s">
        <v>513</v>
      </c>
      <c r="G28" s="398">
        <v>0</v>
      </c>
      <c r="H28" s="402">
        <f t="shared" si="0"/>
        <v>0</v>
      </c>
      <c r="I28" s="403"/>
    </row>
    <row r="29" spans="1:13" x14ac:dyDescent="0.3">
      <c r="A29" s="406"/>
      <c r="B29" s="407"/>
      <c r="C29" s="407"/>
      <c r="D29" s="407"/>
      <c r="F29" s="38" t="s">
        <v>369</v>
      </c>
      <c r="G29" s="398">
        <v>0</v>
      </c>
      <c r="H29" s="402">
        <f t="shared" si="0"/>
        <v>0</v>
      </c>
      <c r="I29" s="403"/>
    </row>
    <row r="30" spans="1:13" x14ac:dyDescent="0.3">
      <c r="A30" s="255" t="s">
        <v>370</v>
      </c>
      <c r="B30" s="748"/>
      <c r="C30" s="748"/>
      <c r="D30" s="748"/>
      <c r="G30" s="398"/>
      <c r="H30" s="402"/>
      <c r="I30" s="403"/>
    </row>
    <row r="31" spans="1:13" x14ac:dyDescent="0.3">
      <c r="A31" s="409">
        <v>43800</v>
      </c>
      <c r="B31" s="403">
        <v>65181</v>
      </c>
      <c r="C31" s="403">
        <v>139538</v>
      </c>
      <c r="D31" s="407">
        <v>204719</v>
      </c>
      <c r="F31" s="410" t="s">
        <v>0</v>
      </c>
      <c r="G31" s="411">
        <f>+SUM(G6:G29)</f>
        <v>198389</v>
      </c>
      <c r="H31" s="412">
        <f>G31/$G$31</f>
        <v>1</v>
      </c>
      <c r="I31" s="403"/>
      <c r="M31" s="750"/>
    </row>
    <row r="32" spans="1:13" x14ac:dyDescent="0.3">
      <c r="A32" s="409">
        <v>44166</v>
      </c>
      <c r="B32" s="403">
        <f>+B28</f>
        <v>62342</v>
      </c>
      <c r="C32" s="403">
        <f>+C28</f>
        <v>136047</v>
      </c>
      <c r="D32" s="407">
        <f>+SUM(B32:C32)</f>
        <v>198389</v>
      </c>
      <c r="I32" s="403"/>
    </row>
    <row r="33" spans="1:14" ht="14.25" customHeight="1" x14ac:dyDescent="0.3">
      <c r="A33" s="413" t="s">
        <v>90</v>
      </c>
      <c r="B33" s="414">
        <f>+B32/B31-1</f>
        <v>-4.3555637378990819E-2</v>
      </c>
      <c r="C33" s="414">
        <f>+C32/C31-1</f>
        <v>-2.5018274591867451E-2</v>
      </c>
      <c r="D33" s="414">
        <f>+D32/D31-1</f>
        <v>-3.0920432397579134E-2</v>
      </c>
      <c r="G33" s="750"/>
      <c r="I33" s="751"/>
      <c r="M33" s="752"/>
    </row>
    <row r="34" spans="1:14" x14ac:dyDescent="0.3">
      <c r="I34" s="403"/>
      <c r="J34" s="750"/>
    </row>
    <row r="35" spans="1:14" ht="12.75" customHeight="1" x14ac:dyDescent="0.3">
      <c r="E35" s="415"/>
      <c r="I35" s="403"/>
    </row>
    <row r="36" spans="1:14" ht="52.5" customHeight="1" x14ac:dyDescent="0.3">
      <c r="A36" s="802" t="s">
        <v>514</v>
      </c>
      <c r="B36" s="802"/>
      <c r="C36" s="802"/>
      <c r="D36" s="802"/>
      <c r="E36" s="802"/>
      <c r="F36" s="802"/>
      <c r="G36" s="802"/>
      <c r="H36" s="802"/>
      <c r="I36" s="802"/>
    </row>
    <row r="38" spans="1:14" x14ac:dyDescent="0.3">
      <c r="A38" s="805" t="s">
        <v>371</v>
      </c>
      <c r="B38" s="805"/>
      <c r="C38" s="805"/>
      <c r="D38" s="805"/>
      <c r="E38" s="805"/>
      <c r="F38" s="805"/>
      <c r="G38" s="805"/>
      <c r="H38" s="805"/>
      <c r="I38" s="805"/>
      <c r="J38" s="805"/>
    </row>
    <row r="39" spans="1:14" x14ac:dyDescent="0.3">
      <c r="A39" s="806"/>
      <c r="B39" s="807"/>
      <c r="C39" s="807"/>
      <c r="D39" s="807"/>
      <c r="E39" s="807"/>
      <c r="F39" s="807"/>
      <c r="G39" s="807"/>
      <c r="H39" s="807"/>
      <c r="I39" s="807"/>
      <c r="J39" s="807"/>
    </row>
    <row r="40" spans="1:14" ht="26" x14ac:dyDescent="0.3">
      <c r="A40" s="416" t="s">
        <v>372</v>
      </c>
      <c r="B40" s="416" t="s">
        <v>373</v>
      </c>
      <c r="C40" s="416" t="s">
        <v>374</v>
      </c>
      <c r="D40" s="416" t="s">
        <v>375</v>
      </c>
      <c r="E40" s="416" t="s">
        <v>376</v>
      </c>
      <c r="F40" s="416" t="s">
        <v>377</v>
      </c>
      <c r="G40" s="416" t="s">
        <v>378</v>
      </c>
      <c r="H40" s="416" t="s">
        <v>379</v>
      </c>
      <c r="I40" s="416" t="s">
        <v>380</v>
      </c>
      <c r="J40" s="416" t="s">
        <v>381</v>
      </c>
      <c r="K40" s="416" t="s">
        <v>1</v>
      </c>
      <c r="L40" s="416" t="s">
        <v>2</v>
      </c>
      <c r="M40" s="416" t="s">
        <v>3</v>
      </c>
      <c r="N40" s="416" t="s">
        <v>0</v>
      </c>
    </row>
    <row r="41" spans="1:14" x14ac:dyDescent="0.3">
      <c r="A41" s="417">
        <v>2000</v>
      </c>
      <c r="B41" s="418">
        <v>6</v>
      </c>
      <c r="C41" s="418">
        <v>4</v>
      </c>
      <c r="D41" s="418">
        <v>2</v>
      </c>
      <c r="E41" s="418">
        <v>3</v>
      </c>
      <c r="F41" s="418">
        <v>3</v>
      </c>
      <c r="G41" s="418">
        <v>6</v>
      </c>
      <c r="H41" s="418">
        <v>8</v>
      </c>
      <c r="I41" s="418">
        <v>0</v>
      </c>
      <c r="J41" s="38">
        <v>0</v>
      </c>
      <c r="K41" s="38">
        <v>7</v>
      </c>
      <c r="L41" s="38">
        <v>8</v>
      </c>
      <c r="M41" s="38">
        <v>7</v>
      </c>
      <c r="N41" s="419">
        <v>54</v>
      </c>
    </row>
    <row r="42" spans="1:14" x14ac:dyDescent="0.3">
      <c r="A42" s="417">
        <v>2001</v>
      </c>
      <c r="B42" s="418">
        <v>2</v>
      </c>
      <c r="C42" s="418">
        <v>9</v>
      </c>
      <c r="D42" s="418">
        <v>5</v>
      </c>
      <c r="E42" s="418">
        <v>5</v>
      </c>
      <c r="F42" s="418">
        <v>8</v>
      </c>
      <c r="G42" s="418">
        <v>3</v>
      </c>
      <c r="H42" s="418">
        <v>8</v>
      </c>
      <c r="I42" s="418">
        <v>8</v>
      </c>
      <c r="J42" s="38">
        <v>4</v>
      </c>
      <c r="K42" s="38">
        <v>5</v>
      </c>
      <c r="L42" s="38">
        <v>4</v>
      </c>
      <c r="M42" s="38">
        <v>5</v>
      </c>
      <c r="N42" s="419">
        <v>66</v>
      </c>
    </row>
    <row r="43" spans="1:14" x14ac:dyDescent="0.3">
      <c r="A43" s="417">
        <v>2002</v>
      </c>
      <c r="B43" s="418">
        <v>20</v>
      </c>
      <c r="C43" s="418">
        <v>2</v>
      </c>
      <c r="D43" s="418">
        <v>4</v>
      </c>
      <c r="E43" s="418">
        <v>6</v>
      </c>
      <c r="F43" s="418">
        <v>5</v>
      </c>
      <c r="G43" s="418">
        <v>5</v>
      </c>
      <c r="H43" s="418">
        <v>4</v>
      </c>
      <c r="I43" s="418">
        <v>6</v>
      </c>
      <c r="J43" s="38">
        <v>4</v>
      </c>
      <c r="K43" s="38">
        <v>8</v>
      </c>
      <c r="L43" s="38">
        <v>8</v>
      </c>
      <c r="M43" s="38">
        <v>1</v>
      </c>
      <c r="N43" s="419">
        <v>73</v>
      </c>
    </row>
    <row r="44" spans="1:14" x14ac:dyDescent="0.3">
      <c r="A44" s="417">
        <v>2003</v>
      </c>
      <c r="B44" s="418">
        <v>4</v>
      </c>
      <c r="C44" s="418">
        <v>8</v>
      </c>
      <c r="D44" s="418">
        <v>5</v>
      </c>
      <c r="E44" s="418">
        <v>7</v>
      </c>
      <c r="F44" s="418">
        <v>5</v>
      </c>
      <c r="G44" s="418">
        <v>3</v>
      </c>
      <c r="H44" s="418">
        <v>4</v>
      </c>
      <c r="I44" s="418">
        <v>5</v>
      </c>
      <c r="J44" s="38">
        <v>3</v>
      </c>
      <c r="K44" s="38">
        <v>3</v>
      </c>
      <c r="L44" s="38">
        <v>4</v>
      </c>
      <c r="M44" s="38">
        <v>3</v>
      </c>
      <c r="N44" s="419">
        <v>54</v>
      </c>
    </row>
    <row r="45" spans="1:14" x14ac:dyDescent="0.3">
      <c r="A45" s="417">
        <v>2004</v>
      </c>
      <c r="B45" s="418">
        <v>2</v>
      </c>
      <c r="C45" s="418">
        <v>9</v>
      </c>
      <c r="D45" s="418">
        <v>8</v>
      </c>
      <c r="E45" s="418">
        <v>5</v>
      </c>
      <c r="F45" s="418">
        <v>2</v>
      </c>
      <c r="G45" s="418">
        <v>9</v>
      </c>
      <c r="H45" s="418">
        <v>1</v>
      </c>
      <c r="I45" s="418">
        <v>3</v>
      </c>
      <c r="J45" s="38">
        <v>4</v>
      </c>
      <c r="K45" s="38">
        <v>7</v>
      </c>
      <c r="L45" s="38">
        <v>5</v>
      </c>
      <c r="M45" s="38">
        <v>1</v>
      </c>
      <c r="N45" s="419">
        <v>56</v>
      </c>
    </row>
    <row r="46" spans="1:14" x14ac:dyDescent="0.3">
      <c r="A46" s="417">
        <v>2005</v>
      </c>
      <c r="B46" s="418">
        <v>3</v>
      </c>
      <c r="C46" s="418">
        <v>8</v>
      </c>
      <c r="D46" s="418">
        <v>6</v>
      </c>
      <c r="E46" s="418">
        <v>6</v>
      </c>
      <c r="F46" s="418">
        <v>6</v>
      </c>
      <c r="G46" s="418">
        <v>3</v>
      </c>
      <c r="H46" s="418">
        <v>5</v>
      </c>
      <c r="I46" s="418">
        <v>3</v>
      </c>
      <c r="J46" s="38">
        <v>7</v>
      </c>
      <c r="K46" s="38">
        <v>5</v>
      </c>
      <c r="L46" s="38">
        <v>8</v>
      </c>
      <c r="M46" s="38">
        <v>9</v>
      </c>
      <c r="N46" s="419">
        <v>69</v>
      </c>
    </row>
    <row r="47" spans="1:14" x14ac:dyDescent="0.3">
      <c r="A47" s="417">
        <v>2006</v>
      </c>
      <c r="B47" s="418">
        <v>6</v>
      </c>
      <c r="C47" s="418">
        <v>7</v>
      </c>
      <c r="D47" s="418">
        <v>6</v>
      </c>
      <c r="E47" s="418">
        <v>3</v>
      </c>
      <c r="F47" s="418">
        <v>6</v>
      </c>
      <c r="G47" s="418">
        <v>5</v>
      </c>
      <c r="H47" s="418">
        <v>6</v>
      </c>
      <c r="I47" s="418">
        <v>5</v>
      </c>
      <c r="J47" s="38">
        <v>4</v>
      </c>
      <c r="K47" s="38">
        <v>9</v>
      </c>
      <c r="L47" s="38">
        <v>4</v>
      </c>
      <c r="M47" s="38">
        <v>4</v>
      </c>
      <c r="N47" s="419">
        <v>65</v>
      </c>
    </row>
    <row r="48" spans="1:14" x14ac:dyDescent="0.3">
      <c r="A48" s="417">
        <v>2007</v>
      </c>
      <c r="B48" s="418">
        <v>5</v>
      </c>
      <c r="C48" s="418">
        <v>6</v>
      </c>
      <c r="D48" s="418">
        <v>7</v>
      </c>
      <c r="E48" s="418">
        <v>3</v>
      </c>
      <c r="F48" s="418">
        <v>7</v>
      </c>
      <c r="G48" s="418">
        <v>6</v>
      </c>
      <c r="H48" s="418">
        <v>4</v>
      </c>
      <c r="I48" s="418">
        <v>6</v>
      </c>
      <c r="J48" s="38">
        <v>5</v>
      </c>
      <c r="K48" s="38">
        <v>6</v>
      </c>
      <c r="L48" s="38">
        <v>5</v>
      </c>
      <c r="M48" s="38">
        <v>2</v>
      </c>
      <c r="N48" s="419">
        <v>62</v>
      </c>
    </row>
    <row r="49" spans="1:15" x14ac:dyDescent="0.3">
      <c r="A49" s="417">
        <v>2008</v>
      </c>
      <c r="B49" s="418">
        <v>12</v>
      </c>
      <c r="C49" s="418">
        <v>5</v>
      </c>
      <c r="D49" s="418">
        <v>7</v>
      </c>
      <c r="E49" s="418">
        <v>6</v>
      </c>
      <c r="F49" s="418">
        <v>3</v>
      </c>
      <c r="G49" s="418">
        <v>5</v>
      </c>
      <c r="H49" s="418">
        <v>6</v>
      </c>
      <c r="I49" s="418">
        <v>6</v>
      </c>
      <c r="J49" s="38">
        <v>5</v>
      </c>
      <c r="K49" s="38">
        <v>3</v>
      </c>
      <c r="L49" s="38">
        <v>3</v>
      </c>
      <c r="M49" s="38">
        <v>3</v>
      </c>
      <c r="N49" s="419">
        <v>64</v>
      </c>
    </row>
    <row r="50" spans="1:15" x14ac:dyDescent="0.3">
      <c r="A50" s="417">
        <v>2009</v>
      </c>
      <c r="B50" s="418">
        <v>4</v>
      </c>
      <c r="C50" s="418">
        <v>14</v>
      </c>
      <c r="D50" s="418">
        <v>6</v>
      </c>
      <c r="E50" s="418">
        <v>2</v>
      </c>
      <c r="F50" s="418">
        <v>3</v>
      </c>
      <c r="G50" s="418">
        <v>8</v>
      </c>
      <c r="H50" s="418">
        <v>6</v>
      </c>
      <c r="I50" s="418">
        <v>4</v>
      </c>
      <c r="J50" s="38">
        <v>2</v>
      </c>
      <c r="K50" s="38">
        <v>1</v>
      </c>
      <c r="L50" s="38">
        <v>4</v>
      </c>
      <c r="M50" s="38">
        <v>2</v>
      </c>
      <c r="N50" s="419">
        <v>56</v>
      </c>
    </row>
    <row r="51" spans="1:15" x14ac:dyDescent="0.3">
      <c r="A51" s="417">
        <v>2010</v>
      </c>
      <c r="B51" s="418">
        <v>5</v>
      </c>
      <c r="C51" s="418">
        <v>13</v>
      </c>
      <c r="D51" s="418">
        <v>1</v>
      </c>
      <c r="E51" s="418">
        <v>6</v>
      </c>
      <c r="F51" s="418">
        <v>5</v>
      </c>
      <c r="G51" s="418">
        <v>9</v>
      </c>
      <c r="H51" s="418">
        <v>6</v>
      </c>
      <c r="I51" s="418">
        <v>4</v>
      </c>
      <c r="J51" s="38">
        <v>3</v>
      </c>
      <c r="K51" s="38">
        <v>4</v>
      </c>
      <c r="L51" s="38">
        <v>4</v>
      </c>
      <c r="M51" s="38">
        <v>6</v>
      </c>
      <c r="N51" s="419">
        <f t="shared" ref="N51:N57" si="2">SUM(B51:M51)</f>
        <v>66</v>
      </c>
    </row>
    <row r="52" spans="1:15" x14ac:dyDescent="0.3">
      <c r="A52" s="417">
        <v>2011</v>
      </c>
      <c r="B52" s="418">
        <v>4</v>
      </c>
      <c r="C52" s="418">
        <v>8</v>
      </c>
      <c r="D52" s="418">
        <v>2</v>
      </c>
      <c r="E52" s="418">
        <v>5</v>
      </c>
      <c r="F52" s="418">
        <v>6</v>
      </c>
      <c r="G52" s="418">
        <v>5</v>
      </c>
      <c r="H52" s="418">
        <v>4</v>
      </c>
      <c r="I52" s="418">
        <v>5</v>
      </c>
      <c r="J52" s="38">
        <v>4</v>
      </c>
      <c r="K52" s="38">
        <v>5</v>
      </c>
      <c r="L52" s="38">
        <v>1</v>
      </c>
      <c r="M52" s="38">
        <v>3</v>
      </c>
      <c r="N52" s="419">
        <f t="shared" si="2"/>
        <v>52</v>
      </c>
    </row>
    <row r="53" spans="1:15" x14ac:dyDescent="0.3">
      <c r="A53" s="417">
        <v>2012</v>
      </c>
      <c r="B53" s="418">
        <v>2</v>
      </c>
      <c r="C53" s="418">
        <v>6</v>
      </c>
      <c r="D53" s="418">
        <v>9</v>
      </c>
      <c r="E53" s="418">
        <v>2</v>
      </c>
      <c r="F53" s="418">
        <v>4</v>
      </c>
      <c r="G53" s="418">
        <v>2</v>
      </c>
      <c r="H53" s="418">
        <v>5</v>
      </c>
      <c r="I53" s="418">
        <v>5</v>
      </c>
      <c r="J53" s="38">
        <v>3</v>
      </c>
      <c r="K53" s="38">
        <v>8</v>
      </c>
      <c r="L53" s="38">
        <v>4</v>
      </c>
      <c r="M53" s="38">
        <v>4</v>
      </c>
      <c r="N53" s="419">
        <f t="shared" si="2"/>
        <v>54</v>
      </c>
      <c r="O53" s="420"/>
    </row>
    <row r="54" spans="1:15" x14ac:dyDescent="0.3">
      <c r="A54" s="417">
        <v>2013</v>
      </c>
      <c r="B54" s="418">
        <v>4</v>
      </c>
      <c r="C54" s="418">
        <v>6</v>
      </c>
      <c r="D54" s="418">
        <v>5</v>
      </c>
      <c r="E54" s="418">
        <v>6</v>
      </c>
      <c r="F54" s="418">
        <v>1</v>
      </c>
      <c r="G54" s="418">
        <v>4</v>
      </c>
      <c r="H54" s="418">
        <v>4</v>
      </c>
      <c r="I54" s="418">
        <v>4</v>
      </c>
      <c r="J54" s="38">
        <v>5</v>
      </c>
      <c r="K54" s="38">
        <v>2</v>
      </c>
      <c r="L54" s="38">
        <v>4</v>
      </c>
      <c r="M54" s="38">
        <v>2</v>
      </c>
      <c r="N54" s="419">
        <f t="shared" si="2"/>
        <v>47</v>
      </c>
      <c r="O54" s="420"/>
    </row>
    <row r="55" spans="1:15" x14ac:dyDescent="0.3">
      <c r="A55" s="417">
        <v>2014</v>
      </c>
      <c r="B55" s="418">
        <v>6</v>
      </c>
      <c r="C55" s="418">
        <v>1</v>
      </c>
      <c r="D55" s="418">
        <v>1</v>
      </c>
      <c r="E55" s="418">
        <v>1</v>
      </c>
      <c r="F55" s="418">
        <v>1</v>
      </c>
      <c r="G55" s="418">
        <v>3</v>
      </c>
      <c r="H55" s="418">
        <v>7</v>
      </c>
      <c r="I55" s="418">
        <v>2</v>
      </c>
      <c r="J55" s="38">
        <v>2</v>
      </c>
      <c r="L55" s="38">
        <v>1</v>
      </c>
      <c r="M55" s="38">
        <v>7</v>
      </c>
      <c r="N55" s="419">
        <f t="shared" si="2"/>
        <v>32</v>
      </c>
      <c r="O55" s="420"/>
    </row>
    <row r="56" spans="1:15" x14ac:dyDescent="0.3">
      <c r="A56" s="417">
        <v>2015</v>
      </c>
      <c r="B56" s="418">
        <v>5</v>
      </c>
      <c r="C56" s="418">
        <v>2</v>
      </c>
      <c r="D56" s="418">
        <v>7</v>
      </c>
      <c r="E56" s="418">
        <v>2</v>
      </c>
      <c r="F56" s="418"/>
      <c r="G56" s="418">
        <v>2</v>
      </c>
      <c r="H56" s="418">
        <v>1</v>
      </c>
      <c r="I56" s="418">
        <v>2</v>
      </c>
      <c r="J56" s="38">
        <v>2</v>
      </c>
      <c r="K56" s="38">
        <v>3</v>
      </c>
      <c r="L56" s="38">
        <v>3</v>
      </c>
      <c r="N56" s="419">
        <f t="shared" si="2"/>
        <v>29</v>
      </c>
      <c r="O56" s="420"/>
    </row>
    <row r="57" spans="1:15" x14ac:dyDescent="0.3">
      <c r="A57" s="417">
        <v>2016</v>
      </c>
      <c r="B57" s="418">
        <v>4</v>
      </c>
      <c r="C57" s="418">
        <v>3</v>
      </c>
      <c r="D57" s="418">
        <v>3</v>
      </c>
      <c r="E57" s="418">
        <v>1</v>
      </c>
      <c r="F57" s="418">
        <v>6</v>
      </c>
      <c r="G57" s="418">
        <v>2</v>
      </c>
      <c r="H57" s="418">
        <v>2</v>
      </c>
      <c r="I57" s="418">
        <v>3</v>
      </c>
      <c r="J57" s="38">
        <v>4</v>
      </c>
      <c r="K57" s="38">
        <v>1</v>
      </c>
      <c r="L57" s="38">
        <v>2</v>
      </c>
      <c r="M57" s="38">
        <v>3</v>
      </c>
      <c r="N57" s="419">
        <f t="shared" si="2"/>
        <v>34</v>
      </c>
      <c r="O57" s="420"/>
    </row>
    <row r="58" spans="1:15" x14ac:dyDescent="0.3">
      <c r="A58" s="417">
        <v>2017</v>
      </c>
      <c r="B58" s="418">
        <v>5</v>
      </c>
      <c r="C58" s="418">
        <v>5</v>
      </c>
      <c r="D58" s="418">
        <v>3</v>
      </c>
      <c r="E58" s="418">
        <v>2</v>
      </c>
      <c r="F58" s="418">
        <v>5</v>
      </c>
      <c r="G58" s="418">
        <v>2</v>
      </c>
      <c r="H58" s="418">
        <v>3</v>
      </c>
      <c r="I58" s="418">
        <v>4</v>
      </c>
      <c r="J58" s="38">
        <v>1</v>
      </c>
      <c r="K58" s="38">
        <v>8</v>
      </c>
      <c r="M58" s="38">
        <v>2</v>
      </c>
      <c r="N58" s="419">
        <f>SUM(B58:M58)</f>
        <v>40</v>
      </c>
      <c r="O58" s="420"/>
    </row>
    <row r="59" spans="1:15" x14ac:dyDescent="0.3">
      <c r="A59" s="417">
        <v>2018</v>
      </c>
      <c r="B59" s="418">
        <v>2</v>
      </c>
      <c r="C59" s="418">
        <v>1</v>
      </c>
      <c r="D59" s="418">
        <v>2</v>
      </c>
      <c r="E59" s="418">
        <v>5</v>
      </c>
      <c r="F59" s="418">
        <v>3</v>
      </c>
      <c r="G59" s="418">
        <v>2</v>
      </c>
      <c r="H59" s="418">
        <v>1</v>
      </c>
      <c r="I59" s="418">
        <v>3</v>
      </c>
      <c r="J59" s="38">
        <v>2</v>
      </c>
      <c r="K59" s="38">
        <v>2</v>
      </c>
      <c r="L59" s="38">
        <v>3</v>
      </c>
      <c r="M59" s="38">
        <v>1</v>
      </c>
      <c r="N59" s="419">
        <f t="shared" ref="N59:N60" si="3">SUM(B59:M59)</f>
        <v>27</v>
      </c>
      <c r="O59" s="420"/>
    </row>
    <row r="60" spans="1:15" x14ac:dyDescent="0.3">
      <c r="A60" s="417">
        <v>2019</v>
      </c>
      <c r="B60" s="418">
        <v>4</v>
      </c>
      <c r="C60" s="418">
        <v>2</v>
      </c>
      <c r="D60" s="418">
        <v>1</v>
      </c>
      <c r="E60" s="418">
        <v>4</v>
      </c>
      <c r="F60" s="418">
        <v>4</v>
      </c>
      <c r="G60" s="418">
        <v>3</v>
      </c>
      <c r="H60" s="418">
        <v>3</v>
      </c>
      <c r="I60" s="418">
        <v>3</v>
      </c>
      <c r="J60" s="38">
        <v>3</v>
      </c>
      <c r="K60" s="38">
        <v>1</v>
      </c>
      <c r="L60" s="38">
        <v>6</v>
      </c>
      <c r="M60" s="38">
        <v>6</v>
      </c>
      <c r="N60" s="419">
        <f t="shared" si="3"/>
        <v>40</v>
      </c>
      <c r="O60" s="420"/>
    </row>
    <row r="61" spans="1:15" x14ac:dyDescent="0.3">
      <c r="A61" s="421">
        <v>2020</v>
      </c>
      <c r="B61" s="422">
        <v>2</v>
      </c>
      <c r="C61" s="422">
        <v>5</v>
      </c>
      <c r="D61" s="422">
        <v>3</v>
      </c>
      <c r="E61" s="422">
        <v>0</v>
      </c>
      <c r="F61" s="422">
        <v>2</v>
      </c>
      <c r="G61" s="422">
        <v>1</v>
      </c>
      <c r="H61" s="422">
        <v>1</v>
      </c>
      <c r="I61" s="422">
        <v>0</v>
      </c>
      <c r="J61" s="423">
        <v>0</v>
      </c>
      <c r="K61" s="423">
        <v>0</v>
      </c>
      <c r="L61" s="423">
        <v>0</v>
      </c>
      <c r="M61" s="423">
        <v>5</v>
      </c>
      <c r="N61" s="422">
        <f>+SUM(B61:M61)</f>
        <v>19</v>
      </c>
    </row>
    <row r="63" spans="1:15" ht="31.9" customHeight="1" x14ac:dyDescent="0.3">
      <c r="A63" s="802" t="s">
        <v>515</v>
      </c>
      <c r="B63" s="802"/>
      <c r="C63" s="802"/>
      <c r="D63" s="802"/>
      <c r="E63" s="802"/>
      <c r="F63" s="802"/>
      <c r="G63" s="802"/>
      <c r="H63" s="802"/>
      <c r="I63" s="802"/>
      <c r="K63" s="418"/>
      <c r="L63" s="418"/>
      <c r="M63" s="418"/>
      <c r="N63" s="418"/>
    </row>
  </sheetData>
  <mergeCells count="7">
    <mergeCell ref="A63:I63"/>
    <mergeCell ref="A2:D2"/>
    <mergeCell ref="A4:D4"/>
    <mergeCell ref="F4:H4"/>
    <mergeCell ref="A36:I36"/>
    <mergeCell ref="A38:J38"/>
    <mergeCell ref="A39:J39"/>
  </mergeCells>
  <printOptions horizontalCentered="1" verticalCentered="1"/>
  <pageMargins left="0" right="0" top="0" bottom="0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8989"/>
  </sheetPr>
  <dimension ref="A1:N41"/>
  <sheetViews>
    <sheetView showGridLines="0" view="pageBreakPreview" zoomScaleNormal="100" zoomScaleSheetLayoutView="100" workbookViewId="0">
      <pane xSplit="1" ySplit="4" topLeftCell="F23" activePane="bottomRight" state="frozen"/>
      <selection pane="topRight" activeCell="B1" sqref="B1"/>
      <selection pane="bottomLeft" activeCell="A5" sqref="A5"/>
      <selection pane="bottomRight" activeCell="A32" sqref="A32:L32"/>
    </sheetView>
  </sheetViews>
  <sheetFormatPr baseColWidth="10" defaultColWidth="11.54296875" defaultRowHeight="12" x14ac:dyDescent="0.3"/>
  <cols>
    <col min="1" max="1" width="17" style="3" customWidth="1"/>
    <col min="2" max="3" width="17.26953125" style="184" customWidth="1"/>
    <col min="4" max="11" width="17.26953125" style="4" customWidth="1"/>
    <col min="12" max="12" width="17.26953125" style="3" customWidth="1"/>
    <col min="13" max="14" width="0" style="3" hidden="1" customWidth="1"/>
    <col min="15" max="16384" width="11.54296875" style="3"/>
  </cols>
  <sheetData>
    <row r="1" spans="1:14" ht="13" x14ac:dyDescent="0.3">
      <c r="A1" s="2" t="s">
        <v>154</v>
      </c>
      <c r="B1" s="182"/>
      <c r="C1" s="182"/>
      <c r="D1" s="183"/>
      <c r="E1" s="183"/>
      <c r="F1" s="183"/>
      <c r="G1" s="183"/>
      <c r="H1" s="183"/>
      <c r="I1" s="183"/>
      <c r="J1" s="183"/>
      <c r="K1" s="183"/>
    </row>
    <row r="2" spans="1:14" ht="31.5" customHeight="1" x14ac:dyDescent="0.35">
      <c r="A2" s="808" t="s">
        <v>155</v>
      </c>
      <c r="B2" s="808"/>
      <c r="C2" s="808"/>
      <c r="D2" s="808"/>
      <c r="E2" s="808"/>
      <c r="F2" s="808"/>
      <c r="G2" s="808"/>
      <c r="H2" s="808"/>
      <c r="I2" s="808"/>
      <c r="J2" s="749"/>
      <c r="K2" s="749"/>
    </row>
    <row r="3" spans="1:14" x14ac:dyDescent="0.3">
      <c r="C3" s="4"/>
    </row>
    <row r="4" spans="1:14" ht="13" x14ac:dyDescent="0.3">
      <c r="A4" s="185" t="s">
        <v>156</v>
      </c>
      <c r="B4" s="186">
        <v>2010</v>
      </c>
      <c r="C4" s="186">
        <v>2011</v>
      </c>
      <c r="D4" s="186">
        <v>2012</v>
      </c>
      <c r="E4" s="186">
        <v>2013</v>
      </c>
      <c r="F4" s="186">
        <v>2014</v>
      </c>
      <c r="G4" s="186">
        <v>2015</v>
      </c>
      <c r="H4" s="186">
        <v>2016</v>
      </c>
      <c r="I4" s="186">
        <v>2017</v>
      </c>
      <c r="J4" s="187">
        <v>2018</v>
      </c>
      <c r="K4" s="187">
        <v>2019</v>
      </c>
      <c r="L4" s="187">
        <v>2020</v>
      </c>
    </row>
    <row r="5" spans="1:14" ht="13" x14ac:dyDescent="0.3">
      <c r="A5" s="188" t="s">
        <v>157</v>
      </c>
      <c r="B5" s="189">
        <v>2917749.7190824146</v>
      </c>
      <c r="C5" s="189">
        <v>2885886.5143818362</v>
      </c>
      <c r="D5" s="189">
        <v>2599069.3519712551</v>
      </c>
      <c r="E5" s="189">
        <v>1825852.0229200001</v>
      </c>
      <c r="F5" s="189">
        <v>1957001.2064799997</v>
      </c>
      <c r="G5" s="189">
        <v>2181241.04</v>
      </c>
      <c r="H5" s="189">
        <v>1553578.77</v>
      </c>
      <c r="I5" s="189">
        <v>1936562.98459</v>
      </c>
      <c r="J5" s="189">
        <v>1963366.5351999998</v>
      </c>
      <c r="K5" s="189">
        <v>3408772.7281570458</v>
      </c>
      <c r="L5" s="189">
        <v>3236894.3039723476</v>
      </c>
      <c r="M5" s="193" t="e">
        <f t="shared" ref="M5:M27" si="0">L5/$L$30</f>
        <v>#DIV/0!</v>
      </c>
      <c r="N5" s="753">
        <f t="shared" ref="N5:N27" si="1">L5/1000000</f>
        <v>3.2368943039723477</v>
      </c>
    </row>
    <row r="6" spans="1:14" ht="13" x14ac:dyDescent="0.3">
      <c r="A6" s="188" t="s">
        <v>158</v>
      </c>
      <c r="B6" s="189">
        <v>794731907.03502786</v>
      </c>
      <c r="C6" s="189">
        <v>770582075.2986815</v>
      </c>
      <c r="D6" s="189">
        <v>1015864460.7110069</v>
      </c>
      <c r="E6" s="189">
        <v>1019235893.7081801</v>
      </c>
      <c r="F6" s="189">
        <v>748108985.37879992</v>
      </c>
      <c r="G6" s="189">
        <v>434978723.07999998</v>
      </c>
      <c r="H6" s="189">
        <v>397241204.52999997</v>
      </c>
      <c r="I6" s="189">
        <v>750902788.65413082</v>
      </c>
      <c r="J6" s="189">
        <v>1516816729.6351998</v>
      </c>
      <c r="K6" s="189">
        <v>1324474844.8843265</v>
      </c>
      <c r="L6" s="189">
        <v>917457219.35911989</v>
      </c>
      <c r="M6" s="193" t="e">
        <f t="shared" si="0"/>
        <v>#DIV/0!</v>
      </c>
      <c r="N6" s="753">
        <f t="shared" si="1"/>
        <v>917.4572193591199</v>
      </c>
    </row>
    <row r="7" spans="1:14" ht="13" x14ac:dyDescent="0.3">
      <c r="A7" s="188" t="s">
        <v>159</v>
      </c>
      <c r="B7" s="189">
        <v>7456590.0871504145</v>
      </c>
      <c r="C7" s="189">
        <v>10352473.908096461</v>
      </c>
      <c r="D7" s="189">
        <v>16258265.793091137</v>
      </c>
      <c r="E7" s="189">
        <v>23194328.631980002</v>
      </c>
      <c r="F7" s="189">
        <v>12359816.467359999</v>
      </c>
      <c r="G7" s="189">
        <v>12761019.199999999</v>
      </c>
      <c r="H7" s="189">
        <v>108657238.78999999</v>
      </c>
      <c r="I7" s="189">
        <v>312005052.26177514</v>
      </c>
      <c r="J7" s="189">
        <v>274351742.08719999</v>
      </c>
      <c r="K7" s="189">
        <v>222108214.90848729</v>
      </c>
      <c r="L7" s="189">
        <v>246358985.35469979</v>
      </c>
      <c r="M7" s="193" t="e">
        <f t="shared" si="0"/>
        <v>#DIV/0!</v>
      </c>
      <c r="N7" s="753">
        <f t="shared" si="1"/>
        <v>246.3589853546998</v>
      </c>
    </row>
    <row r="8" spans="1:14" ht="13" x14ac:dyDescent="0.3">
      <c r="A8" s="188" t="s">
        <v>160</v>
      </c>
      <c r="B8" s="189">
        <v>412482426.79868722</v>
      </c>
      <c r="C8" s="189">
        <v>743425104.30328166</v>
      </c>
      <c r="D8" s="189">
        <v>834558660.0002594</v>
      </c>
      <c r="E8" s="189">
        <v>495471646.73208004</v>
      </c>
      <c r="F8" s="189">
        <v>466127959.44327992</v>
      </c>
      <c r="G8" s="189">
        <v>453708276.44</v>
      </c>
      <c r="H8" s="189">
        <v>399551676.36000001</v>
      </c>
      <c r="I8" s="189">
        <v>528519880.00192571</v>
      </c>
      <c r="J8" s="189">
        <v>853908303.20840001</v>
      </c>
      <c r="K8" s="189">
        <v>1000683645.8412294</v>
      </c>
      <c r="L8" s="189">
        <v>734950453.22938454</v>
      </c>
      <c r="M8" s="193" t="e">
        <f t="shared" si="0"/>
        <v>#DIV/0!</v>
      </c>
      <c r="N8" s="753">
        <f t="shared" si="1"/>
        <v>734.95045322938449</v>
      </c>
    </row>
    <row r="9" spans="1:14" ht="13" x14ac:dyDescent="0.3">
      <c r="A9" s="188" t="s">
        <v>161</v>
      </c>
      <c r="B9" s="189">
        <v>56291528.187267631</v>
      </c>
      <c r="C9" s="189">
        <v>93335995.644704983</v>
      </c>
      <c r="D9" s="189">
        <v>103933365.26069061</v>
      </c>
      <c r="E9" s="189">
        <v>35571156.517959997</v>
      </c>
      <c r="F9" s="189">
        <v>22621632.429839998</v>
      </c>
      <c r="G9" s="189">
        <v>31112361.829999998</v>
      </c>
      <c r="H9" s="189">
        <v>39934273.920000002</v>
      </c>
      <c r="I9" s="189">
        <v>39870273.374913946</v>
      </c>
      <c r="J9" s="189">
        <v>64304295.1052</v>
      </c>
      <c r="K9" s="189">
        <v>46329386.645281509</v>
      </c>
      <c r="L9" s="189">
        <v>79687756.621754453</v>
      </c>
      <c r="M9" s="193" t="e">
        <f t="shared" si="0"/>
        <v>#DIV/0!</v>
      </c>
      <c r="N9" s="753">
        <f t="shared" si="1"/>
        <v>79.687756621754446</v>
      </c>
    </row>
    <row r="10" spans="1:14" ht="13" x14ac:dyDescent="0.3">
      <c r="A10" s="188" t="s">
        <v>162</v>
      </c>
      <c r="B10" s="189">
        <v>578828906.18651068</v>
      </c>
      <c r="C10" s="189">
        <v>618864290.54276061</v>
      </c>
      <c r="D10" s="189">
        <v>655256210.66507769</v>
      </c>
      <c r="E10" s="189">
        <v>708936866.67443991</v>
      </c>
      <c r="F10" s="189">
        <v>440433262.44224</v>
      </c>
      <c r="G10" s="189">
        <v>355183970.54999995</v>
      </c>
      <c r="H10" s="189">
        <v>321085333.85000002</v>
      </c>
      <c r="I10" s="189">
        <v>269863128.85069102</v>
      </c>
      <c r="J10" s="189">
        <v>191059453.63999999</v>
      </c>
      <c r="K10" s="189">
        <v>159874471.79378659</v>
      </c>
      <c r="L10" s="189">
        <v>265367666.45165724</v>
      </c>
      <c r="M10" s="193" t="e">
        <f t="shared" si="0"/>
        <v>#DIV/0!</v>
      </c>
      <c r="N10" s="753">
        <f t="shared" si="1"/>
        <v>265.36766645165721</v>
      </c>
    </row>
    <row r="11" spans="1:14" ht="13" x14ac:dyDescent="0.3">
      <c r="A11" s="188" t="s">
        <v>163</v>
      </c>
      <c r="B11" s="189">
        <v>22442.175658171251</v>
      </c>
      <c r="C11" s="189">
        <v>5142.9157128230454</v>
      </c>
      <c r="D11" s="189">
        <v>8691.0249344109852</v>
      </c>
      <c r="E11" s="189">
        <v>17994.093239999998</v>
      </c>
      <c r="F11" s="189">
        <v>16281.536479999999</v>
      </c>
      <c r="G11" s="189">
        <v>47933.94</v>
      </c>
      <c r="H11" s="189">
        <v>33929.919999999998</v>
      </c>
      <c r="I11" s="189">
        <v>24759.048299999999</v>
      </c>
      <c r="J11" s="189">
        <v>31494.890800000001</v>
      </c>
      <c r="K11" s="189">
        <v>47243.701773796158</v>
      </c>
      <c r="L11" s="189">
        <v>66382.008094191769</v>
      </c>
      <c r="M11" s="193" t="e">
        <f t="shared" si="0"/>
        <v>#DIV/0!</v>
      </c>
      <c r="N11" s="753">
        <f t="shared" si="1"/>
        <v>6.6382008094191772E-2</v>
      </c>
    </row>
    <row r="12" spans="1:14" ht="13" x14ac:dyDescent="0.3">
      <c r="A12" s="188" t="s">
        <v>164</v>
      </c>
      <c r="B12" s="189">
        <v>130630809.76498613</v>
      </c>
      <c r="C12" s="189">
        <v>219739294.43000156</v>
      </c>
      <c r="D12" s="189">
        <v>396420696.80841982</v>
      </c>
      <c r="E12" s="189">
        <v>68682450.3002</v>
      </c>
      <c r="F12" s="189">
        <v>150877029.19295999</v>
      </c>
      <c r="G12" s="189">
        <v>241732042.68000001</v>
      </c>
      <c r="H12" s="189">
        <v>174060577.88</v>
      </c>
      <c r="I12" s="189">
        <v>220807925.0292407</v>
      </c>
      <c r="J12" s="189">
        <v>379695784.07879996</v>
      </c>
      <c r="K12" s="189">
        <v>367864058.25397438</v>
      </c>
      <c r="L12" s="189">
        <v>342168099.30820286</v>
      </c>
      <c r="M12" s="193" t="e">
        <f t="shared" si="0"/>
        <v>#DIV/0!</v>
      </c>
      <c r="N12" s="753">
        <f t="shared" si="1"/>
        <v>342.16809930820284</v>
      </c>
    </row>
    <row r="13" spans="1:14" ht="13" x14ac:dyDescent="0.3">
      <c r="A13" s="188" t="s">
        <v>165</v>
      </c>
      <c r="B13" s="189">
        <v>22869908.83790103</v>
      </c>
      <c r="C13" s="189">
        <v>37913552.780751623</v>
      </c>
      <c r="D13" s="189">
        <v>33372077.099185344</v>
      </c>
      <c r="E13" s="189">
        <v>24907916.53678</v>
      </c>
      <c r="F13" s="189">
        <v>18203655.44184</v>
      </c>
      <c r="G13" s="189">
        <v>19226095.850000001</v>
      </c>
      <c r="H13" s="189">
        <v>15202766.92</v>
      </c>
      <c r="I13" s="189">
        <v>15521295.794381678</v>
      </c>
      <c r="J13" s="189">
        <v>18083554.416000001</v>
      </c>
      <c r="K13" s="189">
        <v>18127228.654280372</v>
      </c>
      <c r="L13" s="189">
        <v>18132666.995074894</v>
      </c>
      <c r="M13" s="193" t="e">
        <f t="shared" si="0"/>
        <v>#DIV/0!</v>
      </c>
      <c r="N13" s="753">
        <f t="shared" si="1"/>
        <v>18.132666995074896</v>
      </c>
    </row>
    <row r="14" spans="1:14" ht="13" x14ac:dyDescent="0.3">
      <c r="A14" s="188" t="s">
        <v>166</v>
      </c>
      <c r="B14" s="189">
        <v>4586447.4102538563</v>
      </c>
      <c r="C14" s="189">
        <v>8485729.9313526191</v>
      </c>
      <c r="D14" s="189">
        <v>7778782.4031547066</v>
      </c>
      <c r="E14" s="189">
        <v>5030770.7491999995</v>
      </c>
      <c r="F14" s="189">
        <v>4481267.1912000002</v>
      </c>
      <c r="G14" s="189">
        <v>6282684.9800000004</v>
      </c>
      <c r="H14" s="189">
        <v>5384865.1400000006</v>
      </c>
      <c r="I14" s="189">
        <v>11058731.944498029</v>
      </c>
      <c r="J14" s="189">
        <v>23232458.770800002</v>
      </c>
      <c r="K14" s="189">
        <v>15436696.207857491</v>
      </c>
      <c r="L14" s="189">
        <v>8987515.8372104354</v>
      </c>
      <c r="M14" s="193" t="e">
        <f t="shared" si="0"/>
        <v>#DIV/0!</v>
      </c>
      <c r="N14" s="753">
        <f t="shared" si="1"/>
        <v>8.9875158372104362</v>
      </c>
    </row>
    <row r="15" spans="1:14" ht="13" x14ac:dyDescent="0.3">
      <c r="A15" s="188" t="s">
        <v>167</v>
      </c>
      <c r="B15" s="189">
        <v>83859562.307208538</v>
      </c>
      <c r="C15" s="189">
        <v>235060437.44280097</v>
      </c>
      <c r="D15" s="189">
        <v>401195537.72356755</v>
      </c>
      <c r="E15" s="189">
        <v>230490249.6651406</v>
      </c>
      <c r="F15" s="189">
        <v>288055484.15719998</v>
      </c>
      <c r="G15" s="189">
        <v>145700263.68000001</v>
      </c>
      <c r="H15" s="189">
        <v>73677188.570000008</v>
      </c>
      <c r="I15" s="189">
        <v>121724599.81236839</v>
      </c>
      <c r="J15" s="189">
        <v>185775481.55600002</v>
      </c>
      <c r="K15" s="189">
        <v>134651816.35524708</v>
      </c>
      <c r="L15" s="189">
        <v>233010923.77529031</v>
      </c>
      <c r="M15" s="193" t="e">
        <f t="shared" si="0"/>
        <v>#DIV/0!</v>
      </c>
      <c r="N15" s="753">
        <f t="shared" si="1"/>
        <v>233.01092377529031</v>
      </c>
    </row>
    <row r="16" spans="1:14" ht="13" x14ac:dyDescent="0.3">
      <c r="A16" s="188" t="s">
        <v>168</v>
      </c>
      <c r="B16" s="189">
        <v>104704001.50625034</v>
      </c>
      <c r="C16" s="189">
        <v>136496760.66062248</v>
      </c>
      <c r="D16" s="189">
        <v>129925948.67495766</v>
      </c>
      <c r="E16" s="189">
        <v>93695808.049779996</v>
      </c>
      <c r="F16" s="189">
        <v>45498783.514799997</v>
      </c>
      <c r="G16" s="189">
        <v>66478640.479999997</v>
      </c>
      <c r="H16" s="189">
        <v>60847155.50999999</v>
      </c>
      <c r="I16" s="189">
        <v>102871017.98461364</v>
      </c>
      <c r="J16" s="189">
        <v>186019535.89359999</v>
      </c>
      <c r="K16" s="189">
        <v>143848686.16073012</v>
      </c>
      <c r="L16" s="189">
        <v>63413081.150949307</v>
      </c>
      <c r="M16" s="193" t="e">
        <f t="shared" si="0"/>
        <v>#DIV/0!</v>
      </c>
      <c r="N16" s="753">
        <f t="shared" si="1"/>
        <v>63.41308115094931</v>
      </c>
    </row>
    <row r="17" spans="1:14" ht="13" x14ac:dyDescent="0.3">
      <c r="A17" s="188" t="s">
        <v>169</v>
      </c>
      <c r="B17" s="189">
        <v>475092520.04335213</v>
      </c>
      <c r="C17" s="189">
        <v>533515484.93588352</v>
      </c>
      <c r="D17" s="189">
        <v>607324121.99845195</v>
      </c>
      <c r="E17" s="189">
        <v>601975758.16471994</v>
      </c>
      <c r="F17" s="189">
        <v>408796725.38536</v>
      </c>
      <c r="G17" s="189">
        <v>345426174.19</v>
      </c>
      <c r="H17" s="189">
        <v>310235381.41000003</v>
      </c>
      <c r="I17" s="189">
        <v>317733876.33502603</v>
      </c>
      <c r="J17" s="189">
        <v>313451982.47080004</v>
      </c>
      <c r="K17" s="189">
        <v>276102432.38118786</v>
      </c>
      <c r="L17" s="189">
        <v>242994447.03946793</v>
      </c>
      <c r="M17" s="193" t="e">
        <f t="shared" si="0"/>
        <v>#DIV/0!</v>
      </c>
      <c r="N17" s="753">
        <f t="shared" si="1"/>
        <v>242.99444703946793</v>
      </c>
    </row>
    <row r="18" spans="1:14" ht="13" x14ac:dyDescent="0.3">
      <c r="A18" s="188" t="s">
        <v>170</v>
      </c>
      <c r="B18" s="189">
        <v>1663173.2381679008</v>
      </c>
      <c r="C18" s="189">
        <v>2417239.194722211</v>
      </c>
      <c r="D18" s="189">
        <v>2208583.4198764423</v>
      </c>
      <c r="E18" s="189">
        <v>1739908.2035400001</v>
      </c>
      <c r="F18" s="189">
        <v>2045578.206</v>
      </c>
      <c r="G18" s="189">
        <v>2821838.08</v>
      </c>
      <c r="H18" s="189">
        <v>2970444.14</v>
      </c>
      <c r="I18" s="189">
        <v>2901145.3169399998</v>
      </c>
      <c r="J18" s="189">
        <v>2468555.1771999998</v>
      </c>
      <c r="K18" s="189">
        <v>2371169.08519891</v>
      </c>
      <c r="L18" s="189">
        <v>2725409.8561216169</v>
      </c>
      <c r="M18" s="193" t="e">
        <f t="shared" si="0"/>
        <v>#DIV/0!</v>
      </c>
      <c r="N18" s="753">
        <f t="shared" si="1"/>
        <v>2.7254098561216171</v>
      </c>
    </row>
    <row r="19" spans="1:14" ht="13" x14ac:dyDescent="0.3">
      <c r="A19" s="188" t="s">
        <v>171</v>
      </c>
      <c r="B19" s="189">
        <v>117783126.9414579</v>
      </c>
      <c r="C19" s="189">
        <v>186330859.10603899</v>
      </c>
      <c r="D19" s="189">
        <v>199901479.13317117</v>
      </c>
      <c r="E19" s="189">
        <v>145750026.01084</v>
      </c>
      <c r="F19" s="189">
        <v>91464145.697760001</v>
      </c>
      <c r="G19" s="189">
        <v>132132732.88</v>
      </c>
      <c r="H19" s="189">
        <v>87032168.520000011</v>
      </c>
      <c r="I19" s="189">
        <v>130941148.43981849</v>
      </c>
      <c r="J19" s="189">
        <v>161592327.90439999</v>
      </c>
      <c r="K19" s="189">
        <v>152859362.28971255</v>
      </c>
      <c r="L19" s="189">
        <v>114427493.60552755</v>
      </c>
      <c r="M19" s="193" t="e">
        <f t="shared" si="0"/>
        <v>#DIV/0!</v>
      </c>
      <c r="N19" s="753">
        <f t="shared" si="1"/>
        <v>114.42749360552754</v>
      </c>
    </row>
    <row r="20" spans="1:14" ht="13" x14ac:dyDescent="0.3">
      <c r="A20" s="188" t="s">
        <v>172</v>
      </c>
      <c r="B20" s="189">
        <v>114580.23345233868</v>
      </c>
      <c r="C20" s="189">
        <v>488981.382808397</v>
      </c>
      <c r="D20" s="189">
        <v>589887.75891903555</v>
      </c>
      <c r="E20" s="189">
        <v>414056.74178000004</v>
      </c>
      <c r="F20" s="189">
        <v>465466.93167999998</v>
      </c>
      <c r="G20" s="189">
        <v>486813</v>
      </c>
      <c r="H20" s="189">
        <v>105507</v>
      </c>
      <c r="I20" s="189">
        <v>137411.74225000001</v>
      </c>
      <c r="J20" s="189">
        <v>51408</v>
      </c>
      <c r="K20" s="189">
        <v>816223.78526587901</v>
      </c>
      <c r="L20" s="189">
        <v>269871.92775999999</v>
      </c>
      <c r="M20" s="193" t="e">
        <f t="shared" si="0"/>
        <v>#DIV/0!</v>
      </c>
      <c r="N20" s="753">
        <f t="shared" si="1"/>
        <v>0.26987192776000002</v>
      </c>
    </row>
    <row r="21" spans="1:14" ht="13" x14ac:dyDescent="0.3">
      <c r="A21" s="188" t="s">
        <v>173</v>
      </c>
      <c r="B21" s="189">
        <v>1986445.1567431935</v>
      </c>
      <c r="C21" s="189">
        <v>2207435.8189031449</v>
      </c>
      <c r="D21" s="189">
        <v>3050291.1766951731</v>
      </c>
      <c r="E21" s="189">
        <v>5120161.9310600003</v>
      </c>
      <c r="F21" s="189">
        <v>4484740.0181599995</v>
      </c>
      <c r="G21" s="189">
        <v>5576767.3899999997</v>
      </c>
      <c r="H21" s="189">
        <v>7070180.7599999998</v>
      </c>
      <c r="I21" s="189">
        <v>6498758.7072200002</v>
      </c>
      <c r="J21" s="189">
        <v>6204970.2739999993</v>
      </c>
      <c r="K21" s="189">
        <v>6105040.026890236</v>
      </c>
      <c r="L21" s="189">
        <v>7885246.3756776359</v>
      </c>
      <c r="M21" s="193" t="e">
        <f t="shared" si="0"/>
        <v>#DIV/0!</v>
      </c>
      <c r="N21" s="753">
        <f t="shared" si="1"/>
        <v>7.8852463756776361</v>
      </c>
    </row>
    <row r="22" spans="1:14" ht="13" x14ac:dyDescent="0.3">
      <c r="A22" s="188" t="s">
        <v>174</v>
      </c>
      <c r="B22" s="189">
        <v>345257084.74441558</v>
      </c>
      <c r="C22" s="189">
        <v>500118580.71051222</v>
      </c>
      <c r="D22" s="189">
        <v>421321618.06921977</v>
      </c>
      <c r="E22" s="189">
        <v>362196812.37268001</v>
      </c>
      <c r="F22" s="189">
        <v>303773208.22975999</v>
      </c>
      <c r="G22" s="189">
        <v>287963588.88</v>
      </c>
      <c r="H22" s="189">
        <v>225809459.65000001</v>
      </c>
      <c r="I22" s="189">
        <v>129278778.82423852</v>
      </c>
      <c r="J22" s="189">
        <v>216967621.866</v>
      </c>
      <c r="K22" s="189">
        <v>257255152.8171145</v>
      </c>
      <c r="L22" s="189">
        <v>239710847.48301131</v>
      </c>
      <c r="M22" s="193" t="e">
        <f t="shared" si="0"/>
        <v>#DIV/0!</v>
      </c>
      <c r="N22" s="753">
        <f t="shared" si="1"/>
        <v>239.71084748301129</v>
      </c>
    </row>
    <row r="23" spans="1:14" ht="13" x14ac:dyDescent="0.3">
      <c r="A23" s="188" t="s">
        <v>175</v>
      </c>
      <c r="B23" s="189">
        <v>206278602.87626642</v>
      </c>
      <c r="C23" s="189">
        <v>261270046.13078004</v>
      </c>
      <c r="D23" s="189">
        <v>227450185.27691138</v>
      </c>
      <c r="E23" s="189">
        <v>128872727.13410001</v>
      </c>
      <c r="F23" s="189">
        <v>85954084.441439986</v>
      </c>
      <c r="G23" s="189">
        <v>93811156.810000002</v>
      </c>
      <c r="H23" s="189">
        <v>43139786.120000005</v>
      </c>
      <c r="I23" s="189">
        <v>80428379.951815233</v>
      </c>
      <c r="J23" s="189">
        <v>110838151.89879999</v>
      </c>
      <c r="K23" s="189">
        <v>102846059.23860985</v>
      </c>
      <c r="L23" s="189">
        <v>58488126.359217241</v>
      </c>
      <c r="M23" s="193" t="e">
        <f t="shared" si="0"/>
        <v>#DIV/0!</v>
      </c>
      <c r="N23" s="753">
        <f t="shared" si="1"/>
        <v>58.48812635921724</v>
      </c>
    </row>
    <row r="24" spans="1:14" ht="13" x14ac:dyDescent="0.3">
      <c r="A24" s="188" t="s">
        <v>176</v>
      </c>
      <c r="B24" s="189">
        <v>5306423.1324795112</v>
      </c>
      <c r="C24" s="189">
        <v>5455625.2764978996</v>
      </c>
      <c r="D24" s="189">
        <v>6632227.9950636607</v>
      </c>
      <c r="E24" s="189">
        <v>12665687.461540002</v>
      </c>
      <c r="F24" s="189">
        <v>11693265.65992</v>
      </c>
      <c r="G24" s="189">
        <v>8850417.8399999999</v>
      </c>
      <c r="H24" s="189">
        <v>40099774.140000001</v>
      </c>
      <c r="I24" s="189">
        <v>13834884.511889234</v>
      </c>
      <c r="J24" s="189">
        <v>9555499.3039999995</v>
      </c>
      <c r="K24" s="189">
        <v>9733246.2106782626</v>
      </c>
      <c r="L24" s="189">
        <v>16213960.13873934</v>
      </c>
      <c r="M24" s="193" t="e">
        <f t="shared" si="0"/>
        <v>#DIV/0!</v>
      </c>
      <c r="N24" s="753">
        <f t="shared" si="1"/>
        <v>16.213960138739338</v>
      </c>
    </row>
    <row r="25" spans="1:14" ht="12" customHeight="1" x14ac:dyDescent="0.3">
      <c r="A25" s="188" t="s">
        <v>177</v>
      </c>
      <c r="B25" s="189">
        <v>260812911.4911198</v>
      </c>
      <c r="C25" s="189">
        <v>397361014.50526154</v>
      </c>
      <c r="D25" s="189">
        <v>377115469.72351629</v>
      </c>
      <c r="E25" s="189">
        <v>275624663.42460001</v>
      </c>
      <c r="F25" s="189">
        <v>237485100.12136</v>
      </c>
      <c r="G25" s="189">
        <v>177276591.92000002</v>
      </c>
      <c r="H25" s="189">
        <v>122134194.34999999</v>
      </c>
      <c r="I25" s="189">
        <v>136613880.79370436</v>
      </c>
      <c r="J25" s="189">
        <v>134045877.25479999</v>
      </c>
      <c r="K25" s="189">
        <v>102898811.16868363</v>
      </c>
      <c r="L25" s="189">
        <v>137976386.3851988</v>
      </c>
      <c r="M25" s="193" t="e">
        <f t="shared" si="0"/>
        <v>#DIV/0!</v>
      </c>
      <c r="N25" s="753">
        <f t="shared" si="1"/>
        <v>137.97638638519879</v>
      </c>
    </row>
    <row r="26" spans="1:14" ht="13" x14ac:dyDescent="0.3">
      <c r="A26" s="188" t="s">
        <v>178</v>
      </c>
      <c r="B26" s="189">
        <v>1383843.2131051037</v>
      </c>
      <c r="C26" s="189">
        <v>1561706.4410984239</v>
      </c>
      <c r="D26" s="189">
        <v>2013543.8280217585</v>
      </c>
      <c r="E26" s="189">
        <v>1576367.9918800001</v>
      </c>
      <c r="F26" s="189">
        <v>3115735.1436799997</v>
      </c>
      <c r="G26" s="189">
        <v>2117818.94</v>
      </c>
      <c r="H26" s="189">
        <v>2559411.2400000002</v>
      </c>
      <c r="I26" s="189">
        <v>2436367.1838600002</v>
      </c>
      <c r="J26" s="189">
        <v>2276929.5</v>
      </c>
      <c r="K26" s="189">
        <v>2843165.4888105169</v>
      </c>
      <c r="L26" s="189">
        <v>2568172.8975817706</v>
      </c>
      <c r="M26" s="193" t="e">
        <f t="shared" si="0"/>
        <v>#DIV/0!</v>
      </c>
      <c r="N26" s="753">
        <f t="shared" si="1"/>
        <v>2.5681728975817704</v>
      </c>
    </row>
    <row r="27" spans="1:14" ht="13" x14ac:dyDescent="0.3">
      <c r="A27" s="188" t="s">
        <v>179</v>
      </c>
      <c r="B27" s="189">
        <v>278801911.78170145</v>
      </c>
      <c r="C27" s="189">
        <v>459989093.80042839</v>
      </c>
      <c r="D27" s="189">
        <v>386564323.60621232</v>
      </c>
      <c r="E27" s="189">
        <v>304535228.34421998</v>
      </c>
      <c r="F27" s="189">
        <v>279236762.76184005</v>
      </c>
      <c r="G27" s="189">
        <v>259060548.84</v>
      </c>
      <c r="H27" s="189">
        <v>214765362.41</v>
      </c>
      <c r="I27" s="189">
        <v>134555988.48519117</v>
      </c>
      <c r="J27" s="189">
        <v>221975636.05399999</v>
      </c>
      <c r="K27" s="189">
        <v>292677296.77498013</v>
      </c>
      <c r="L27" s="189">
        <v>428007837.48909283</v>
      </c>
      <c r="M27" s="193" t="e">
        <f t="shared" si="0"/>
        <v>#DIV/0!</v>
      </c>
      <c r="N27" s="753">
        <f t="shared" si="1"/>
        <v>428.00783748909282</v>
      </c>
    </row>
    <row r="28" spans="1:14" ht="13" x14ac:dyDescent="0.3">
      <c r="A28" s="188" t="s">
        <v>180</v>
      </c>
      <c r="B28" s="189">
        <v>19463.666679419461</v>
      </c>
      <c r="C28" s="189">
        <v>19455.877442696172</v>
      </c>
      <c r="D28" s="189">
        <v>43553.030509609976</v>
      </c>
      <c r="E28" s="189">
        <v>55096.25740000001</v>
      </c>
      <c r="F28" s="189">
        <v>56406.394079999998</v>
      </c>
      <c r="G28" s="189">
        <v>56161</v>
      </c>
      <c r="H28" s="189">
        <v>68216</v>
      </c>
      <c r="I28" s="189">
        <v>130264.1</v>
      </c>
      <c r="J28" s="189">
        <v>70426.5</v>
      </c>
      <c r="K28" s="189">
        <v>87353.445000000007</v>
      </c>
      <c r="L28" s="189">
        <v>127894.05298755187</v>
      </c>
      <c r="M28" s="193" t="e">
        <f>L28/$L$30</f>
        <v>#DIV/0!</v>
      </c>
      <c r="N28" s="753">
        <f>L28/1000000</f>
        <v>0.12789405298755188</v>
      </c>
    </row>
    <row r="29" spans="1:14" ht="13" x14ac:dyDescent="0.3">
      <c r="A29" s="188" t="s">
        <v>181</v>
      </c>
      <c r="B29" s="189">
        <v>46904.923492221176</v>
      </c>
      <c r="C29" s="189">
        <v>35251.343504267919</v>
      </c>
      <c r="D29" s="189">
        <v>74048.562939078285</v>
      </c>
      <c r="E29" s="189">
        <v>37294.849779999997</v>
      </c>
      <c r="F29" s="189">
        <v>40275</v>
      </c>
      <c r="G29" s="189">
        <v>41360</v>
      </c>
      <c r="H29" s="189">
        <v>20882</v>
      </c>
      <c r="I29" s="189">
        <v>11613.72387</v>
      </c>
      <c r="J29" s="189">
        <v>4536</v>
      </c>
      <c r="K29" s="189">
        <v>100950.3</v>
      </c>
      <c r="L29" s="189">
        <v>152382.32651863317</v>
      </c>
      <c r="M29" s="193" t="e">
        <f>L29/$L$30</f>
        <v>#DIV/0!</v>
      </c>
      <c r="N29" s="753">
        <f>L29/1000000</f>
        <v>0.15238232651863318</v>
      </c>
    </row>
    <row r="30" spans="1:14" s="759" customFormat="1" ht="13" x14ac:dyDescent="0.3">
      <c r="A30" s="756"/>
      <c r="B30" s="757"/>
      <c r="C30" s="757"/>
      <c r="D30" s="757"/>
      <c r="E30" s="757"/>
      <c r="F30" s="757"/>
      <c r="G30" s="758"/>
      <c r="H30" s="758"/>
      <c r="I30" s="758"/>
      <c r="J30" s="758"/>
      <c r="L30" s="760"/>
    </row>
    <row r="31" spans="1:14" ht="13" x14ac:dyDescent="0.3">
      <c r="A31" s="754" t="s">
        <v>182</v>
      </c>
      <c r="B31" s="755">
        <f t="shared" ref="B31:L31" si="2">SUM(B5:B29)</f>
        <v>3893929271.4584174</v>
      </c>
      <c r="C31" s="755">
        <f t="shared" si="2"/>
        <v>5227917518.8970299</v>
      </c>
      <c r="D31" s="755">
        <f t="shared" si="2"/>
        <v>5831461099.0958252</v>
      </c>
      <c r="E31" s="755">
        <f t="shared" si="2"/>
        <v>4547624722.5700397</v>
      </c>
      <c r="F31" s="755">
        <f t="shared" si="2"/>
        <v>3627352652.3935204</v>
      </c>
      <c r="G31" s="755">
        <f t="shared" si="2"/>
        <v>3085015223.5200005</v>
      </c>
      <c r="H31" s="755">
        <f t="shared" si="2"/>
        <v>2653240557.8999996</v>
      </c>
      <c r="I31" s="755">
        <f t="shared" si="2"/>
        <v>3330608513.8572516</v>
      </c>
      <c r="J31" s="755">
        <f t="shared" si="2"/>
        <v>4874746122.0211992</v>
      </c>
      <c r="K31" s="755">
        <f t="shared" si="2"/>
        <v>4643551329.1472635</v>
      </c>
      <c r="L31" s="755">
        <f t="shared" si="2"/>
        <v>4164385720.3323116</v>
      </c>
    </row>
    <row r="32" spans="1:14" ht="72.75" customHeight="1" x14ac:dyDescent="0.3">
      <c r="A32" s="809" t="s">
        <v>517</v>
      </c>
      <c r="B32" s="809"/>
      <c r="C32" s="809"/>
      <c r="D32" s="809"/>
      <c r="E32" s="809"/>
      <c r="F32" s="809"/>
      <c r="G32" s="809"/>
      <c r="H32" s="809"/>
      <c r="I32" s="809"/>
      <c r="J32" s="809"/>
      <c r="K32" s="809"/>
      <c r="L32" s="809"/>
    </row>
    <row r="33" spans="2:12" ht="13" x14ac:dyDescent="0.3">
      <c r="I33" s="190"/>
      <c r="J33" s="190"/>
      <c r="K33" s="190"/>
      <c r="L33" s="189"/>
    </row>
    <row r="34" spans="2:12" x14ac:dyDescent="0.3">
      <c r="B34" s="3"/>
      <c r="C34" s="211"/>
      <c r="D34" s="211"/>
      <c r="E34" s="211"/>
      <c r="F34" s="211"/>
      <c r="G34" s="211"/>
      <c r="H34" s="211"/>
      <c r="I34" s="211"/>
      <c r="J34" s="211"/>
      <c r="K34" s="211"/>
      <c r="L34" s="211"/>
    </row>
    <row r="35" spans="2:12" x14ac:dyDescent="0.3">
      <c r="D35" s="184"/>
      <c r="E35" s="184"/>
      <c r="F35" s="184"/>
      <c r="G35" s="184"/>
      <c r="H35" s="184"/>
      <c r="I35" s="184"/>
      <c r="J35" s="184"/>
      <c r="K35" s="184"/>
      <c r="L35" s="184"/>
    </row>
    <row r="36" spans="2:12" ht="13" x14ac:dyDescent="0.3">
      <c r="I36" s="190"/>
      <c r="J36" s="190"/>
      <c r="K36" s="190"/>
      <c r="L36" s="189"/>
    </row>
    <row r="37" spans="2:12" ht="13" x14ac:dyDescent="0.3">
      <c r="I37" s="190"/>
      <c r="J37" s="190"/>
      <c r="K37" s="190"/>
      <c r="L37" s="189"/>
    </row>
    <row r="38" spans="2:12" ht="13" x14ac:dyDescent="0.3">
      <c r="I38" s="190"/>
      <c r="J38" s="190"/>
      <c r="K38" s="190"/>
      <c r="L38" s="189"/>
    </row>
    <row r="39" spans="2:12" ht="13" x14ac:dyDescent="0.3">
      <c r="I39" s="190"/>
      <c r="J39" s="190"/>
      <c r="K39" s="190"/>
      <c r="L39" s="189"/>
    </row>
    <row r="40" spans="2:12" ht="13" x14ac:dyDescent="0.3">
      <c r="I40" s="190"/>
      <c r="J40" s="190"/>
      <c r="K40" s="190"/>
      <c r="L40" s="189"/>
    </row>
    <row r="41" spans="2:12" ht="13" x14ac:dyDescent="0.3">
      <c r="I41" s="190"/>
      <c r="J41" s="190"/>
      <c r="K41" s="190"/>
      <c r="L41" s="189"/>
    </row>
  </sheetData>
  <autoFilter ref="A4:L29" xr:uid="{00000000-0009-0000-0000-00000E000000}">
    <sortState xmlns:xlrd2="http://schemas.microsoft.com/office/spreadsheetml/2017/richdata2" ref="A5:L29">
      <sortCondition ref="A4:A29"/>
    </sortState>
  </autoFilter>
  <mergeCells count="2">
    <mergeCell ref="A2:I2"/>
    <mergeCell ref="A32:L32"/>
  </mergeCells>
  <printOptions horizontalCentered="1" verticalCentered="1"/>
  <pageMargins left="0" right="0" top="0" bottom="0" header="0.31496062992125984" footer="0.31496062992125984"/>
  <pageSetup paperSize="9" scale="6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8989"/>
  </sheetPr>
  <dimension ref="A1:M91"/>
  <sheetViews>
    <sheetView showGridLines="0" view="pageBreakPreview" zoomScaleNormal="80" zoomScaleSheetLayoutView="100" workbookViewId="0">
      <pane xSplit="1" ySplit="5" topLeftCell="B84" activePane="bottomRight" state="frozen"/>
      <selection pane="topRight" activeCell="B1" sqref="B1"/>
      <selection pane="bottomLeft" activeCell="A6" sqref="A6"/>
      <selection pane="bottomRight" sqref="A1:XFD1048576"/>
    </sheetView>
  </sheetViews>
  <sheetFormatPr baseColWidth="10" defaultColWidth="11.54296875" defaultRowHeight="12" x14ac:dyDescent="0.3"/>
  <cols>
    <col min="1" max="1" width="24.7265625" style="3" customWidth="1"/>
    <col min="2" max="2" width="15.453125" style="211" bestFit="1" customWidth="1"/>
    <col min="3" max="3" width="14.54296875" style="211" bestFit="1" customWidth="1"/>
    <col min="4" max="6" width="15.7265625" style="211" bestFit="1" customWidth="1"/>
    <col min="7" max="7" width="15" style="211" bestFit="1" customWidth="1"/>
    <col min="8" max="8" width="15.453125" style="211" bestFit="1" customWidth="1"/>
    <col min="9" max="9" width="15.453125" style="3" bestFit="1" customWidth="1"/>
    <col min="10" max="11" width="16.7265625" style="192" customWidth="1"/>
    <col min="12" max="16384" width="11.54296875" style="3"/>
  </cols>
  <sheetData>
    <row r="1" spans="1:11" ht="13" x14ac:dyDescent="0.3">
      <c r="A1" s="2" t="s">
        <v>183</v>
      </c>
      <c r="B1" s="189"/>
      <c r="C1" s="189"/>
      <c r="D1" s="189"/>
      <c r="E1" s="189"/>
      <c r="F1" s="189"/>
      <c r="G1" s="189"/>
      <c r="H1" s="189"/>
    </row>
    <row r="2" spans="1:11" ht="31.5" customHeight="1" x14ac:dyDescent="0.35">
      <c r="A2" s="808" t="s">
        <v>155</v>
      </c>
      <c r="B2" s="808"/>
      <c r="C2" s="808"/>
      <c r="D2" s="808"/>
      <c r="E2" s="808"/>
      <c r="F2" s="808"/>
      <c r="G2" s="808"/>
      <c r="H2" s="808"/>
      <c r="J2" s="193"/>
      <c r="K2" s="193"/>
    </row>
    <row r="3" spans="1:11" ht="13" x14ac:dyDescent="0.3">
      <c r="A3" s="191"/>
      <c r="B3" s="189"/>
      <c r="C3" s="189"/>
      <c r="D3" s="189"/>
      <c r="E3" s="189"/>
      <c r="F3" s="189"/>
      <c r="G3" s="189"/>
      <c r="H3" s="189"/>
      <c r="J3" s="194"/>
      <c r="K3" s="194"/>
    </row>
    <row r="4" spans="1:11" ht="13.5" thickBot="1" x14ac:dyDescent="0.35">
      <c r="A4" s="185" t="s">
        <v>156</v>
      </c>
      <c r="B4" s="195">
        <v>2011</v>
      </c>
      <c r="C4" s="195">
        <v>2012</v>
      </c>
      <c r="D4" s="195">
        <v>2013</v>
      </c>
      <c r="E4" s="195">
        <v>2014</v>
      </c>
      <c r="F4" s="195">
        <v>2015</v>
      </c>
      <c r="G4" s="195">
        <v>2016</v>
      </c>
      <c r="H4" s="195">
        <v>2017</v>
      </c>
      <c r="I4" s="195">
        <v>2018</v>
      </c>
      <c r="J4" s="195">
        <v>2019</v>
      </c>
      <c r="K4" s="195">
        <v>2020</v>
      </c>
    </row>
    <row r="5" spans="1:11" ht="13.5" thickBot="1" x14ac:dyDescent="0.35">
      <c r="A5" s="196" t="s">
        <v>184</v>
      </c>
      <c r="B5" s="197">
        <f t="shared" ref="B5:F5" si="0">SUM(B6:B30)</f>
        <v>4253541800.1999998</v>
      </c>
      <c r="C5" s="197">
        <f>SUM(C6:C30)</f>
        <v>5170174910.0200005</v>
      </c>
      <c r="D5" s="197">
        <f t="shared" si="0"/>
        <v>3896354895.1399999</v>
      </c>
      <c r="E5" s="197">
        <f t="shared" si="0"/>
        <v>3007558571.54</v>
      </c>
      <c r="F5" s="197">
        <f t="shared" si="0"/>
        <v>2349928988.7900004</v>
      </c>
      <c r="G5" s="197">
        <f>SUM(G6:G30)</f>
        <v>1539174853.1900003</v>
      </c>
      <c r="H5" s="197">
        <f>SUM(H6:H30)</f>
        <v>1890777102.5599999</v>
      </c>
      <c r="I5" s="197">
        <f>SUM(I6:I30)</f>
        <v>3185578835.4299998</v>
      </c>
      <c r="J5" s="197">
        <f>SUM(J6:J30)</f>
        <v>2897602461.3299999</v>
      </c>
      <c r="K5" s="198">
        <f>SUM(K6:K30)</f>
        <v>2619082706.6999998</v>
      </c>
    </row>
    <row r="6" spans="1:11" ht="13" x14ac:dyDescent="0.3">
      <c r="A6" s="190" t="s">
        <v>157</v>
      </c>
      <c r="B6" s="189">
        <v>126051.05</v>
      </c>
      <c r="C6" s="189">
        <v>92.62</v>
      </c>
      <c r="D6" s="189">
        <v>12.48</v>
      </c>
      <c r="E6" s="189">
        <v>7.12</v>
      </c>
      <c r="F6" s="189">
        <v>89.12</v>
      </c>
      <c r="G6" s="189">
        <v>14.989999999999998</v>
      </c>
      <c r="H6" s="189">
        <v>0</v>
      </c>
      <c r="I6" s="189">
        <v>0</v>
      </c>
      <c r="J6" s="189">
        <v>6.9499999999999993</v>
      </c>
      <c r="K6" s="189">
        <v>2053.8000000000002</v>
      </c>
    </row>
    <row r="7" spans="1:11" ht="13" x14ac:dyDescent="0.3">
      <c r="A7" s="190" t="s">
        <v>158</v>
      </c>
      <c r="B7" s="189">
        <v>756045883.97000003</v>
      </c>
      <c r="C7" s="189">
        <v>1003300317.11</v>
      </c>
      <c r="D7" s="189">
        <v>1003366246.96</v>
      </c>
      <c r="E7" s="189">
        <v>731629442.54999995</v>
      </c>
      <c r="F7" s="189">
        <v>415256250.88999999</v>
      </c>
      <c r="G7" s="189">
        <v>313663812.89999998</v>
      </c>
      <c r="H7" s="189">
        <v>494474963.68000001</v>
      </c>
      <c r="I7" s="189">
        <v>1085384780.1799998</v>
      </c>
      <c r="J7" s="189">
        <v>1031284773.38</v>
      </c>
      <c r="K7" s="200">
        <v>762972221.68000007</v>
      </c>
    </row>
    <row r="8" spans="1:11" ht="13" x14ac:dyDescent="0.3">
      <c r="A8" s="190" t="s">
        <v>159</v>
      </c>
      <c r="B8" s="189">
        <v>2003181.67</v>
      </c>
      <c r="C8" s="189">
        <v>7035996.9500000002</v>
      </c>
      <c r="D8" s="189">
        <v>11641850.82</v>
      </c>
      <c r="E8" s="189">
        <v>2259338.4299999997</v>
      </c>
      <c r="F8" s="189">
        <v>659.47</v>
      </c>
      <c r="G8" s="189">
        <v>3207066.32</v>
      </c>
      <c r="H8" s="189">
        <v>16469485.630000001</v>
      </c>
      <c r="I8" s="189">
        <v>11708222.23</v>
      </c>
      <c r="J8" s="189">
        <v>12646510.309999999</v>
      </c>
      <c r="K8" s="200">
        <v>17097515.369999997</v>
      </c>
    </row>
    <row r="9" spans="1:11" ht="13" x14ac:dyDescent="0.3">
      <c r="A9" s="190" t="s">
        <v>160</v>
      </c>
      <c r="B9" s="189">
        <v>662649336.91999996</v>
      </c>
      <c r="C9" s="189">
        <v>781587277</v>
      </c>
      <c r="D9" s="189">
        <v>445771506.77000004</v>
      </c>
      <c r="E9" s="189">
        <v>383204568.28999996</v>
      </c>
      <c r="F9" s="189">
        <v>356823875.94999999</v>
      </c>
      <c r="G9" s="189">
        <v>21985207.27</v>
      </c>
      <c r="H9" s="189">
        <v>258608519.87</v>
      </c>
      <c r="I9" s="189">
        <v>531759344.56</v>
      </c>
      <c r="J9" s="189">
        <v>409620300.06999999</v>
      </c>
      <c r="K9" s="200">
        <v>248719168.84999999</v>
      </c>
    </row>
    <row r="10" spans="1:11" ht="13" x14ac:dyDescent="0.3">
      <c r="A10" s="190" t="s">
        <v>161</v>
      </c>
      <c r="B10" s="189">
        <v>57453332.809999995</v>
      </c>
      <c r="C10" s="189">
        <v>83545774.930000007</v>
      </c>
      <c r="D10" s="189">
        <v>16803539.789999999</v>
      </c>
      <c r="E10" s="189">
        <v>3308871.21</v>
      </c>
      <c r="F10" s="189">
        <v>9649463.5899999999</v>
      </c>
      <c r="G10" s="189">
        <v>15023096.52</v>
      </c>
      <c r="H10" s="189">
        <v>10813574.67</v>
      </c>
      <c r="I10" s="189">
        <v>32699667.59</v>
      </c>
      <c r="J10" s="189">
        <v>20710318.760000002</v>
      </c>
      <c r="K10" s="200">
        <v>54078141.359999999</v>
      </c>
    </row>
    <row r="11" spans="1:11" ht="13" x14ac:dyDescent="0.3">
      <c r="A11" s="188" t="s">
        <v>162</v>
      </c>
      <c r="B11" s="200">
        <v>513843795.47999996</v>
      </c>
      <c r="C11" s="200">
        <v>584763866.48000002</v>
      </c>
      <c r="D11" s="200">
        <v>607648730.89999998</v>
      </c>
      <c r="E11" s="200">
        <v>380280803.22000003</v>
      </c>
      <c r="F11" s="200">
        <v>299686816.41999996</v>
      </c>
      <c r="G11" s="200">
        <v>259240025.05000001</v>
      </c>
      <c r="H11" s="200">
        <v>213290981.33000001</v>
      </c>
      <c r="I11" s="200">
        <v>137435110.44999999</v>
      </c>
      <c r="J11" s="200">
        <v>100126251.73999999</v>
      </c>
      <c r="K11" s="200">
        <v>189692315.34</v>
      </c>
    </row>
    <row r="12" spans="1:11" ht="13" x14ac:dyDescent="0.3">
      <c r="A12" s="190" t="s">
        <v>163</v>
      </c>
      <c r="B12" s="189">
        <v>54.879999999999995</v>
      </c>
      <c r="C12" s="189">
        <v>1111.96</v>
      </c>
      <c r="D12" s="189">
        <v>477.55</v>
      </c>
      <c r="E12" s="189">
        <v>2637.24</v>
      </c>
      <c r="F12" s="189">
        <v>15468.939999999999</v>
      </c>
      <c r="G12" s="189">
        <v>5134.92</v>
      </c>
      <c r="H12" s="189">
        <v>8256.16</v>
      </c>
      <c r="I12" s="189">
        <v>2401.39</v>
      </c>
      <c r="J12" s="189">
        <v>4502.2299999999996</v>
      </c>
      <c r="K12" s="200">
        <v>10984.09</v>
      </c>
    </row>
    <row r="13" spans="1:11" ht="13" x14ac:dyDescent="0.3">
      <c r="A13" s="190" t="s">
        <v>164</v>
      </c>
      <c r="B13" s="189">
        <v>170082899.13</v>
      </c>
      <c r="C13" s="189">
        <v>357199502.73000002</v>
      </c>
      <c r="D13" s="189">
        <v>34983511.259999998</v>
      </c>
      <c r="E13" s="189">
        <v>100854933.39999999</v>
      </c>
      <c r="F13" s="189">
        <v>137066946.16</v>
      </c>
      <c r="G13" s="189">
        <v>49043314.479999997</v>
      </c>
      <c r="H13" s="189">
        <v>81305449.939999998</v>
      </c>
      <c r="I13" s="189">
        <v>211561342.28</v>
      </c>
      <c r="J13" s="189">
        <v>227958678.31</v>
      </c>
      <c r="K13" s="200">
        <v>221747391.53</v>
      </c>
    </row>
    <row r="14" spans="1:11" ht="13" x14ac:dyDescent="0.3">
      <c r="A14" s="190" t="s">
        <v>165</v>
      </c>
      <c r="B14" s="189">
        <v>8536206.0899999999</v>
      </c>
      <c r="C14" s="189">
        <v>18430940.420000002</v>
      </c>
      <c r="D14" s="189">
        <v>9866148.8900000006</v>
      </c>
      <c r="E14" s="189">
        <v>3403180.4899999998</v>
      </c>
      <c r="F14" s="189">
        <v>1919372.6</v>
      </c>
      <c r="G14" s="189">
        <v>95516.83</v>
      </c>
      <c r="H14" s="189">
        <v>980189.5</v>
      </c>
      <c r="I14" s="189">
        <v>2789100.56</v>
      </c>
      <c r="J14" s="189">
        <v>2264132.0499999998</v>
      </c>
      <c r="K14" s="189">
        <v>3445190.3499999996</v>
      </c>
    </row>
    <row r="15" spans="1:11" ht="13" x14ac:dyDescent="0.3">
      <c r="A15" s="190" t="s">
        <v>166</v>
      </c>
      <c r="B15" s="189">
        <v>4322956.87</v>
      </c>
      <c r="C15" s="189">
        <v>4139210.03</v>
      </c>
      <c r="D15" s="189">
        <v>1098254.94</v>
      </c>
      <c r="E15" s="189">
        <v>125513.64</v>
      </c>
      <c r="F15" s="189">
        <v>805950.03</v>
      </c>
      <c r="G15" s="189">
        <v>22759.97</v>
      </c>
      <c r="H15" s="189">
        <v>3631134.7199999997</v>
      </c>
      <c r="I15" s="189">
        <v>12422326.800000001</v>
      </c>
      <c r="J15" s="189">
        <v>7546069.5999999996</v>
      </c>
      <c r="K15" s="189">
        <v>2381333.91</v>
      </c>
    </row>
    <row r="16" spans="1:11" ht="13" x14ac:dyDescent="0.3">
      <c r="A16" s="190" t="s">
        <v>167</v>
      </c>
      <c r="B16" s="189">
        <v>201987826.62</v>
      </c>
      <c r="C16" s="189">
        <v>347064086</v>
      </c>
      <c r="D16" s="189">
        <v>185986109.46000001</v>
      </c>
      <c r="E16" s="189">
        <v>234651200.10999998</v>
      </c>
      <c r="F16" s="189">
        <v>126136074.55</v>
      </c>
      <c r="G16" s="189">
        <v>56638874.040000007</v>
      </c>
      <c r="H16" s="189">
        <v>93245662.599999994</v>
      </c>
      <c r="I16" s="189">
        <v>166903539.21000001</v>
      </c>
      <c r="J16" s="189">
        <v>99776063.209999993</v>
      </c>
      <c r="K16" s="189">
        <v>177605902.91</v>
      </c>
    </row>
    <row r="17" spans="1:11" ht="13" x14ac:dyDescent="0.3">
      <c r="A17" s="190" t="s">
        <v>168</v>
      </c>
      <c r="B17" s="189">
        <v>78663596.210000008</v>
      </c>
      <c r="C17" s="189">
        <v>108067124.84</v>
      </c>
      <c r="D17" s="189">
        <v>63627363.269999996</v>
      </c>
      <c r="E17" s="189">
        <v>32192362.059999999</v>
      </c>
      <c r="F17" s="189">
        <v>15536481.15</v>
      </c>
      <c r="G17" s="189">
        <v>25434253.299999997</v>
      </c>
      <c r="H17" s="189">
        <v>62385858.5</v>
      </c>
      <c r="I17" s="189">
        <v>138938998.34999999</v>
      </c>
      <c r="J17" s="189">
        <v>106827611.59</v>
      </c>
      <c r="K17" s="189">
        <v>34468898.82</v>
      </c>
    </row>
    <row r="18" spans="1:11" ht="13" x14ac:dyDescent="0.3">
      <c r="A18" s="190" t="s">
        <v>169</v>
      </c>
      <c r="B18" s="189">
        <v>459340507.74000001</v>
      </c>
      <c r="C18" s="189">
        <v>547675206.03999996</v>
      </c>
      <c r="D18" s="189">
        <v>545255309.13999999</v>
      </c>
      <c r="E18" s="189">
        <v>358192493.45999998</v>
      </c>
      <c r="F18" s="189">
        <v>288802646.45999998</v>
      </c>
      <c r="G18" s="189">
        <v>253360992.87</v>
      </c>
      <c r="H18" s="189">
        <v>254956497.04999998</v>
      </c>
      <c r="I18" s="189">
        <v>259096897.83000001</v>
      </c>
      <c r="J18" s="189">
        <v>223779154.97999999</v>
      </c>
      <c r="K18" s="189">
        <v>173015567.05000001</v>
      </c>
    </row>
    <row r="19" spans="1:11" ht="13" x14ac:dyDescent="0.3">
      <c r="A19" s="190" t="s">
        <v>170</v>
      </c>
      <c r="B19" s="189">
        <v>501828.61</v>
      </c>
      <c r="C19" s="189">
        <v>444450.51</v>
      </c>
      <c r="D19" s="189">
        <v>95383.06</v>
      </c>
      <c r="E19" s="189">
        <v>1078.8699999999999</v>
      </c>
      <c r="F19" s="189">
        <v>1429.08</v>
      </c>
      <c r="G19" s="189">
        <v>4315.1399999999994</v>
      </c>
      <c r="H19" s="189">
        <v>6720.92</v>
      </c>
      <c r="I19" s="189">
        <v>5439.07</v>
      </c>
      <c r="J19" s="189">
        <v>2607.8199999999997</v>
      </c>
      <c r="K19" s="189">
        <v>1950.37</v>
      </c>
    </row>
    <row r="20" spans="1:11" ht="13" x14ac:dyDescent="0.3">
      <c r="A20" s="190" t="s">
        <v>171</v>
      </c>
      <c r="B20" s="189">
        <v>105630074.91999999</v>
      </c>
      <c r="C20" s="189">
        <v>161777753.31</v>
      </c>
      <c r="D20" s="189">
        <v>103733678.28</v>
      </c>
      <c r="E20" s="189">
        <v>53900588.590000004</v>
      </c>
      <c r="F20" s="189">
        <v>75878391.219999999</v>
      </c>
      <c r="G20" s="189">
        <v>41111915.07</v>
      </c>
      <c r="H20" s="189">
        <v>75575204.480000004</v>
      </c>
      <c r="I20" s="189">
        <v>101580341.20999999</v>
      </c>
      <c r="J20" s="189">
        <v>105260682.23999999</v>
      </c>
      <c r="K20" s="189">
        <v>71001110.250000015</v>
      </c>
    </row>
    <row r="21" spans="1:11" ht="13" x14ac:dyDescent="0.3">
      <c r="A21" s="190" t="s">
        <v>172</v>
      </c>
      <c r="B21" s="189">
        <v>0</v>
      </c>
      <c r="C21" s="189">
        <v>0</v>
      </c>
      <c r="D21" s="189">
        <v>0</v>
      </c>
      <c r="E21" s="189">
        <v>0</v>
      </c>
      <c r="F21" s="189">
        <v>0</v>
      </c>
      <c r="G21" s="189">
        <v>0</v>
      </c>
      <c r="H21" s="189">
        <v>0</v>
      </c>
      <c r="I21" s="189">
        <v>0</v>
      </c>
      <c r="J21" s="189">
        <v>0</v>
      </c>
      <c r="K21" s="189">
        <v>554.11</v>
      </c>
    </row>
    <row r="22" spans="1:11" ht="13" x14ac:dyDescent="0.3">
      <c r="A22" s="190" t="s">
        <v>173</v>
      </c>
      <c r="B22" s="189">
        <v>120121.37</v>
      </c>
      <c r="C22" s="189">
        <v>710522.33</v>
      </c>
      <c r="D22" s="189">
        <v>1670990.4700000002</v>
      </c>
      <c r="E22" s="189">
        <v>789063.23</v>
      </c>
      <c r="F22" s="189">
        <v>99562.389999999985</v>
      </c>
      <c r="G22" s="189">
        <v>582873.76</v>
      </c>
      <c r="H22" s="189">
        <v>884570.42999999993</v>
      </c>
      <c r="I22" s="189">
        <v>1462575.0499999998</v>
      </c>
      <c r="J22" s="189">
        <v>1546136.0499999998</v>
      </c>
      <c r="K22" s="189">
        <v>2197856.73</v>
      </c>
    </row>
    <row r="23" spans="1:11" ht="13" x14ac:dyDescent="0.3">
      <c r="A23" s="190" t="s">
        <v>174</v>
      </c>
      <c r="B23" s="189">
        <v>392507454.75</v>
      </c>
      <c r="C23" s="189">
        <v>325421341.69</v>
      </c>
      <c r="D23" s="189">
        <v>297492036.81999999</v>
      </c>
      <c r="E23" s="189">
        <v>249401909.13</v>
      </c>
      <c r="F23" s="189">
        <v>233544864.59999999</v>
      </c>
      <c r="G23" s="189">
        <v>189395284.74000001</v>
      </c>
      <c r="H23" s="189">
        <v>87391273.040000007</v>
      </c>
      <c r="I23" s="189">
        <v>162314150.38</v>
      </c>
      <c r="J23" s="189">
        <v>193952100.26999998</v>
      </c>
      <c r="K23" s="189">
        <v>179542675.66</v>
      </c>
    </row>
    <row r="24" spans="1:11" ht="13" x14ac:dyDescent="0.3">
      <c r="A24" s="190" t="s">
        <v>175</v>
      </c>
      <c r="B24" s="189">
        <v>181704859.61000001</v>
      </c>
      <c r="C24" s="189">
        <v>197004847.94</v>
      </c>
      <c r="D24" s="189">
        <v>90142507.200000003</v>
      </c>
      <c r="E24" s="189">
        <v>64108014.82</v>
      </c>
      <c r="F24" s="189">
        <v>45275011.489999995</v>
      </c>
      <c r="G24" s="189">
        <v>12959532.629999999</v>
      </c>
      <c r="H24" s="189">
        <v>44307510.899999999</v>
      </c>
      <c r="I24" s="189">
        <v>69258149.189999998</v>
      </c>
      <c r="J24" s="189">
        <v>65758505.040000007</v>
      </c>
      <c r="K24" s="189">
        <v>28264960.719999999</v>
      </c>
    </row>
    <row r="25" spans="1:11" ht="13" x14ac:dyDescent="0.3">
      <c r="A25" s="190" t="s">
        <v>176</v>
      </c>
      <c r="B25" s="189">
        <v>128027.83</v>
      </c>
      <c r="C25" s="189">
        <v>182005.68</v>
      </c>
      <c r="D25" s="189">
        <v>6206028.790000001</v>
      </c>
      <c r="E25" s="189">
        <v>4140435.82</v>
      </c>
      <c r="F25" s="189">
        <v>1851.9</v>
      </c>
      <c r="G25" s="189">
        <v>31623008.73</v>
      </c>
      <c r="H25" s="189">
        <v>5204824.2</v>
      </c>
      <c r="I25" s="189">
        <v>697580.33000000007</v>
      </c>
      <c r="J25" s="189">
        <v>818638.28</v>
      </c>
      <c r="K25" s="189">
        <v>6200096.8000000007</v>
      </c>
    </row>
    <row r="26" spans="1:11" ht="13" x14ac:dyDescent="0.3">
      <c r="A26" s="190" t="s">
        <v>177</v>
      </c>
      <c r="B26" s="189">
        <v>307169985.73000002</v>
      </c>
      <c r="C26" s="189">
        <v>304315338.49000001</v>
      </c>
      <c r="D26" s="189">
        <v>218491749.28</v>
      </c>
      <c r="E26" s="189">
        <v>177457561.19999999</v>
      </c>
      <c r="F26" s="189">
        <v>136941189.25</v>
      </c>
      <c r="G26" s="189">
        <v>87174903.689999998</v>
      </c>
      <c r="H26" s="189">
        <v>91418285.570000008</v>
      </c>
      <c r="I26" s="189">
        <v>91765736.769999996</v>
      </c>
      <c r="J26" s="189">
        <v>67626909.479999989</v>
      </c>
      <c r="K26" s="189">
        <v>104601597.10000001</v>
      </c>
    </row>
    <row r="27" spans="1:11" ht="13" x14ac:dyDescent="0.3">
      <c r="A27" s="190" t="s">
        <v>178</v>
      </c>
      <c r="B27" s="189">
        <v>622210.17000000004</v>
      </c>
      <c r="C27" s="189">
        <v>960723.89999999991</v>
      </c>
      <c r="D27" s="189">
        <v>554779.19999999995</v>
      </c>
      <c r="E27" s="189">
        <v>853012.37</v>
      </c>
      <c r="F27" s="189">
        <v>806841.22</v>
      </c>
      <c r="G27" s="189">
        <v>943407.78</v>
      </c>
      <c r="H27" s="189">
        <v>1055998.03</v>
      </c>
      <c r="I27" s="189">
        <v>1077439.94</v>
      </c>
      <c r="J27" s="189">
        <v>1062264.6599999999</v>
      </c>
      <c r="K27" s="189">
        <v>999648.52</v>
      </c>
    </row>
    <row r="28" spans="1:11" ht="13" x14ac:dyDescent="0.3">
      <c r="A28" s="190" t="s">
        <v>179</v>
      </c>
      <c r="B28" s="189">
        <v>350101607.76999998</v>
      </c>
      <c r="C28" s="189">
        <v>336547419.06</v>
      </c>
      <c r="D28" s="189">
        <v>251918679.81</v>
      </c>
      <c r="E28" s="189">
        <v>226801556.28999999</v>
      </c>
      <c r="F28" s="189">
        <v>205679752.31</v>
      </c>
      <c r="G28" s="189">
        <v>177659542.19</v>
      </c>
      <c r="H28" s="189">
        <v>94715680.090000004</v>
      </c>
      <c r="I28" s="189">
        <v>166692977.56</v>
      </c>
      <c r="J28" s="189">
        <v>219003987.89000002</v>
      </c>
      <c r="K28" s="189">
        <v>341034251.15999997</v>
      </c>
    </row>
    <row r="29" spans="1:11" ht="13" x14ac:dyDescent="0.3">
      <c r="A29" s="190" t="s">
        <v>180</v>
      </c>
      <c r="B29" s="189">
        <v>0</v>
      </c>
      <c r="C29" s="189">
        <v>0</v>
      </c>
      <c r="D29" s="189">
        <v>0</v>
      </c>
      <c r="E29" s="189">
        <v>0</v>
      </c>
      <c r="F29" s="189">
        <v>0</v>
      </c>
      <c r="G29" s="189">
        <v>0</v>
      </c>
      <c r="H29" s="189">
        <v>46461.25</v>
      </c>
      <c r="I29" s="189">
        <v>22714.5</v>
      </c>
      <c r="J29" s="189">
        <v>26256.42</v>
      </c>
      <c r="K29" s="189">
        <v>1116.05</v>
      </c>
    </row>
    <row r="30" spans="1:11" ht="13.5" thickBot="1" x14ac:dyDescent="0.35">
      <c r="A30" s="190" t="s">
        <v>181</v>
      </c>
      <c r="B30" s="189">
        <v>0</v>
      </c>
      <c r="C30" s="189">
        <v>0</v>
      </c>
      <c r="D30" s="189">
        <v>0</v>
      </c>
      <c r="E30" s="189">
        <v>0</v>
      </c>
      <c r="F30" s="189">
        <v>0</v>
      </c>
      <c r="G30" s="189">
        <v>0</v>
      </c>
      <c r="H30" s="189">
        <v>0</v>
      </c>
      <c r="I30" s="189">
        <v>0</v>
      </c>
      <c r="J30" s="189">
        <v>0</v>
      </c>
      <c r="K30" s="189">
        <v>204.17</v>
      </c>
    </row>
    <row r="31" spans="1:11" ht="13.5" thickBot="1" x14ac:dyDescent="0.35">
      <c r="A31" s="203" t="s">
        <v>185</v>
      </c>
      <c r="B31" s="197">
        <f t="shared" ref="B31:J31" si="1">SUM(B32:B56)</f>
        <v>821042472.25999999</v>
      </c>
      <c r="C31" s="197">
        <f t="shared" si="1"/>
        <v>496572184.80000007</v>
      </c>
      <c r="D31" s="197">
        <f t="shared" si="1"/>
        <v>478831009.96999997</v>
      </c>
      <c r="E31" s="197">
        <f t="shared" si="1"/>
        <v>438678534.47000003</v>
      </c>
      <c r="F31" s="197">
        <f t="shared" si="1"/>
        <v>527303728.73000002</v>
      </c>
      <c r="G31" s="197">
        <f t="shared" si="1"/>
        <v>875626109.70999992</v>
      </c>
      <c r="H31" s="197">
        <f t="shared" si="1"/>
        <v>1225004033.9799998</v>
      </c>
      <c r="I31" s="197">
        <f t="shared" si="1"/>
        <v>1474262099.4499998</v>
      </c>
      <c r="J31" s="197">
        <f t="shared" si="1"/>
        <v>1515911477.7500002</v>
      </c>
      <c r="K31" s="197">
        <f>SUM(K32:K56)</f>
        <v>1280386344.7800004</v>
      </c>
    </row>
    <row r="32" spans="1:11" ht="13" x14ac:dyDescent="0.3">
      <c r="A32" s="191" t="s">
        <v>157</v>
      </c>
      <c r="B32" s="189">
        <v>923.38</v>
      </c>
      <c r="C32" s="189">
        <v>38.97</v>
      </c>
      <c r="D32" s="189">
        <v>47.9</v>
      </c>
      <c r="E32" s="189">
        <v>57.769999999999996</v>
      </c>
      <c r="F32" s="189">
        <v>74.92</v>
      </c>
      <c r="G32" s="189">
        <v>61.78</v>
      </c>
      <c r="H32" s="201">
        <v>63.230000000000004</v>
      </c>
      <c r="I32" s="201">
        <v>14.98</v>
      </c>
      <c r="J32" s="201">
        <v>472</v>
      </c>
      <c r="K32" s="199">
        <v>0</v>
      </c>
    </row>
    <row r="33" spans="1:11" ht="13" x14ac:dyDescent="0.3">
      <c r="A33" s="191" t="s">
        <v>158</v>
      </c>
      <c r="B33" s="189">
        <v>5143777.1199999992</v>
      </c>
      <c r="C33" s="189">
        <v>2307836.48</v>
      </c>
      <c r="D33" s="189">
        <v>3591939.01</v>
      </c>
      <c r="E33" s="189">
        <v>2794536.88</v>
      </c>
      <c r="F33" s="189">
        <v>3593649.19</v>
      </c>
      <c r="G33" s="189">
        <v>64479376.629999995</v>
      </c>
      <c r="H33" s="201">
        <v>240450402.25</v>
      </c>
      <c r="I33" s="201">
        <v>415120782.35999995</v>
      </c>
      <c r="J33" s="201">
        <v>274653123.44999999</v>
      </c>
      <c r="K33" s="199">
        <v>134780056.65000001</v>
      </c>
    </row>
    <row r="34" spans="1:11" ht="13" x14ac:dyDescent="0.3">
      <c r="A34" s="191" t="s">
        <v>159</v>
      </c>
      <c r="B34" s="189">
        <v>630929.86</v>
      </c>
      <c r="C34" s="189">
        <v>1467002.62</v>
      </c>
      <c r="D34" s="189">
        <v>2311447.73</v>
      </c>
      <c r="E34" s="189">
        <v>465200.91</v>
      </c>
      <c r="F34" s="189">
        <v>1873625.73</v>
      </c>
      <c r="G34" s="189">
        <v>92722444.469999999</v>
      </c>
      <c r="H34" s="201">
        <v>284070785.38</v>
      </c>
      <c r="I34" s="201">
        <v>249280680.82999998</v>
      </c>
      <c r="J34" s="201">
        <v>194921194.08999997</v>
      </c>
      <c r="K34" s="199">
        <v>213077717.68000001</v>
      </c>
    </row>
    <row r="35" spans="1:11" ht="13" x14ac:dyDescent="0.3">
      <c r="A35" s="191" t="s">
        <v>160</v>
      </c>
      <c r="B35" s="189">
        <v>62327358.510000005</v>
      </c>
      <c r="C35" s="189">
        <v>34047457.600000001</v>
      </c>
      <c r="D35" s="189">
        <v>28469309.439999998</v>
      </c>
      <c r="E35" s="189">
        <v>62125280.140000001</v>
      </c>
      <c r="F35" s="189">
        <v>70970669.489999995</v>
      </c>
      <c r="G35" s="189">
        <v>346070142.09000003</v>
      </c>
      <c r="H35" s="201">
        <v>242193346.10000002</v>
      </c>
      <c r="I35" s="201">
        <v>293133900.72000003</v>
      </c>
      <c r="J35" s="201">
        <v>560290132.04999995</v>
      </c>
      <c r="K35" s="199">
        <v>433549909.94000006</v>
      </c>
    </row>
    <row r="36" spans="1:11" ht="13" x14ac:dyDescent="0.3">
      <c r="A36" s="191" t="s">
        <v>161</v>
      </c>
      <c r="B36" s="189">
        <v>27428580.689999998</v>
      </c>
      <c r="C36" s="189">
        <v>11305524.5</v>
      </c>
      <c r="D36" s="189">
        <v>8838111.9100000001</v>
      </c>
      <c r="E36" s="189">
        <v>9143439.540000001</v>
      </c>
      <c r="F36" s="189">
        <v>10431709.24</v>
      </c>
      <c r="G36" s="189">
        <v>13828411.4</v>
      </c>
      <c r="H36" s="201">
        <v>17736873.469999999</v>
      </c>
      <c r="I36" s="201">
        <v>19852975.129999999</v>
      </c>
      <c r="J36" s="201">
        <v>14204320.98</v>
      </c>
      <c r="K36" s="199">
        <v>13347692.710000001</v>
      </c>
    </row>
    <row r="37" spans="1:11" ht="13" x14ac:dyDescent="0.3">
      <c r="A37" s="191" t="s">
        <v>162</v>
      </c>
      <c r="B37" s="189">
        <v>89462978.349999994</v>
      </c>
      <c r="C37" s="189">
        <v>54639954.950000003</v>
      </c>
      <c r="D37" s="189">
        <v>85457657.430000007</v>
      </c>
      <c r="E37" s="189">
        <v>43509723.259999998</v>
      </c>
      <c r="F37" s="189">
        <v>37939895.130000003</v>
      </c>
      <c r="G37" s="189">
        <v>39867955.800000004</v>
      </c>
      <c r="H37" s="201">
        <v>41237929.579999998</v>
      </c>
      <c r="I37" s="201">
        <v>38443327.390000001</v>
      </c>
      <c r="J37" s="201">
        <v>42222791.929999992</v>
      </c>
      <c r="K37" s="199">
        <v>61019284.179999992</v>
      </c>
    </row>
    <row r="38" spans="1:11" ht="13" x14ac:dyDescent="0.3">
      <c r="A38" s="191" t="s">
        <v>163</v>
      </c>
      <c r="B38" s="189">
        <v>0</v>
      </c>
      <c r="C38" s="189">
        <v>0</v>
      </c>
      <c r="D38" s="189">
        <v>0</v>
      </c>
      <c r="E38" s="189">
        <v>0</v>
      </c>
      <c r="F38" s="189">
        <v>0</v>
      </c>
      <c r="G38" s="189">
        <v>0</v>
      </c>
      <c r="H38" s="201">
        <v>0</v>
      </c>
      <c r="I38" s="201">
        <v>0</v>
      </c>
      <c r="J38" s="201">
        <v>0</v>
      </c>
      <c r="K38" s="199">
        <v>0</v>
      </c>
    </row>
    <row r="39" spans="1:11" ht="13" x14ac:dyDescent="0.3">
      <c r="A39" s="191" t="s">
        <v>164</v>
      </c>
      <c r="B39" s="189">
        <v>39996698.870000005</v>
      </c>
      <c r="C39" s="189">
        <v>28282071.580000002</v>
      </c>
      <c r="D39" s="189">
        <v>21311416.559999999</v>
      </c>
      <c r="E39" s="189">
        <v>38022771.68</v>
      </c>
      <c r="F39" s="189">
        <v>91040799.520000011</v>
      </c>
      <c r="G39" s="189">
        <v>108135667.40000001</v>
      </c>
      <c r="H39" s="201">
        <v>127249237.69</v>
      </c>
      <c r="I39" s="201">
        <v>154485514.75</v>
      </c>
      <c r="J39" s="201">
        <v>126792167.27000001</v>
      </c>
      <c r="K39" s="199">
        <v>106775941.43000001</v>
      </c>
    </row>
    <row r="40" spans="1:11" ht="13" x14ac:dyDescent="0.3">
      <c r="A40" s="191" t="s">
        <v>165</v>
      </c>
      <c r="B40" s="189">
        <v>21536754.890000001</v>
      </c>
      <c r="C40" s="189">
        <v>7169661.9799999995</v>
      </c>
      <c r="D40" s="189">
        <v>6575703.8800000008</v>
      </c>
      <c r="E40" s="189">
        <v>6097305.04</v>
      </c>
      <c r="F40" s="189">
        <v>7386627.25</v>
      </c>
      <c r="G40" s="189">
        <v>4262079.09</v>
      </c>
      <c r="H40" s="201">
        <v>4695094.09</v>
      </c>
      <c r="I40" s="201">
        <v>4887753.33</v>
      </c>
      <c r="J40" s="201">
        <v>4667114.3100000005</v>
      </c>
      <c r="K40" s="199">
        <v>3298594.46</v>
      </c>
    </row>
    <row r="41" spans="1:11" ht="13" x14ac:dyDescent="0.3">
      <c r="A41" s="191" t="s">
        <v>166</v>
      </c>
      <c r="B41" s="189">
        <v>2460403.2599999998</v>
      </c>
      <c r="C41" s="189">
        <v>1312787.3999999999</v>
      </c>
      <c r="D41" s="189">
        <v>1350610.03</v>
      </c>
      <c r="E41" s="189">
        <v>1417405.4</v>
      </c>
      <c r="F41" s="189">
        <v>1940862.95</v>
      </c>
      <c r="G41" s="189">
        <v>1996555.1700000002</v>
      </c>
      <c r="H41" s="201">
        <v>4386888.4800000004</v>
      </c>
      <c r="I41" s="201">
        <v>7614820.5800000001</v>
      </c>
      <c r="J41" s="201">
        <v>2726944.27</v>
      </c>
      <c r="K41" s="199">
        <v>1771568.83</v>
      </c>
    </row>
    <row r="42" spans="1:11" ht="13" x14ac:dyDescent="0.3">
      <c r="A42" s="191" t="s">
        <v>167</v>
      </c>
      <c r="B42" s="189">
        <v>28657840.52</v>
      </c>
      <c r="C42" s="189">
        <v>50162705.790000007</v>
      </c>
      <c r="D42" s="189">
        <v>39303661.75</v>
      </c>
      <c r="E42" s="189">
        <v>48393448.119999997</v>
      </c>
      <c r="F42" s="189">
        <v>12316881.129999999</v>
      </c>
      <c r="G42" s="189">
        <v>10090881.529999999</v>
      </c>
      <c r="H42" s="201">
        <v>20748879.640000001</v>
      </c>
      <c r="I42" s="201">
        <v>12522019.559999999</v>
      </c>
      <c r="J42" s="201">
        <v>27835900.800000001</v>
      </c>
      <c r="K42" s="199">
        <v>48951725.390000001</v>
      </c>
    </row>
    <row r="43" spans="1:11" ht="13" x14ac:dyDescent="0.3">
      <c r="A43" s="191" t="s">
        <v>168</v>
      </c>
      <c r="B43" s="189">
        <v>51439200.920000002</v>
      </c>
      <c r="C43" s="189">
        <v>14513337.109999999</v>
      </c>
      <c r="D43" s="189">
        <v>22211869.530000001</v>
      </c>
      <c r="E43" s="189">
        <v>4771452.43</v>
      </c>
      <c r="F43" s="189">
        <v>42233184.329999998</v>
      </c>
      <c r="G43" s="189">
        <v>23859437.209999997</v>
      </c>
      <c r="H43" s="201">
        <v>28572055.059999999</v>
      </c>
      <c r="I43" s="201">
        <v>36017177.030000001</v>
      </c>
      <c r="J43" s="201">
        <v>26168342.829999998</v>
      </c>
      <c r="K43" s="199">
        <v>17176608.890000001</v>
      </c>
    </row>
    <row r="44" spans="1:11" ht="13" x14ac:dyDescent="0.3">
      <c r="A44" s="191" t="s">
        <v>169</v>
      </c>
      <c r="B44" s="189">
        <v>62079461.420000002</v>
      </c>
      <c r="C44" s="189">
        <v>46281459.060000002</v>
      </c>
      <c r="D44" s="189">
        <v>43177064.25</v>
      </c>
      <c r="E44" s="189">
        <v>35976682.030000001</v>
      </c>
      <c r="F44" s="189">
        <v>40327207.729999997</v>
      </c>
      <c r="G44" s="189">
        <v>38962430.539999999</v>
      </c>
      <c r="H44" s="201">
        <v>45439583.25</v>
      </c>
      <c r="I44" s="201">
        <v>38929002.57</v>
      </c>
      <c r="J44" s="201">
        <v>36431591.93</v>
      </c>
      <c r="K44" s="199">
        <v>51317124.75</v>
      </c>
    </row>
    <row r="45" spans="1:11" ht="13" x14ac:dyDescent="0.3">
      <c r="A45" s="191" t="s">
        <v>170</v>
      </c>
      <c r="B45" s="189">
        <v>124424.09</v>
      </c>
      <c r="C45" s="189">
        <v>29153.980000000003</v>
      </c>
      <c r="D45" s="189">
        <v>0</v>
      </c>
      <c r="E45" s="189">
        <v>0</v>
      </c>
      <c r="F45" s="189">
        <v>0</v>
      </c>
      <c r="G45" s="189">
        <v>0</v>
      </c>
      <c r="H45" s="201">
        <v>0</v>
      </c>
      <c r="I45" s="201">
        <v>0</v>
      </c>
      <c r="J45" s="201">
        <v>0</v>
      </c>
      <c r="K45" s="201">
        <v>0</v>
      </c>
    </row>
    <row r="46" spans="1:11" ht="13" x14ac:dyDescent="0.3">
      <c r="A46" s="191" t="s">
        <v>171</v>
      </c>
      <c r="B46" s="189">
        <v>69320654.709999993</v>
      </c>
      <c r="C46" s="189">
        <v>26921423.359999999</v>
      </c>
      <c r="D46" s="189">
        <v>29843264.120000001</v>
      </c>
      <c r="E46" s="189">
        <v>24527570.390000001</v>
      </c>
      <c r="F46" s="189">
        <v>40962473.659999996</v>
      </c>
      <c r="G46" s="189">
        <v>28250435.450000003</v>
      </c>
      <c r="H46" s="201">
        <v>39867900.509999998</v>
      </c>
      <c r="I46" s="201">
        <v>45181109.799999997</v>
      </c>
      <c r="J46" s="201">
        <v>31360946.880000003</v>
      </c>
      <c r="K46" s="199">
        <v>27131117.82</v>
      </c>
    </row>
    <row r="47" spans="1:11" ht="13" x14ac:dyDescent="0.3">
      <c r="A47" s="191" t="s">
        <v>172</v>
      </c>
      <c r="B47" s="189">
        <v>0</v>
      </c>
      <c r="C47" s="189">
        <v>0</v>
      </c>
      <c r="D47" s="189">
        <v>0</v>
      </c>
      <c r="E47" s="189">
        <v>0</v>
      </c>
      <c r="F47" s="189">
        <v>0</v>
      </c>
      <c r="G47" s="189">
        <v>0</v>
      </c>
      <c r="H47" s="201">
        <v>0</v>
      </c>
      <c r="I47" s="201">
        <v>0</v>
      </c>
      <c r="J47" s="201">
        <v>0</v>
      </c>
      <c r="K47" s="201">
        <v>0</v>
      </c>
    </row>
    <row r="48" spans="1:11" ht="13" x14ac:dyDescent="0.3">
      <c r="A48" s="191" t="s">
        <v>173</v>
      </c>
      <c r="B48" s="189">
        <v>0</v>
      </c>
      <c r="C48" s="189">
        <v>0</v>
      </c>
      <c r="D48" s="189">
        <v>0</v>
      </c>
      <c r="E48" s="189">
        <v>0</v>
      </c>
      <c r="F48" s="189">
        <v>0</v>
      </c>
      <c r="G48" s="189">
        <v>0</v>
      </c>
      <c r="H48" s="201">
        <v>0</v>
      </c>
      <c r="I48" s="201">
        <v>0</v>
      </c>
      <c r="J48" s="201">
        <v>0</v>
      </c>
      <c r="K48" s="201">
        <v>0</v>
      </c>
    </row>
    <row r="49" spans="1:13" ht="13" x14ac:dyDescent="0.3">
      <c r="A49" s="191" t="s">
        <v>174</v>
      </c>
      <c r="B49" s="189">
        <v>102567807.25</v>
      </c>
      <c r="C49" s="189">
        <v>88816446.790000007</v>
      </c>
      <c r="D49" s="189">
        <v>58598498.910000004</v>
      </c>
      <c r="E49" s="189">
        <v>49229991.390000001</v>
      </c>
      <c r="F49" s="189">
        <v>50191725.279999994</v>
      </c>
      <c r="G49" s="189">
        <v>31014915.91</v>
      </c>
      <c r="H49" s="201">
        <v>35169008.460000001</v>
      </c>
      <c r="I49" s="201">
        <v>48486206.149999999</v>
      </c>
      <c r="J49" s="201">
        <v>55940906.149999999</v>
      </c>
      <c r="K49" s="199">
        <v>51185662.210000001</v>
      </c>
    </row>
    <row r="50" spans="1:13" ht="13" x14ac:dyDescent="0.3">
      <c r="A50" s="191" t="s">
        <v>175</v>
      </c>
      <c r="B50" s="189">
        <v>75166609.329999998</v>
      </c>
      <c r="C50" s="189">
        <v>24788149.420000002</v>
      </c>
      <c r="D50" s="189">
        <v>32663589.809999999</v>
      </c>
      <c r="E50" s="189">
        <v>15509637.279999999</v>
      </c>
      <c r="F50" s="189">
        <v>41367240.32</v>
      </c>
      <c r="G50" s="189">
        <v>21140128.490000002</v>
      </c>
      <c r="H50" s="201">
        <v>29268180.289999999</v>
      </c>
      <c r="I50" s="201">
        <v>34976217.259999998</v>
      </c>
      <c r="J50" s="201">
        <v>27821987.16</v>
      </c>
      <c r="K50" s="199">
        <v>20396991.050000001</v>
      </c>
    </row>
    <row r="51" spans="1:13" ht="13" x14ac:dyDescent="0.3">
      <c r="A51" s="191" t="s">
        <v>176</v>
      </c>
      <c r="B51" s="189">
        <v>168583.92</v>
      </c>
      <c r="C51" s="189">
        <v>127077.22</v>
      </c>
      <c r="D51" s="189">
        <v>172334.72</v>
      </c>
      <c r="E51" s="189">
        <v>288122.63</v>
      </c>
      <c r="F51" s="189">
        <v>296383.94</v>
      </c>
      <c r="G51" s="189">
        <v>617143.41</v>
      </c>
      <c r="H51" s="201">
        <v>433589.57</v>
      </c>
      <c r="I51" s="201">
        <v>730236.75</v>
      </c>
      <c r="J51" s="201">
        <v>973582.39999999991</v>
      </c>
      <c r="K51" s="199">
        <v>709586.29</v>
      </c>
    </row>
    <row r="52" spans="1:13" ht="13" x14ac:dyDescent="0.3">
      <c r="A52" s="191" t="s">
        <v>177</v>
      </c>
      <c r="B52" s="189">
        <v>76674844.609999999</v>
      </c>
      <c r="C52" s="189">
        <v>59113704.18</v>
      </c>
      <c r="D52" s="189">
        <v>46641568.82</v>
      </c>
      <c r="E52" s="189">
        <v>49023864.790000007</v>
      </c>
      <c r="F52" s="189">
        <v>26760661.670000002</v>
      </c>
      <c r="G52" s="189">
        <v>19687433.66</v>
      </c>
      <c r="H52" s="204">
        <v>30125057.299999997</v>
      </c>
      <c r="I52" s="204">
        <v>26169499.949999999</v>
      </c>
      <c r="J52" s="204">
        <v>21756712.259999998</v>
      </c>
      <c r="K52" s="202">
        <v>14660158.459999999</v>
      </c>
    </row>
    <row r="53" spans="1:13" ht="13" x14ac:dyDescent="0.3">
      <c r="A53" s="191" t="s">
        <v>178</v>
      </c>
      <c r="B53" s="189">
        <v>70113.84</v>
      </c>
      <c r="C53" s="189">
        <v>103083.9</v>
      </c>
      <c r="D53" s="189">
        <v>108145.15000000001</v>
      </c>
      <c r="E53" s="189">
        <v>159647.85</v>
      </c>
      <c r="F53" s="189">
        <v>293277.71999999997</v>
      </c>
      <c r="G53" s="189">
        <v>252898.46</v>
      </c>
      <c r="H53" s="201">
        <v>254147.06</v>
      </c>
      <c r="I53" s="201">
        <v>236171.68</v>
      </c>
      <c r="J53" s="201">
        <v>224796.77000000002</v>
      </c>
      <c r="K53" s="199">
        <v>119273.41</v>
      </c>
    </row>
    <row r="54" spans="1:13" ht="13" x14ac:dyDescent="0.3">
      <c r="A54" s="191" t="s">
        <v>179</v>
      </c>
      <c r="B54" s="189">
        <v>105784526.72</v>
      </c>
      <c r="C54" s="189">
        <v>45183307.909999996</v>
      </c>
      <c r="D54" s="189">
        <v>48204769.019999996</v>
      </c>
      <c r="E54" s="189">
        <v>47222396.940000005</v>
      </c>
      <c r="F54" s="189">
        <v>47376779.530000001</v>
      </c>
      <c r="G54" s="189">
        <v>30387711.219999999</v>
      </c>
      <c r="H54" s="201">
        <v>33105012.57</v>
      </c>
      <c r="I54" s="201">
        <v>48194688.630000003</v>
      </c>
      <c r="J54" s="201">
        <v>66918450.219999999</v>
      </c>
      <c r="K54" s="199">
        <v>81117330.63000001</v>
      </c>
    </row>
    <row r="55" spans="1:13" ht="13" x14ac:dyDescent="0.3">
      <c r="A55" s="191" t="s">
        <v>180</v>
      </c>
      <c r="B55" s="189">
        <v>0</v>
      </c>
      <c r="C55" s="189">
        <v>0</v>
      </c>
      <c r="D55" s="189">
        <v>0</v>
      </c>
      <c r="E55" s="189">
        <v>0</v>
      </c>
      <c r="F55" s="189">
        <v>0</v>
      </c>
      <c r="G55" s="189">
        <v>0</v>
      </c>
      <c r="H55" s="201">
        <v>0</v>
      </c>
      <c r="I55" s="201">
        <v>0</v>
      </c>
      <c r="J55" s="201">
        <v>0</v>
      </c>
      <c r="K55" s="201">
        <v>0</v>
      </c>
    </row>
    <row r="56" spans="1:13" ht="13.5" thickBot="1" x14ac:dyDescent="0.35">
      <c r="A56" s="191" t="s">
        <v>181</v>
      </c>
      <c r="B56" s="189">
        <v>0</v>
      </c>
      <c r="C56" s="189">
        <v>0</v>
      </c>
      <c r="D56" s="189">
        <v>0</v>
      </c>
      <c r="E56" s="189">
        <v>0</v>
      </c>
      <c r="F56" s="189">
        <v>0</v>
      </c>
      <c r="G56" s="189">
        <v>0</v>
      </c>
      <c r="H56" s="201">
        <v>0</v>
      </c>
      <c r="I56" s="201">
        <v>0</v>
      </c>
      <c r="J56" s="201">
        <v>0</v>
      </c>
      <c r="K56" s="199">
        <v>0</v>
      </c>
    </row>
    <row r="57" spans="1:13" ht="13.5" thickBot="1" x14ac:dyDescent="0.35">
      <c r="A57" s="203" t="s">
        <v>186</v>
      </c>
      <c r="B57" s="197">
        <f t="shared" ref="B57:J57" si="2">SUM(B58:B82)</f>
        <v>153333246.43703079</v>
      </c>
      <c r="C57" s="197">
        <f t="shared" si="2"/>
        <v>164714004.27582407</v>
      </c>
      <c r="D57" s="197">
        <f t="shared" si="2"/>
        <v>172438817.46004063</v>
      </c>
      <c r="E57" s="197">
        <f t="shared" si="2"/>
        <v>181115546.38351998</v>
      </c>
      <c r="F57" s="197">
        <f t="shared" si="2"/>
        <v>207782506</v>
      </c>
      <c r="G57" s="197">
        <f t="shared" si="2"/>
        <v>238439595</v>
      </c>
      <c r="H57" s="197">
        <f t="shared" si="2"/>
        <v>214827377.31725195</v>
      </c>
      <c r="I57" s="197">
        <f t="shared" si="2"/>
        <v>214905187.14119998</v>
      </c>
      <c r="J57" s="197">
        <f t="shared" si="2"/>
        <v>230037390.06726429</v>
      </c>
      <c r="K57" s="197">
        <f>SUM(K58:K82)</f>
        <v>264916668.85231236</v>
      </c>
    </row>
    <row r="58" spans="1:13" ht="13" x14ac:dyDescent="0.3">
      <c r="A58" s="191" t="s">
        <v>157</v>
      </c>
      <c r="B58" s="189">
        <v>2758912.084381836</v>
      </c>
      <c r="C58" s="189">
        <v>2598937.7619712553</v>
      </c>
      <c r="D58" s="189">
        <v>1825791.6429200002</v>
      </c>
      <c r="E58" s="189">
        <v>1956936.3164799998</v>
      </c>
      <c r="F58" s="189">
        <v>2181077</v>
      </c>
      <c r="G58" s="189">
        <v>1553502</v>
      </c>
      <c r="H58" s="189">
        <v>1936499.75459</v>
      </c>
      <c r="I58" s="189">
        <v>1963351.5551999998</v>
      </c>
      <c r="J58" s="189">
        <v>3408293.7781570456</v>
      </c>
      <c r="K58" s="189">
        <v>3234840.5039723478</v>
      </c>
      <c r="M58" s="192"/>
    </row>
    <row r="59" spans="1:13" ht="13" x14ac:dyDescent="0.3">
      <c r="A59" s="191" t="s">
        <v>158</v>
      </c>
      <c r="B59" s="189">
        <v>9392414.2086814065</v>
      </c>
      <c r="C59" s="189">
        <v>10256307.121006878</v>
      </c>
      <c r="D59" s="189">
        <v>12277707.738180002</v>
      </c>
      <c r="E59" s="189">
        <v>13685005.948799999</v>
      </c>
      <c r="F59" s="189">
        <v>16128823</v>
      </c>
      <c r="G59" s="189">
        <v>19098015</v>
      </c>
      <c r="H59" s="189">
        <v>15977422.724130755</v>
      </c>
      <c r="I59" s="189">
        <v>16311167.095199998</v>
      </c>
      <c r="J59" s="189">
        <v>18536948.05432662</v>
      </c>
      <c r="K59" s="189">
        <v>19704941.029119894</v>
      </c>
    </row>
    <row r="60" spans="1:13" ht="13" x14ac:dyDescent="0.3">
      <c r="A60" s="191" t="s">
        <v>159</v>
      </c>
      <c r="B60" s="189">
        <v>7718362.3780964613</v>
      </c>
      <c r="C60" s="189">
        <v>7755266.2230911357</v>
      </c>
      <c r="D60" s="189">
        <v>9241030.0819799993</v>
      </c>
      <c r="E60" s="189">
        <v>9635277.1273599993</v>
      </c>
      <c r="F60" s="189">
        <v>10886734</v>
      </c>
      <c r="G60" s="189">
        <v>12727728</v>
      </c>
      <c r="H60" s="189">
        <v>11464781.251775123</v>
      </c>
      <c r="I60" s="189">
        <v>13362839.027199998</v>
      </c>
      <c r="J60" s="189">
        <v>14540510.508487316</v>
      </c>
      <c r="K60" s="189">
        <v>16183752.304699775</v>
      </c>
    </row>
    <row r="61" spans="1:13" ht="13" x14ac:dyDescent="0.3">
      <c r="A61" s="191" t="s">
        <v>160</v>
      </c>
      <c r="B61" s="189">
        <v>18448408.87328168</v>
      </c>
      <c r="C61" s="189">
        <v>18923925.400259413</v>
      </c>
      <c r="D61" s="189">
        <v>21230830.52208</v>
      </c>
      <c r="E61" s="189">
        <v>20798111.013280001</v>
      </c>
      <c r="F61" s="189">
        <v>25913731</v>
      </c>
      <c r="G61" s="189">
        <v>31496327</v>
      </c>
      <c r="H61" s="189">
        <v>27718014.031925693</v>
      </c>
      <c r="I61" s="189">
        <v>29015057.928399999</v>
      </c>
      <c r="J61" s="189">
        <v>30773213.72122959</v>
      </c>
      <c r="K61" s="189">
        <v>52681374.439384423</v>
      </c>
    </row>
    <row r="62" spans="1:13" ht="13" x14ac:dyDescent="0.3">
      <c r="A62" s="191" t="s">
        <v>161</v>
      </c>
      <c r="B62" s="189">
        <v>8454082.1447049789</v>
      </c>
      <c r="C62" s="189">
        <v>9082065.8306906074</v>
      </c>
      <c r="D62" s="189">
        <v>9929504.8179599997</v>
      </c>
      <c r="E62" s="189">
        <v>10169321.679839998</v>
      </c>
      <c r="F62" s="189">
        <v>11031189</v>
      </c>
      <c r="G62" s="189">
        <v>11082766</v>
      </c>
      <c r="H62" s="189">
        <v>11319825.234913943</v>
      </c>
      <c r="I62" s="189">
        <v>11751652.385199999</v>
      </c>
      <c r="J62" s="189">
        <v>11414746.905281506</v>
      </c>
      <c r="K62" s="189">
        <v>12261922.551754456</v>
      </c>
    </row>
    <row r="63" spans="1:13" ht="13" x14ac:dyDescent="0.3">
      <c r="A63" s="191" t="s">
        <v>162</v>
      </c>
      <c r="B63" s="189">
        <v>15557516.712760732</v>
      </c>
      <c r="C63" s="189">
        <v>15852389.235077644</v>
      </c>
      <c r="D63" s="189">
        <v>15830478.344440002</v>
      </c>
      <c r="E63" s="189">
        <v>16642735.962239999</v>
      </c>
      <c r="F63" s="189">
        <v>17557259</v>
      </c>
      <c r="G63" s="189">
        <v>21977353</v>
      </c>
      <c r="H63" s="189">
        <v>15334217.940691018</v>
      </c>
      <c r="I63" s="189">
        <v>15181015.800000001</v>
      </c>
      <c r="J63" s="189">
        <v>17525428.123786613</v>
      </c>
      <c r="K63" s="189">
        <v>14656066.931657255</v>
      </c>
    </row>
    <row r="64" spans="1:13" ht="13" x14ac:dyDescent="0.3">
      <c r="A64" s="191" t="s">
        <v>163</v>
      </c>
      <c r="B64" s="189">
        <v>5088.0357128230453</v>
      </c>
      <c r="C64" s="189">
        <v>7579.0649344109852</v>
      </c>
      <c r="D64" s="189">
        <v>17516.543239999999</v>
      </c>
      <c r="E64" s="189">
        <v>13644.296479999999</v>
      </c>
      <c r="F64" s="189">
        <v>32465</v>
      </c>
      <c r="G64" s="189">
        <v>28795</v>
      </c>
      <c r="H64" s="189">
        <v>16502.888299999999</v>
      </c>
      <c r="I64" s="189">
        <v>29093.500800000002</v>
      </c>
      <c r="J64" s="189">
        <v>42741.471773796155</v>
      </c>
      <c r="K64" s="189">
        <v>55397.918094191773</v>
      </c>
    </row>
    <row r="65" spans="1:11" ht="13" x14ac:dyDescent="0.3">
      <c r="A65" s="191" t="s">
        <v>164</v>
      </c>
      <c r="B65" s="189">
        <v>9659696.4300015625</v>
      </c>
      <c r="C65" s="189">
        <v>10939122.498419806</v>
      </c>
      <c r="D65" s="189">
        <v>12387522.480200002</v>
      </c>
      <c r="E65" s="189">
        <v>11999324.112959998</v>
      </c>
      <c r="F65" s="189">
        <v>13624297</v>
      </c>
      <c r="G65" s="189">
        <v>16881596</v>
      </c>
      <c r="H65" s="189">
        <v>12253237.399240695</v>
      </c>
      <c r="I65" s="189">
        <v>13648927.048799999</v>
      </c>
      <c r="J65" s="189">
        <v>13113212.673974359</v>
      </c>
      <c r="K65" s="189">
        <v>13644766.348202845</v>
      </c>
    </row>
    <row r="66" spans="1:11" ht="13" x14ac:dyDescent="0.3">
      <c r="A66" s="191" t="s">
        <v>165</v>
      </c>
      <c r="B66" s="189">
        <v>7840591.8007516256</v>
      </c>
      <c r="C66" s="189">
        <v>7771474.6991853416</v>
      </c>
      <c r="D66" s="189">
        <v>8466063.7667800002</v>
      </c>
      <c r="E66" s="189">
        <v>8703169.9118399993</v>
      </c>
      <c r="F66" s="189">
        <v>9920096</v>
      </c>
      <c r="G66" s="189">
        <v>10845171</v>
      </c>
      <c r="H66" s="189">
        <v>9846012.2043816783</v>
      </c>
      <c r="I66" s="189">
        <v>10406700.525999999</v>
      </c>
      <c r="J66" s="189">
        <v>11195982.294280371</v>
      </c>
      <c r="K66" s="189">
        <v>11388882.185074896</v>
      </c>
    </row>
    <row r="67" spans="1:11" ht="13" x14ac:dyDescent="0.3">
      <c r="A67" s="191" t="s">
        <v>166</v>
      </c>
      <c r="B67" s="189">
        <v>1702369.8013526185</v>
      </c>
      <c r="C67" s="189">
        <v>2326784.9731547069</v>
      </c>
      <c r="D67" s="189">
        <v>2581905.7791999998</v>
      </c>
      <c r="E67" s="189">
        <v>2938348.1512000002</v>
      </c>
      <c r="F67" s="189">
        <v>3535872</v>
      </c>
      <c r="G67" s="189">
        <v>3365550</v>
      </c>
      <c r="H67" s="189">
        <v>3040708.7444980284</v>
      </c>
      <c r="I67" s="189">
        <v>3195311.3908000002</v>
      </c>
      <c r="J67" s="189">
        <v>5163682.3378574923</v>
      </c>
      <c r="K67" s="189">
        <v>4834613.0972104361</v>
      </c>
    </row>
    <row r="68" spans="1:11" ht="13" x14ac:dyDescent="0.3">
      <c r="A68" s="191" t="s">
        <v>167</v>
      </c>
      <c r="B68" s="189">
        <v>4414770.3028009674</v>
      </c>
      <c r="C68" s="189">
        <v>3968745.9335675007</v>
      </c>
      <c r="D68" s="189">
        <v>5200478.4551406</v>
      </c>
      <c r="E68" s="189">
        <v>5010835.9271999998</v>
      </c>
      <c r="F68" s="189">
        <v>7247308</v>
      </c>
      <c r="G68" s="189">
        <v>6947433</v>
      </c>
      <c r="H68" s="189">
        <v>7730057.5723683983</v>
      </c>
      <c r="I68" s="189">
        <v>6349922.7860000003</v>
      </c>
      <c r="J68" s="189">
        <v>7039852.3452470964</v>
      </c>
      <c r="K68" s="189">
        <v>6453295.475290304</v>
      </c>
    </row>
    <row r="69" spans="1:11" ht="13" x14ac:dyDescent="0.3">
      <c r="A69" s="191" t="s">
        <v>168</v>
      </c>
      <c r="B69" s="189">
        <v>6393963.5306224655</v>
      </c>
      <c r="C69" s="189">
        <v>7345486.7249576561</v>
      </c>
      <c r="D69" s="189">
        <v>7856575.2497799993</v>
      </c>
      <c r="E69" s="189">
        <v>8534969.0248000007</v>
      </c>
      <c r="F69" s="189">
        <v>8708975</v>
      </c>
      <c r="G69" s="189">
        <v>11553465</v>
      </c>
      <c r="H69" s="189">
        <v>11913104.424613645</v>
      </c>
      <c r="I69" s="189">
        <v>11063360.513599999</v>
      </c>
      <c r="J69" s="189">
        <v>10852731.740730125</v>
      </c>
      <c r="K69" s="189">
        <v>11767573.440949306</v>
      </c>
    </row>
    <row r="70" spans="1:11" ht="13" x14ac:dyDescent="0.3">
      <c r="A70" s="191" t="s">
        <v>169</v>
      </c>
      <c r="B70" s="189">
        <v>12095515.775883485</v>
      </c>
      <c r="C70" s="189">
        <v>13367456.898452088</v>
      </c>
      <c r="D70" s="189">
        <v>13543384.77472</v>
      </c>
      <c r="E70" s="189">
        <v>14627549.89536</v>
      </c>
      <c r="F70" s="189">
        <v>16296320</v>
      </c>
      <c r="G70" s="189">
        <v>17911958</v>
      </c>
      <c r="H70" s="189">
        <v>17337796.035026044</v>
      </c>
      <c r="I70" s="189">
        <v>15426082.070800001</v>
      </c>
      <c r="J70" s="189">
        <v>15891685.471187837</v>
      </c>
      <c r="K70" s="189">
        <v>18661755.239467923</v>
      </c>
    </row>
    <row r="71" spans="1:11" ht="13" x14ac:dyDescent="0.3">
      <c r="A71" s="191" t="s">
        <v>170</v>
      </c>
      <c r="B71" s="189">
        <v>1790986.4947222113</v>
      </c>
      <c r="C71" s="189">
        <v>1734978.9298764425</v>
      </c>
      <c r="D71" s="189">
        <v>1644525.1435400001</v>
      </c>
      <c r="E71" s="189">
        <v>2044499.3359999999</v>
      </c>
      <c r="F71" s="189">
        <v>2820409</v>
      </c>
      <c r="G71" s="189">
        <v>2966129</v>
      </c>
      <c r="H71" s="189">
        <v>2894424.3969399999</v>
      </c>
      <c r="I71" s="189">
        <v>2463116.1072</v>
      </c>
      <c r="J71" s="189">
        <v>2368561.2651989101</v>
      </c>
      <c r="K71" s="189">
        <v>2723459.4861216168</v>
      </c>
    </row>
    <row r="72" spans="1:11" ht="13" x14ac:dyDescent="0.3">
      <c r="A72" s="191" t="s">
        <v>171</v>
      </c>
      <c r="B72" s="189">
        <v>11380129.476038987</v>
      </c>
      <c r="C72" s="189">
        <v>11202302.463171164</v>
      </c>
      <c r="D72" s="189">
        <v>12173083.610840002</v>
      </c>
      <c r="E72" s="189">
        <v>13035986.717759999</v>
      </c>
      <c r="F72" s="189">
        <v>15291868</v>
      </c>
      <c r="G72" s="189">
        <v>17669818</v>
      </c>
      <c r="H72" s="189">
        <v>15498043.449818473</v>
      </c>
      <c r="I72" s="189">
        <v>14830876.894399999</v>
      </c>
      <c r="J72" s="189">
        <v>16237733.169712534</v>
      </c>
      <c r="K72" s="189">
        <v>16295265.535527522</v>
      </c>
    </row>
    <row r="73" spans="1:11" ht="13" x14ac:dyDescent="0.3">
      <c r="A73" s="191" t="s">
        <v>172</v>
      </c>
      <c r="B73" s="189">
        <v>488981.38280839717</v>
      </c>
      <c r="C73" s="189">
        <v>589887.75891903555</v>
      </c>
      <c r="D73" s="189">
        <v>414056.74178000004</v>
      </c>
      <c r="E73" s="189">
        <v>465466.93167999998</v>
      </c>
      <c r="F73" s="189">
        <v>486813</v>
      </c>
      <c r="G73" s="189">
        <v>105507</v>
      </c>
      <c r="H73" s="189">
        <v>137411.74225000001</v>
      </c>
      <c r="I73" s="189">
        <v>51408</v>
      </c>
      <c r="J73" s="189">
        <v>816223.78526587901</v>
      </c>
      <c r="K73" s="189">
        <v>269317.81776000001</v>
      </c>
    </row>
    <row r="74" spans="1:11" ht="13" x14ac:dyDescent="0.3">
      <c r="A74" s="191" t="s">
        <v>173</v>
      </c>
      <c r="B74" s="189">
        <v>2087314.4489031448</v>
      </c>
      <c r="C74" s="189">
        <v>2339768.8466951731</v>
      </c>
      <c r="D74" s="189">
        <v>3449171.4610600001</v>
      </c>
      <c r="E74" s="189">
        <v>3695676.7881599995</v>
      </c>
      <c r="F74" s="189">
        <v>5477205</v>
      </c>
      <c r="G74" s="189">
        <v>6487307</v>
      </c>
      <c r="H74" s="189">
        <v>5614188.2772200005</v>
      </c>
      <c r="I74" s="189">
        <v>4742395.2239999995</v>
      </c>
      <c r="J74" s="189">
        <v>4558903.9768902361</v>
      </c>
      <c r="K74" s="189">
        <v>5687389.6456776354</v>
      </c>
    </row>
    <row r="75" spans="1:11" ht="13" x14ac:dyDescent="0.3">
      <c r="A75" s="191" t="s">
        <v>174</v>
      </c>
      <c r="B75" s="189">
        <v>5043318.7105122404</v>
      </c>
      <c r="C75" s="189">
        <v>7083829.589219776</v>
      </c>
      <c r="D75" s="189">
        <v>6106276.6426799996</v>
      </c>
      <c r="E75" s="189">
        <v>5141307.7097599991</v>
      </c>
      <c r="F75" s="189">
        <v>4226999</v>
      </c>
      <c r="G75" s="189">
        <v>5399259</v>
      </c>
      <c r="H75" s="189">
        <v>6718497.3242385183</v>
      </c>
      <c r="I75" s="189">
        <v>6167265.3360000001</v>
      </c>
      <c r="J75" s="189">
        <v>7362146.3971145209</v>
      </c>
      <c r="K75" s="189">
        <v>8982509.613011308</v>
      </c>
    </row>
    <row r="76" spans="1:11" ht="13" x14ac:dyDescent="0.3">
      <c r="A76" s="191" t="s">
        <v>175</v>
      </c>
      <c r="B76" s="189">
        <v>4398577.190780038</v>
      </c>
      <c r="C76" s="189">
        <v>5657187.9169113589</v>
      </c>
      <c r="D76" s="189">
        <v>6066630.1240999997</v>
      </c>
      <c r="E76" s="189">
        <v>6336432.3414399996</v>
      </c>
      <c r="F76" s="189">
        <v>7168905</v>
      </c>
      <c r="G76" s="189">
        <v>9040125</v>
      </c>
      <c r="H76" s="189">
        <v>6852688.7618152322</v>
      </c>
      <c r="I76" s="189">
        <v>6603785.4487999994</v>
      </c>
      <c r="J76" s="189">
        <v>9265567.0386098512</v>
      </c>
      <c r="K76" s="189">
        <v>9826174.5892172437</v>
      </c>
    </row>
    <row r="77" spans="1:11" ht="13" x14ac:dyDescent="0.3">
      <c r="A77" s="191" t="s">
        <v>176</v>
      </c>
      <c r="B77" s="189">
        <v>5159013.5264978996</v>
      </c>
      <c r="C77" s="189">
        <v>6323145.0950636603</v>
      </c>
      <c r="D77" s="189">
        <v>6287323.9515400007</v>
      </c>
      <c r="E77" s="189">
        <v>7264707.2099199994</v>
      </c>
      <c r="F77" s="189">
        <v>8552182</v>
      </c>
      <c r="G77" s="189">
        <v>7859622</v>
      </c>
      <c r="H77" s="189">
        <v>8196470.7418892337</v>
      </c>
      <c r="I77" s="189">
        <v>8127682.2239999995</v>
      </c>
      <c r="J77" s="189">
        <v>7941025.5306782629</v>
      </c>
      <c r="K77" s="189">
        <v>9304277.0487393383</v>
      </c>
    </row>
    <row r="78" spans="1:11" ht="16.5" customHeight="1" x14ac:dyDescent="0.3">
      <c r="A78" s="191" t="s">
        <v>177</v>
      </c>
      <c r="B78" s="189">
        <v>13516184.16526149</v>
      </c>
      <c r="C78" s="189">
        <v>13686427.053516259</v>
      </c>
      <c r="D78" s="189">
        <v>10491345.324599998</v>
      </c>
      <c r="E78" s="189">
        <v>11003674.13136</v>
      </c>
      <c r="F78" s="189">
        <v>13574741</v>
      </c>
      <c r="G78" s="189">
        <v>15271857</v>
      </c>
      <c r="H78" s="189">
        <v>15070537.92370435</v>
      </c>
      <c r="I78" s="189">
        <v>16110640.534799999</v>
      </c>
      <c r="J78" s="189">
        <v>13515189.42868365</v>
      </c>
      <c r="K78" s="189">
        <v>18714630.825198788</v>
      </c>
    </row>
    <row r="79" spans="1:11" ht="13" x14ac:dyDescent="0.3">
      <c r="A79" s="191" t="s">
        <v>178</v>
      </c>
      <c r="B79" s="189">
        <v>869382.4310984239</v>
      </c>
      <c r="C79" s="189">
        <v>949736.02802175866</v>
      </c>
      <c r="D79" s="189">
        <v>913443.64188000001</v>
      </c>
      <c r="E79" s="189">
        <v>2103074.92368</v>
      </c>
      <c r="F79" s="189">
        <v>1017700</v>
      </c>
      <c r="G79" s="189">
        <v>1363105</v>
      </c>
      <c r="H79" s="189">
        <v>1126222.0938600001</v>
      </c>
      <c r="I79" s="189">
        <v>963317.88</v>
      </c>
      <c r="J79" s="189">
        <v>1556104.0588105167</v>
      </c>
      <c r="K79" s="189">
        <v>1449250.9675817706</v>
      </c>
    </row>
    <row r="80" spans="1:11" ht="13" x14ac:dyDescent="0.3">
      <c r="A80" s="191" t="s">
        <v>179</v>
      </c>
      <c r="B80" s="189">
        <v>4102959.3104283637</v>
      </c>
      <c r="C80" s="189">
        <v>4833596.6362122968</v>
      </c>
      <c r="D80" s="189">
        <v>4411779.5142200002</v>
      </c>
      <c r="E80" s="189">
        <v>5212809.5318400003</v>
      </c>
      <c r="F80" s="189">
        <v>6004017</v>
      </c>
      <c r="G80" s="189">
        <v>6718109</v>
      </c>
      <c r="H80" s="189">
        <v>6735295.82519117</v>
      </c>
      <c r="I80" s="189">
        <v>7087969.8639999991</v>
      </c>
      <c r="J80" s="189">
        <v>6754858.6649801284</v>
      </c>
      <c r="K80" s="189">
        <v>5856255.6990928901</v>
      </c>
    </row>
    <row r="81" spans="1:11" ht="13" x14ac:dyDescent="0.3">
      <c r="A81" s="191" t="s">
        <v>180</v>
      </c>
      <c r="B81" s="189">
        <v>19455.877442696172</v>
      </c>
      <c r="C81" s="189">
        <v>43553.030509609976</v>
      </c>
      <c r="D81" s="189">
        <v>55096.25740000001</v>
      </c>
      <c r="E81" s="189">
        <v>56406.394079999998</v>
      </c>
      <c r="F81" s="189">
        <v>56161</v>
      </c>
      <c r="G81" s="189">
        <v>68216</v>
      </c>
      <c r="H81" s="189">
        <v>83802.850000000006</v>
      </c>
      <c r="I81" s="189">
        <v>47712</v>
      </c>
      <c r="J81" s="189">
        <v>61097.025000000001</v>
      </c>
      <c r="K81" s="189">
        <v>126778.00298755187</v>
      </c>
    </row>
    <row r="82" spans="1:11" ht="13" x14ac:dyDescent="0.3">
      <c r="A82" s="191" t="s">
        <v>181</v>
      </c>
      <c r="B82" s="189">
        <v>35251.343504267919</v>
      </c>
      <c r="C82" s="189">
        <v>74048.562939078285</v>
      </c>
      <c r="D82" s="189">
        <v>37294.849779999997</v>
      </c>
      <c r="E82" s="189">
        <v>40275</v>
      </c>
      <c r="F82" s="189">
        <v>41360</v>
      </c>
      <c r="G82" s="189">
        <v>20882</v>
      </c>
      <c r="H82" s="189">
        <v>11613.72387</v>
      </c>
      <c r="I82" s="189">
        <v>4536</v>
      </c>
      <c r="J82" s="189">
        <v>100950.3</v>
      </c>
      <c r="K82" s="189">
        <v>152178.15651863316</v>
      </c>
    </row>
    <row r="83" spans="1:11" ht="13" x14ac:dyDescent="0.3">
      <c r="A83" s="191"/>
      <c r="B83" s="189"/>
      <c r="C83" s="189"/>
      <c r="D83" s="189"/>
      <c r="E83" s="189"/>
      <c r="F83" s="189"/>
      <c r="G83" s="189"/>
      <c r="H83" s="189"/>
      <c r="I83" s="189"/>
      <c r="J83" s="205"/>
      <c r="K83" s="205"/>
    </row>
    <row r="84" spans="1:11" ht="85.5" customHeight="1" x14ac:dyDescent="0.3">
      <c r="A84" s="810" t="s">
        <v>516</v>
      </c>
      <c r="B84" s="810"/>
      <c r="C84" s="810"/>
      <c r="D84" s="810"/>
      <c r="E84" s="810"/>
      <c r="F84" s="810"/>
      <c r="G84" s="810"/>
      <c r="H84" s="810"/>
      <c r="I84" s="810"/>
    </row>
    <row r="85" spans="1:11" ht="13" x14ac:dyDescent="0.3">
      <c r="A85" s="206" t="s">
        <v>187</v>
      </c>
      <c r="B85" s="207"/>
      <c r="C85" s="207"/>
      <c r="D85" s="189"/>
      <c r="E85" s="189"/>
      <c r="F85" s="189"/>
      <c r="G85" s="189"/>
      <c r="H85" s="189"/>
      <c r="I85" s="189"/>
    </row>
    <row r="86" spans="1:11" ht="18.75" customHeight="1" x14ac:dyDescent="0.3">
      <c r="A86" s="208" t="s">
        <v>188</v>
      </c>
      <c r="B86" s="209"/>
      <c r="C86" s="209"/>
      <c r="D86" s="205"/>
      <c r="E86" s="205"/>
      <c r="F86" s="205"/>
      <c r="G86" s="205"/>
      <c r="H86" s="205"/>
      <c r="I86" s="205"/>
      <c r="J86" s="210"/>
      <c r="K86" s="210"/>
    </row>
    <row r="90" spans="1:11" x14ac:dyDescent="0.3">
      <c r="I90" s="211"/>
      <c r="J90" s="211"/>
      <c r="K90" s="211"/>
    </row>
    <row r="91" spans="1:11" ht="10.5" customHeight="1" x14ac:dyDescent="0.3"/>
  </sheetData>
  <mergeCells count="2">
    <mergeCell ref="A2:H2"/>
    <mergeCell ref="A84:I84"/>
  </mergeCells>
  <printOptions horizontalCentered="1" verticalCentered="1"/>
  <pageMargins left="0" right="0" top="0" bottom="0" header="0.31496062992125984" footer="0.31496062992125984"/>
  <pageSetup paperSize="9" scale="5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8989"/>
  </sheetPr>
  <dimension ref="A1:N48"/>
  <sheetViews>
    <sheetView showGridLines="0" topLeftCell="E40" zoomScaleNormal="100" zoomScaleSheetLayoutView="85" workbookViewId="0">
      <selection sqref="A1:XFD1048576"/>
    </sheetView>
  </sheetViews>
  <sheetFormatPr baseColWidth="10" defaultColWidth="11.453125" defaultRowHeight="14.5" x14ac:dyDescent="0.35"/>
  <cols>
    <col min="2" max="14" width="10.54296875" customWidth="1"/>
  </cols>
  <sheetData>
    <row r="1" spans="1:14" x14ac:dyDescent="0.35">
      <c r="A1" s="2" t="s">
        <v>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5.5" x14ac:dyDescent="0.35">
      <c r="A2" s="7" t="s">
        <v>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5" x14ac:dyDescent="0.35">
      <c r="A3" s="7" t="s">
        <v>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15" thickBot="1" x14ac:dyDescent="0.4">
      <c r="A4" s="8" t="s">
        <v>7</v>
      </c>
      <c r="B4" s="9" t="s">
        <v>8</v>
      </c>
      <c r="C4" s="9" t="s">
        <v>9</v>
      </c>
      <c r="D4" s="9" t="s">
        <v>10</v>
      </c>
      <c r="E4" s="9" t="s">
        <v>11</v>
      </c>
      <c r="F4" s="9" t="s">
        <v>12</v>
      </c>
      <c r="G4" s="9" t="s">
        <v>13</v>
      </c>
      <c r="H4" s="9" t="s">
        <v>14</v>
      </c>
      <c r="I4" s="9" t="s">
        <v>15</v>
      </c>
      <c r="J4" s="9" t="s">
        <v>16</v>
      </c>
      <c r="K4" s="9" t="s">
        <v>1</v>
      </c>
      <c r="L4" s="9" t="s">
        <v>2</v>
      </c>
      <c r="M4" s="9" t="s">
        <v>3</v>
      </c>
      <c r="N4" s="9" t="s">
        <v>0</v>
      </c>
    </row>
    <row r="5" spans="1:14" ht="15" thickBot="1" x14ac:dyDescent="0.4">
      <c r="A5" s="10" t="s">
        <v>17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</row>
    <row r="6" spans="1:14" x14ac:dyDescent="0.35">
      <c r="A6" s="13">
        <v>2008</v>
      </c>
      <c r="B6" s="178">
        <v>709</v>
      </c>
      <c r="C6" s="178">
        <v>1674</v>
      </c>
      <c r="D6" s="178">
        <v>642</v>
      </c>
      <c r="E6" s="178">
        <v>807</v>
      </c>
      <c r="F6" s="178">
        <v>1007</v>
      </c>
      <c r="G6" s="178">
        <v>649</v>
      </c>
      <c r="H6" s="178">
        <v>856</v>
      </c>
      <c r="I6" s="178">
        <v>1094</v>
      </c>
      <c r="J6" s="178">
        <v>812</v>
      </c>
      <c r="K6" s="178">
        <v>686</v>
      </c>
      <c r="L6" s="178">
        <v>511</v>
      </c>
      <c r="M6" s="178">
        <v>346</v>
      </c>
      <c r="N6" s="178">
        <f t="shared" ref="N6:N17" si="0">SUM(B6:M6)</f>
        <v>9793</v>
      </c>
    </row>
    <row r="7" spans="1:14" x14ac:dyDescent="0.35">
      <c r="A7" s="13">
        <v>2009</v>
      </c>
      <c r="B7" s="178">
        <v>353</v>
      </c>
      <c r="C7" s="178">
        <v>717</v>
      </c>
      <c r="D7" s="178">
        <v>601</v>
      </c>
      <c r="E7" s="178">
        <v>338</v>
      </c>
      <c r="F7" s="178">
        <v>507</v>
      </c>
      <c r="G7" s="178">
        <v>281</v>
      </c>
      <c r="H7" s="178">
        <v>304</v>
      </c>
      <c r="I7" s="178">
        <v>586</v>
      </c>
      <c r="J7" s="178">
        <v>415</v>
      </c>
      <c r="K7" s="178">
        <v>439</v>
      </c>
      <c r="L7" s="178">
        <v>404</v>
      </c>
      <c r="M7" s="178">
        <v>290</v>
      </c>
      <c r="N7" s="178">
        <f t="shared" si="0"/>
        <v>5235</v>
      </c>
    </row>
    <row r="8" spans="1:14" x14ac:dyDescent="0.35">
      <c r="A8" s="13">
        <v>2010</v>
      </c>
      <c r="B8" s="178">
        <v>514</v>
      </c>
      <c r="C8" s="178">
        <v>1556</v>
      </c>
      <c r="D8" s="178">
        <v>512</v>
      </c>
      <c r="E8" s="178">
        <v>467</v>
      </c>
      <c r="F8" s="178">
        <v>697</v>
      </c>
      <c r="G8" s="178">
        <v>476</v>
      </c>
      <c r="H8" s="178">
        <v>686</v>
      </c>
      <c r="I8" s="178">
        <v>686</v>
      </c>
      <c r="J8" s="178">
        <v>526</v>
      </c>
      <c r="K8" s="178">
        <v>859</v>
      </c>
      <c r="L8" s="178">
        <v>949</v>
      </c>
      <c r="M8" s="178">
        <v>1710</v>
      </c>
      <c r="N8" s="178">
        <f t="shared" si="0"/>
        <v>9638</v>
      </c>
    </row>
    <row r="9" spans="1:14" x14ac:dyDescent="0.35">
      <c r="A9" s="13">
        <v>2011</v>
      </c>
      <c r="B9" s="178">
        <v>1388</v>
      </c>
      <c r="C9" s="178">
        <v>1930</v>
      </c>
      <c r="D9" s="178">
        <v>961</v>
      </c>
      <c r="E9" s="178">
        <v>782</v>
      </c>
      <c r="F9" s="178">
        <v>898</v>
      </c>
      <c r="G9" s="178">
        <v>494</v>
      </c>
      <c r="H9" s="178">
        <v>545</v>
      </c>
      <c r="I9" s="178">
        <v>600</v>
      </c>
      <c r="J9" s="178">
        <v>691</v>
      </c>
      <c r="K9" s="178">
        <v>451</v>
      </c>
      <c r="L9" s="178">
        <v>739</v>
      </c>
      <c r="M9" s="178">
        <v>463</v>
      </c>
      <c r="N9" s="178">
        <f t="shared" si="0"/>
        <v>9942</v>
      </c>
    </row>
    <row r="10" spans="1:14" x14ac:dyDescent="0.35">
      <c r="A10" s="13">
        <v>2012</v>
      </c>
      <c r="B10" s="178">
        <v>1391</v>
      </c>
      <c r="C10" s="178">
        <v>462</v>
      </c>
      <c r="D10" s="178">
        <v>474</v>
      </c>
      <c r="E10" s="178">
        <v>345</v>
      </c>
      <c r="F10" s="178">
        <v>1279</v>
      </c>
      <c r="G10" s="178">
        <v>523</v>
      </c>
      <c r="H10" s="178">
        <v>450</v>
      </c>
      <c r="I10" s="178">
        <v>611</v>
      </c>
      <c r="J10" s="178">
        <v>384</v>
      </c>
      <c r="K10" s="178">
        <v>371</v>
      </c>
      <c r="L10" s="178">
        <v>739</v>
      </c>
      <c r="M10" s="178">
        <v>218</v>
      </c>
      <c r="N10" s="178">
        <f t="shared" si="0"/>
        <v>7247</v>
      </c>
    </row>
    <row r="11" spans="1:14" x14ac:dyDescent="0.35">
      <c r="A11" s="13">
        <v>2013</v>
      </c>
      <c r="B11" s="178">
        <v>1121</v>
      </c>
      <c r="C11" s="178">
        <v>319</v>
      </c>
      <c r="D11" s="178">
        <v>318</v>
      </c>
      <c r="E11" s="178">
        <v>418</v>
      </c>
      <c r="F11" s="178">
        <v>1035</v>
      </c>
      <c r="G11" s="178">
        <v>376</v>
      </c>
      <c r="H11" s="178">
        <v>360</v>
      </c>
      <c r="I11" s="178">
        <v>451</v>
      </c>
      <c r="J11" s="178">
        <v>310</v>
      </c>
      <c r="K11" s="178">
        <v>271</v>
      </c>
      <c r="L11" s="178">
        <v>650</v>
      </c>
      <c r="M11" s="178">
        <v>168</v>
      </c>
      <c r="N11" s="178">
        <f t="shared" si="0"/>
        <v>5797</v>
      </c>
    </row>
    <row r="12" spans="1:14" x14ac:dyDescent="0.35">
      <c r="A12" s="13">
        <v>2014</v>
      </c>
      <c r="B12" s="178">
        <v>2039</v>
      </c>
      <c r="C12" s="178">
        <v>358</v>
      </c>
      <c r="D12" s="178">
        <v>236</v>
      </c>
      <c r="E12" s="178">
        <v>250</v>
      </c>
      <c r="F12" s="178">
        <v>670</v>
      </c>
      <c r="G12" s="178">
        <v>477</v>
      </c>
      <c r="H12" s="178">
        <v>206</v>
      </c>
      <c r="I12" s="178">
        <v>389</v>
      </c>
      <c r="J12" s="178">
        <v>403</v>
      </c>
      <c r="K12" s="178">
        <v>288</v>
      </c>
      <c r="L12" s="178">
        <v>402</v>
      </c>
      <c r="M12" s="178">
        <v>372</v>
      </c>
      <c r="N12" s="178">
        <f t="shared" si="0"/>
        <v>6090</v>
      </c>
    </row>
    <row r="13" spans="1:14" x14ac:dyDescent="0.35">
      <c r="A13" s="13">
        <v>2015</v>
      </c>
      <c r="B13" s="178">
        <v>2176</v>
      </c>
      <c r="C13" s="178">
        <v>325</v>
      </c>
      <c r="D13" s="178">
        <v>232</v>
      </c>
      <c r="E13" s="178">
        <v>246</v>
      </c>
      <c r="F13" s="178">
        <v>771</v>
      </c>
      <c r="G13" s="178">
        <v>353</v>
      </c>
      <c r="H13" s="178">
        <v>214</v>
      </c>
      <c r="I13" s="178">
        <v>571</v>
      </c>
      <c r="J13" s="178">
        <v>192</v>
      </c>
      <c r="K13" s="178">
        <v>184</v>
      </c>
      <c r="L13" s="178">
        <v>392</v>
      </c>
      <c r="M13" s="178">
        <v>140</v>
      </c>
      <c r="N13" s="178">
        <f t="shared" si="0"/>
        <v>5796</v>
      </c>
    </row>
    <row r="14" spans="1:14" x14ac:dyDescent="0.35">
      <c r="A14" s="13">
        <v>2016</v>
      </c>
      <c r="B14" s="178">
        <v>1917</v>
      </c>
      <c r="C14" s="178">
        <v>223</v>
      </c>
      <c r="D14" s="178">
        <v>205</v>
      </c>
      <c r="E14" s="178">
        <v>271</v>
      </c>
      <c r="F14" s="178">
        <v>0</v>
      </c>
      <c r="G14" s="178">
        <v>0</v>
      </c>
      <c r="H14" s="178">
        <v>879</v>
      </c>
      <c r="I14" s="178">
        <v>292</v>
      </c>
      <c r="J14" s="178">
        <v>330</v>
      </c>
      <c r="K14" s="178">
        <v>307</v>
      </c>
      <c r="L14" s="178">
        <v>582</v>
      </c>
      <c r="M14" s="178">
        <v>300</v>
      </c>
      <c r="N14" s="178">
        <f t="shared" si="0"/>
        <v>5306</v>
      </c>
    </row>
    <row r="15" spans="1:14" x14ac:dyDescent="0.35">
      <c r="A15" s="13">
        <v>2017</v>
      </c>
      <c r="B15" s="178">
        <v>2287</v>
      </c>
      <c r="C15" s="178">
        <v>70</v>
      </c>
      <c r="D15" s="178">
        <v>83</v>
      </c>
      <c r="E15" s="178">
        <v>55</v>
      </c>
      <c r="F15" s="178">
        <v>130</v>
      </c>
      <c r="G15" s="178">
        <v>34</v>
      </c>
      <c r="H15" s="178">
        <v>53</v>
      </c>
      <c r="I15" s="178">
        <v>98</v>
      </c>
      <c r="J15" s="178">
        <v>62</v>
      </c>
      <c r="K15" s="178">
        <v>1661</v>
      </c>
      <c r="L15" s="178">
        <v>895</v>
      </c>
      <c r="M15" s="178">
        <v>403</v>
      </c>
      <c r="N15" s="178">
        <f t="shared" si="0"/>
        <v>5831</v>
      </c>
    </row>
    <row r="16" spans="1:14" x14ac:dyDescent="0.35">
      <c r="A16" s="13">
        <v>2018</v>
      </c>
      <c r="B16" s="178">
        <v>699</v>
      </c>
      <c r="C16" s="178">
        <v>372</v>
      </c>
      <c r="D16" s="178">
        <v>349</v>
      </c>
      <c r="E16" s="178">
        <v>596</v>
      </c>
      <c r="F16" s="178">
        <v>1556</v>
      </c>
      <c r="G16" s="178">
        <v>403</v>
      </c>
      <c r="H16" s="178">
        <v>525</v>
      </c>
      <c r="I16" s="178">
        <v>876</v>
      </c>
      <c r="J16" s="178">
        <v>445</v>
      </c>
      <c r="K16" s="178">
        <v>328</v>
      </c>
      <c r="L16" s="178">
        <v>558</v>
      </c>
      <c r="M16" s="178">
        <v>237</v>
      </c>
      <c r="N16" s="178">
        <f t="shared" si="0"/>
        <v>6944</v>
      </c>
    </row>
    <row r="17" spans="1:14" x14ac:dyDescent="0.35">
      <c r="A17" s="13">
        <v>2019</v>
      </c>
      <c r="B17" s="178">
        <v>362</v>
      </c>
      <c r="C17" s="178">
        <v>586</v>
      </c>
      <c r="D17" s="178">
        <v>328</v>
      </c>
      <c r="E17" s="178">
        <v>388</v>
      </c>
      <c r="F17" s="178">
        <v>1488</v>
      </c>
      <c r="G17" s="178">
        <v>278</v>
      </c>
      <c r="H17" s="178">
        <v>403</v>
      </c>
      <c r="I17" s="178">
        <v>456</v>
      </c>
      <c r="J17" s="178">
        <v>340</v>
      </c>
      <c r="K17" s="178">
        <v>329</v>
      </c>
      <c r="L17" s="178">
        <v>1068</v>
      </c>
      <c r="M17" s="178">
        <v>272</v>
      </c>
      <c r="N17" s="178">
        <f t="shared" si="0"/>
        <v>6298</v>
      </c>
    </row>
    <row r="18" spans="1:14" ht="15" thickBot="1" x14ac:dyDescent="0.4">
      <c r="A18" s="13">
        <v>2020</v>
      </c>
      <c r="B18" s="178">
        <v>535</v>
      </c>
      <c r="C18" s="178">
        <v>287</v>
      </c>
      <c r="D18" s="178">
        <v>153</v>
      </c>
      <c r="E18" s="178">
        <v>0</v>
      </c>
      <c r="F18" s="178">
        <v>0</v>
      </c>
      <c r="G18" s="178">
        <v>0</v>
      </c>
      <c r="H18" s="178">
        <v>754</v>
      </c>
      <c r="I18" s="178">
        <v>374</v>
      </c>
      <c r="J18" s="178">
        <v>463</v>
      </c>
      <c r="K18" s="178">
        <v>560</v>
      </c>
      <c r="L18" s="178">
        <v>1979</v>
      </c>
      <c r="M18" s="178">
        <v>381</v>
      </c>
      <c r="N18" s="178">
        <f>SUM(B18:M18)</f>
        <v>5486</v>
      </c>
    </row>
    <row r="19" spans="1:14" ht="15" thickBot="1" x14ac:dyDescent="0.4">
      <c r="A19" s="14" t="s">
        <v>18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6"/>
    </row>
    <row r="20" spans="1:14" x14ac:dyDescent="0.35">
      <c r="A20" s="13">
        <v>2008</v>
      </c>
      <c r="B20" s="179">
        <v>2</v>
      </c>
      <c r="C20" s="179">
        <v>182</v>
      </c>
      <c r="D20" s="179">
        <v>355</v>
      </c>
      <c r="E20" s="179">
        <v>252</v>
      </c>
      <c r="F20" s="179">
        <v>746</v>
      </c>
      <c r="G20" s="179">
        <v>431</v>
      </c>
      <c r="H20" s="179">
        <v>128</v>
      </c>
      <c r="I20" s="179">
        <v>580</v>
      </c>
      <c r="J20" s="179">
        <v>700</v>
      </c>
      <c r="K20" s="179">
        <v>829</v>
      </c>
      <c r="L20" s="179">
        <v>510</v>
      </c>
      <c r="M20" s="179">
        <v>748</v>
      </c>
      <c r="N20" s="178">
        <f t="shared" ref="N20:N32" si="1">SUM(B20:M20)</f>
        <v>5463</v>
      </c>
    </row>
    <row r="21" spans="1:14" x14ac:dyDescent="0.35">
      <c r="A21" s="13">
        <v>2009</v>
      </c>
      <c r="B21" s="179">
        <v>137</v>
      </c>
      <c r="C21" s="179">
        <v>418</v>
      </c>
      <c r="D21" s="179">
        <v>429</v>
      </c>
      <c r="E21" s="179">
        <v>93</v>
      </c>
      <c r="F21" s="179">
        <v>208</v>
      </c>
      <c r="G21" s="179">
        <v>423</v>
      </c>
      <c r="H21" s="179">
        <v>487</v>
      </c>
      <c r="I21" s="179">
        <v>121</v>
      </c>
      <c r="J21" s="179">
        <v>281</v>
      </c>
      <c r="K21" s="179">
        <v>332</v>
      </c>
      <c r="L21" s="179">
        <v>443</v>
      </c>
      <c r="M21" s="179">
        <v>490</v>
      </c>
      <c r="N21" s="178">
        <f t="shared" si="1"/>
        <v>3862</v>
      </c>
    </row>
    <row r="22" spans="1:14" x14ac:dyDescent="0.35">
      <c r="A22" s="13">
        <v>2010</v>
      </c>
      <c r="B22" s="179">
        <v>215</v>
      </c>
      <c r="C22" s="179">
        <v>261</v>
      </c>
      <c r="D22" s="179">
        <v>195</v>
      </c>
      <c r="E22" s="179">
        <v>236</v>
      </c>
      <c r="F22" s="179">
        <v>251</v>
      </c>
      <c r="G22" s="179">
        <v>244</v>
      </c>
      <c r="H22" s="179">
        <v>352</v>
      </c>
      <c r="I22" s="179">
        <v>216</v>
      </c>
      <c r="J22" s="179">
        <v>450</v>
      </c>
      <c r="K22" s="179">
        <v>301</v>
      </c>
      <c r="L22" s="179">
        <v>582</v>
      </c>
      <c r="M22" s="179">
        <v>688</v>
      </c>
      <c r="N22" s="178">
        <f t="shared" si="1"/>
        <v>3991</v>
      </c>
    </row>
    <row r="23" spans="1:14" ht="12.75" hidden="1" customHeight="1" x14ac:dyDescent="0.35">
      <c r="A23" s="13">
        <v>2011</v>
      </c>
      <c r="B23" s="179">
        <v>242</v>
      </c>
      <c r="C23" s="179">
        <v>292</v>
      </c>
      <c r="D23" s="179">
        <v>623</v>
      </c>
      <c r="E23" s="179">
        <v>481</v>
      </c>
      <c r="F23" s="179">
        <v>550</v>
      </c>
      <c r="G23" s="179">
        <v>332</v>
      </c>
      <c r="H23" s="179">
        <v>491</v>
      </c>
      <c r="I23" s="179">
        <v>455</v>
      </c>
      <c r="J23" s="179">
        <v>300</v>
      </c>
      <c r="K23" s="179">
        <v>179</v>
      </c>
      <c r="L23" s="179">
        <v>135</v>
      </c>
      <c r="M23" s="179">
        <v>175</v>
      </c>
      <c r="N23" s="178">
        <f t="shared" si="1"/>
        <v>4255</v>
      </c>
    </row>
    <row r="24" spans="1:14" hidden="1" x14ac:dyDescent="0.35">
      <c r="A24" s="13">
        <v>2012</v>
      </c>
      <c r="B24" s="179">
        <v>0</v>
      </c>
      <c r="C24" s="179">
        <v>0</v>
      </c>
      <c r="D24" s="179">
        <v>507</v>
      </c>
      <c r="E24" s="179">
        <v>1002</v>
      </c>
      <c r="F24" s="179">
        <v>517</v>
      </c>
      <c r="G24" s="179">
        <v>318</v>
      </c>
      <c r="H24" s="179">
        <v>347</v>
      </c>
      <c r="I24" s="179">
        <v>346</v>
      </c>
      <c r="J24" s="179">
        <v>196</v>
      </c>
      <c r="K24" s="179">
        <v>444</v>
      </c>
      <c r="L24" s="179">
        <v>336</v>
      </c>
      <c r="M24" s="179">
        <v>363</v>
      </c>
      <c r="N24" s="178">
        <f t="shared" si="1"/>
        <v>4376</v>
      </c>
    </row>
    <row r="25" spans="1:14" x14ac:dyDescent="0.35">
      <c r="A25" s="13">
        <v>2013</v>
      </c>
      <c r="B25" s="179">
        <v>125</v>
      </c>
      <c r="C25" s="179">
        <v>331</v>
      </c>
      <c r="D25" s="179">
        <v>330</v>
      </c>
      <c r="E25" s="179">
        <v>339</v>
      </c>
      <c r="F25" s="179">
        <v>326</v>
      </c>
      <c r="G25" s="179">
        <v>223</v>
      </c>
      <c r="H25" s="179">
        <v>420</v>
      </c>
      <c r="I25" s="179">
        <v>266</v>
      </c>
      <c r="J25" s="179">
        <v>390</v>
      </c>
      <c r="K25" s="179">
        <v>304</v>
      </c>
      <c r="L25" s="179">
        <v>317</v>
      </c>
      <c r="M25" s="179">
        <v>351</v>
      </c>
      <c r="N25" s="178">
        <f t="shared" si="1"/>
        <v>3722</v>
      </c>
    </row>
    <row r="26" spans="1:14" x14ac:dyDescent="0.35">
      <c r="A26" s="13">
        <v>2014</v>
      </c>
      <c r="B26" s="179">
        <v>220</v>
      </c>
      <c r="C26" s="179">
        <v>284</v>
      </c>
      <c r="D26" s="179">
        <v>253</v>
      </c>
      <c r="E26" s="179">
        <v>237</v>
      </c>
      <c r="F26" s="179">
        <v>357</v>
      </c>
      <c r="G26" s="179">
        <v>275</v>
      </c>
      <c r="H26" s="179">
        <v>278</v>
      </c>
      <c r="I26" s="179">
        <v>88</v>
      </c>
      <c r="J26" s="179">
        <v>244</v>
      </c>
      <c r="K26" s="179">
        <v>245</v>
      </c>
      <c r="L26" s="179">
        <v>145</v>
      </c>
      <c r="M26" s="179">
        <v>342</v>
      </c>
      <c r="N26" s="178">
        <f t="shared" si="1"/>
        <v>2968</v>
      </c>
    </row>
    <row r="27" spans="1:14" x14ac:dyDescent="0.35">
      <c r="A27" s="13">
        <v>2015</v>
      </c>
      <c r="B27" s="179">
        <v>225</v>
      </c>
      <c r="C27" s="179">
        <v>112</v>
      </c>
      <c r="D27" s="179">
        <v>155</v>
      </c>
      <c r="E27" s="179">
        <v>388</v>
      </c>
      <c r="F27" s="179">
        <v>364</v>
      </c>
      <c r="G27" s="179">
        <v>208</v>
      </c>
      <c r="H27" s="179">
        <v>393</v>
      </c>
      <c r="I27" s="179">
        <v>166</v>
      </c>
      <c r="J27" s="179">
        <v>474</v>
      </c>
      <c r="K27" s="178">
        <v>0</v>
      </c>
      <c r="L27" s="178">
        <v>0</v>
      </c>
      <c r="M27" s="178">
        <v>0</v>
      </c>
      <c r="N27" s="178">
        <f t="shared" si="1"/>
        <v>2485</v>
      </c>
    </row>
    <row r="28" spans="1:14" x14ac:dyDescent="0.35">
      <c r="A28" s="13">
        <v>2016</v>
      </c>
      <c r="B28" s="178">
        <v>0</v>
      </c>
      <c r="C28" s="178">
        <v>0</v>
      </c>
      <c r="D28" s="178">
        <v>0</v>
      </c>
      <c r="E28" s="178">
        <v>74</v>
      </c>
      <c r="F28" s="178">
        <v>0</v>
      </c>
      <c r="G28" s="178">
        <v>0</v>
      </c>
      <c r="H28" s="178">
        <v>0</v>
      </c>
      <c r="I28" s="178">
        <v>0</v>
      </c>
      <c r="J28" s="178">
        <v>0</v>
      </c>
      <c r="K28" s="179">
        <v>908</v>
      </c>
      <c r="L28" s="179">
        <v>179</v>
      </c>
      <c r="M28" s="179">
        <v>285</v>
      </c>
      <c r="N28" s="178">
        <f t="shared" si="1"/>
        <v>1446</v>
      </c>
    </row>
    <row r="29" spans="1:14" x14ac:dyDescent="0.35">
      <c r="A29" s="13">
        <v>2017</v>
      </c>
      <c r="B29" s="178">
        <v>0</v>
      </c>
      <c r="C29" s="178">
        <v>61</v>
      </c>
      <c r="D29" s="178">
        <v>247</v>
      </c>
      <c r="E29" s="178">
        <v>81</v>
      </c>
      <c r="F29" s="178">
        <v>110</v>
      </c>
      <c r="G29" s="178">
        <v>213</v>
      </c>
      <c r="H29" s="178">
        <v>108</v>
      </c>
      <c r="I29" s="178">
        <v>148</v>
      </c>
      <c r="J29" s="178">
        <v>325</v>
      </c>
      <c r="K29" s="179">
        <v>217</v>
      </c>
      <c r="L29" s="179">
        <v>130</v>
      </c>
      <c r="M29" s="179">
        <v>490</v>
      </c>
      <c r="N29" s="178">
        <f t="shared" si="1"/>
        <v>2130</v>
      </c>
    </row>
    <row r="30" spans="1:14" x14ac:dyDescent="0.35">
      <c r="A30" s="13">
        <v>2018</v>
      </c>
      <c r="B30" s="179">
        <v>134</v>
      </c>
      <c r="C30" s="179">
        <v>202</v>
      </c>
      <c r="D30" s="179">
        <v>178</v>
      </c>
      <c r="E30" s="179">
        <v>150</v>
      </c>
      <c r="F30" s="179">
        <v>119</v>
      </c>
      <c r="G30" s="179">
        <v>129</v>
      </c>
      <c r="H30" s="179">
        <v>22</v>
      </c>
      <c r="I30" s="179">
        <v>261</v>
      </c>
      <c r="J30" s="179">
        <v>177</v>
      </c>
      <c r="K30" s="179">
        <v>204</v>
      </c>
      <c r="L30" s="179">
        <v>519</v>
      </c>
      <c r="M30" s="179">
        <v>241</v>
      </c>
      <c r="N30" s="178">
        <f t="shared" si="1"/>
        <v>2336</v>
      </c>
    </row>
    <row r="31" spans="1:14" x14ac:dyDescent="0.35">
      <c r="A31" s="13">
        <v>2019</v>
      </c>
      <c r="B31" s="179">
        <v>199</v>
      </c>
      <c r="C31" s="179">
        <v>314</v>
      </c>
      <c r="D31" s="179">
        <v>164</v>
      </c>
      <c r="E31" s="179">
        <v>319</v>
      </c>
      <c r="F31" s="179">
        <v>249</v>
      </c>
      <c r="G31" s="179">
        <v>206</v>
      </c>
      <c r="H31" s="179">
        <v>301</v>
      </c>
      <c r="I31" s="179">
        <v>316</v>
      </c>
      <c r="J31" s="179">
        <v>104</v>
      </c>
      <c r="K31" s="179">
        <v>302</v>
      </c>
      <c r="L31" s="179">
        <v>147</v>
      </c>
      <c r="M31" s="179">
        <v>433</v>
      </c>
      <c r="N31" s="178">
        <f t="shared" si="1"/>
        <v>3054</v>
      </c>
    </row>
    <row r="32" spans="1:14" ht="15" thickBot="1" x14ac:dyDescent="0.4">
      <c r="A32" s="13">
        <v>2020</v>
      </c>
      <c r="B32" s="179">
        <v>241</v>
      </c>
      <c r="C32" s="179">
        <v>187</v>
      </c>
      <c r="D32" s="178">
        <v>157</v>
      </c>
      <c r="E32" s="178">
        <v>0</v>
      </c>
      <c r="F32" s="178">
        <v>0</v>
      </c>
      <c r="G32" s="178">
        <v>0</v>
      </c>
      <c r="H32" s="178">
        <v>102</v>
      </c>
      <c r="I32" s="178">
        <v>297</v>
      </c>
      <c r="J32" s="178">
        <v>169</v>
      </c>
      <c r="K32" s="178">
        <v>213</v>
      </c>
      <c r="L32" s="178">
        <v>350</v>
      </c>
      <c r="M32" s="178">
        <v>179</v>
      </c>
      <c r="N32" s="178">
        <f t="shared" si="1"/>
        <v>1895</v>
      </c>
    </row>
    <row r="33" spans="1:14" ht="15" thickBot="1" x14ac:dyDescent="0.4">
      <c r="A33" s="14" t="s">
        <v>19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6"/>
    </row>
    <row r="34" spans="1:14" x14ac:dyDescent="0.35">
      <c r="A34" s="13">
        <v>2008</v>
      </c>
      <c r="B34" s="179">
        <v>800</v>
      </c>
      <c r="C34" s="178">
        <v>92518</v>
      </c>
      <c r="D34" s="178">
        <v>192433</v>
      </c>
      <c r="E34" s="178">
        <v>141524</v>
      </c>
      <c r="F34" s="179">
        <v>400303</v>
      </c>
      <c r="G34" s="178">
        <v>229588</v>
      </c>
      <c r="H34" s="178">
        <v>70032</v>
      </c>
      <c r="I34" s="178">
        <v>304691</v>
      </c>
      <c r="J34" s="179">
        <v>431052</v>
      </c>
      <c r="K34" s="178">
        <v>498837</v>
      </c>
      <c r="L34" s="178">
        <v>298851</v>
      </c>
      <c r="M34" s="178">
        <v>480402</v>
      </c>
      <c r="N34" s="178">
        <f t="shared" ref="N34:N46" si="2">SUM(B34:M34)</f>
        <v>3141031</v>
      </c>
    </row>
    <row r="35" spans="1:14" x14ac:dyDescent="0.35">
      <c r="A35" s="13">
        <v>2009</v>
      </c>
      <c r="B35" s="179">
        <v>79054</v>
      </c>
      <c r="C35" s="178">
        <v>233271</v>
      </c>
      <c r="D35" s="178">
        <v>245697</v>
      </c>
      <c r="E35" s="178">
        <v>49862</v>
      </c>
      <c r="F35" s="179">
        <v>128089</v>
      </c>
      <c r="G35" s="178">
        <v>262520</v>
      </c>
      <c r="H35" s="178">
        <v>287412</v>
      </c>
      <c r="I35" s="178">
        <v>58346</v>
      </c>
      <c r="J35" s="179">
        <v>184683</v>
      </c>
      <c r="K35" s="178">
        <v>187909</v>
      </c>
      <c r="L35" s="178">
        <v>239235</v>
      </c>
      <c r="M35" s="178">
        <v>252290</v>
      </c>
      <c r="N35" s="178">
        <f t="shared" si="2"/>
        <v>2208368</v>
      </c>
    </row>
    <row r="36" spans="1:14" x14ac:dyDescent="0.35">
      <c r="A36" s="13">
        <v>2010</v>
      </c>
      <c r="B36" s="179">
        <v>105549</v>
      </c>
      <c r="C36" s="178">
        <v>186481</v>
      </c>
      <c r="D36" s="178">
        <v>113138</v>
      </c>
      <c r="E36" s="178">
        <v>126981</v>
      </c>
      <c r="F36" s="179">
        <v>144408</v>
      </c>
      <c r="G36" s="178">
        <v>153551</v>
      </c>
      <c r="H36" s="178">
        <v>236173</v>
      </c>
      <c r="I36" s="178">
        <v>117965</v>
      </c>
      <c r="J36" s="179">
        <v>274273</v>
      </c>
      <c r="K36" s="178">
        <v>201597</v>
      </c>
      <c r="L36" s="178">
        <v>391211</v>
      </c>
      <c r="M36" s="178">
        <v>445154</v>
      </c>
      <c r="N36" s="178">
        <f t="shared" si="2"/>
        <v>2496481</v>
      </c>
    </row>
    <row r="37" spans="1:14" x14ac:dyDescent="0.35">
      <c r="A37" s="13">
        <v>2011</v>
      </c>
      <c r="B37" s="179">
        <v>161710</v>
      </c>
      <c r="C37" s="178">
        <v>170715</v>
      </c>
      <c r="D37" s="178">
        <v>432702</v>
      </c>
      <c r="E37" s="178">
        <v>390251</v>
      </c>
      <c r="F37" s="179">
        <v>437382</v>
      </c>
      <c r="G37" s="178">
        <v>220084</v>
      </c>
      <c r="H37" s="178">
        <v>342824</v>
      </c>
      <c r="I37" s="178">
        <v>299026</v>
      </c>
      <c r="J37" s="179">
        <v>171908</v>
      </c>
      <c r="K37" s="178">
        <v>171167</v>
      </c>
      <c r="L37" s="178">
        <v>101514</v>
      </c>
      <c r="M37" s="178">
        <v>113158</v>
      </c>
      <c r="N37" s="178">
        <f t="shared" si="2"/>
        <v>3012441</v>
      </c>
    </row>
    <row r="38" spans="1:14" x14ac:dyDescent="0.35">
      <c r="A38" s="13">
        <v>2012</v>
      </c>
      <c r="B38" s="178">
        <v>0</v>
      </c>
      <c r="C38" s="178">
        <v>0</v>
      </c>
      <c r="D38" s="178">
        <v>344770</v>
      </c>
      <c r="E38" s="178">
        <v>600417</v>
      </c>
      <c r="F38" s="179">
        <v>306692</v>
      </c>
      <c r="G38" s="178">
        <v>200734</v>
      </c>
      <c r="H38" s="178">
        <v>230042</v>
      </c>
      <c r="I38" s="178">
        <v>200873</v>
      </c>
      <c r="J38" s="179">
        <v>133315</v>
      </c>
      <c r="K38" s="178">
        <v>287218</v>
      </c>
      <c r="L38" s="178">
        <v>214813</v>
      </c>
      <c r="M38" s="178">
        <v>220432</v>
      </c>
      <c r="N38" s="178">
        <f t="shared" si="2"/>
        <v>2739306</v>
      </c>
    </row>
    <row r="39" spans="1:14" x14ac:dyDescent="0.35">
      <c r="A39" s="13">
        <v>2013</v>
      </c>
      <c r="B39" s="179">
        <v>58586</v>
      </c>
      <c r="C39" s="178">
        <v>147664</v>
      </c>
      <c r="D39" s="178">
        <v>152719</v>
      </c>
      <c r="E39" s="178">
        <v>169137</v>
      </c>
      <c r="F39" s="179">
        <v>158259</v>
      </c>
      <c r="G39" s="178">
        <v>117696</v>
      </c>
      <c r="H39" s="178">
        <v>226659</v>
      </c>
      <c r="I39" s="178">
        <v>141609</v>
      </c>
      <c r="J39" s="179">
        <v>204049</v>
      </c>
      <c r="K39" s="178">
        <v>160318</v>
      </c>
      <c r="L39" s="178">
        <v>150143</v>
      </c>
      <c r="M39" s="178">
        <v>173860</v>
      </c>
      <c r="N39" s="178">
        <f t="shared" si="2"/>
        <v>1860699</v>
      </c>
    </row>
    <row r="40" spans="1:14" x14ac:dyDescent="0.35">
      <c r="A40" s="13">
        <v>2014</v>
      </c>
      <c r="B40" s="179">
        <v>98436.3</v>
      </c>
      <c r="C40" s="178">
        <v>133326</v>
      </c>
      <c r="D40" s="178">
        <v>132626.29999999999</v>
      </c>
      <c r="E40" s="178">
        <v>139241</v>
      </c>
      <c r="F40" s="179">
        <v>190666</v>
      </c>
      <c r="G40" s="178">
        <v>126401</v>
      </c>
      <c r="H40" s="178">
        <v>133390</v>
      </c>
      <c r="I40" s="178">
        <v>41694</v>
      </c>
      <c r="J40" s="179">
        <v>127290.4</v>
      </c>
      <c r="K40" s="178">
        <v>127743</v>
      </c>
      <c r="L40" s="178">
        <v>68142</v>
      </c>
      <c r="M40" s="178">
        <v>180040</v>
      </c>
      <c r="N40" s="178">
        <f t="shared" si="2"/>
        <v>1498996</v>
      </c>
    </row>
    <row r="41" spans="1:14" x14ac:dyDescent="0.35">
      <c r="A41" s="13">
        <v>2015</v>
      </c>
      <c r="B41" s="179">
        <v>110934</v>
      </c>
      <c r="C41" s="178">
        <v>53376</v>
      </c>
      <c r="D41" s="178">
        <v>106585</v>
      </c>
      <c r="E41" s="178">
        <v>228911</v>
      </c>
      <c r="F41" s="179">
        <v>208849</v>
      </c>
      <c r="G41" s="178">
        <v>117497</v>
      </c>
      <c r="H41" s="178">
        <v>210342</v>
      </c>
      <c r="I41" s="178">
        <v>97422</v>
      </c>
      <c r="J41" s="179">
        <v>253813</v>
      </c>
      <c r="K41" s="178">
        <v>0</v>
      </c>
      <c r="L41" s="178">
        <v>0</v>
      </c>
      <c r="M41" s="178">
        <v>0</v>
      </c>
      <c r="N41" s="178">
        <f t="shared" si="2"/>
        <v>1387729</v>
      </c>
    </row>
    <row r="42" spans="1:14" x14ac:dyDescent="0.35">
      <c r="A42" s="13">
        <v>2016</v>
      </c>
      <c r="B42" s="178">
        <v>0</v>
      </c>
      <c r="C42" s="178">
        <v>0</v>
      </c>
      <c r="D42" s="178">
        <v>0</v>
      </c>
      <c r="E42" s="178">
        <v>35313</v>
      </c>
      <c r="F42" s="178">
        <v>0</v>
      </c>
      <c r="G42" s="178">
        <v>0</v>
      </c>
      <c r="H42" s="178">
        <v>0</v>
      </c>
      <c r="I42" s="178">
        <v>0</v>
      </c>
      <c r="J42" s="178">
        <v>0</v>
      </c>
      <c r="K42" s="178">
        <v>427494</v>
      </c>
      <c r="L42" s="178">
        <v>84556</v>
      </c>
      <c r="M42" s="178">
        <v>138372</v>
      </c>
      <c r="N42" s="178">
        <f t="shared" si="2"/>
        <v>685735</v>
      </c>
    </row>
    <row r="43" spans="1:14" x14ac:dyDescent="0.35">
      <c r="A43" s="13">
        <v>2017</v>
      </c>
      <c r="B43" s="178">
        <v>0</v>
      </c>
      <c r="C43" s="178">
        <v>32699</v>
      </c>
      <c r="D43" s="178">
        <v>119341</v>
      </c>
      <c r="E43" s="178">
        <v>39632</v>
      </c>
      <c r="F43" s="179">
        <v>52597</v>
      </c>
      <c r="G43" s="178">
        <v>103011</v>
      </c>
      <c r="H43" s="178">
        <v>58147</v>
      </c>
      <c r="I43" s="178">
        <v>71465</v>
      </c>
      <c r="J43" s="179">
        <v>169386</v>
      </c>
      <c r="K43" s="178">
        <v>116649</v>
      </c>
      <c r="L43" s="178">
        <v>66266</v>
      </c>
      <c r="M43" s="178">
        <v>248824</v>
      </c>
      <c r="N43" s="178">
        <f t="shared" si="2"/>
        <v>1078017</v>
      </c>
    </row>
    <row r="44" spans="1:14" x14ac:dyDescent="0.35">
      <c r="A44" s="13">
        <v>2018</v>
      </c>
      <c r="B44" s="179">
        <v>77037.951400000005</v>
      </c>
      <c r="C44" s="178">
        <v>101004.1557</v>
      </c>
      <c r="D44" s="178">
        <v>87581.926600000006</v>
      </c>
      <c r="E44" s="178">
        <v>65305.583700000003</v>
      </c>
      <c r="F44" s="179">
        <v>56652.629000000001</v>
      </c>
      <c r="G44" s="178">
        <v>60121.993999999999</v>
      </c>
      <c r="H44" s="178">
        <v>8299.4192999999996</v>
      </c>
      <c r="I44" s="178">
        <v>140270</v>
      </c>
      <c r="J44" s="179">
        <v>96581.507800000007</v>
      </c>
      <c r="K44" s="178">
        <v>92298.494099999996</v>
      </c>
      <c r="L44" s="178">
        <v>298058.84769999998</v>
      </c>
      <c r="M44" s="178">
        <v>134142.55230000001</v>
      </c>
      <c r="N44" s="178">
        <f t="shared" si="2"/>
        <v>1217355.0616000001</v>
      </c>
    </row>
    <row r="45" spans="1:14" x14ac:dyDescent="0.35">
      <c r="A45" s="13">
        <v>2019</v>
      </c>
      <c r="B45" s="179">
        <v>113674.3042</v>
      </c>
      <c r="C45" s="178">
        <v>163856.00839999999</v>
      </c>
      <c r="D45" s="178">
        <v>82299.246799999994</v>
      </c>
      <c r="E45" s="178">
        <v>168104.20209999999</v>
      </c>
      <c r="F45" s="178">
        <v>123100</v>
      </c>
      <c r="G45" s="178">
        <v>109500</v>
      </c>
      <c r="H45" s="178">
        <v>156221.7782</v>
      </c>
      <c r="I45" s="178">
        <v>147464.70670000001</v>
      </c>
      <c r="J45" s="178">
        <v>40886.7673</v>
      </c>
      <c r="K45" s="178">
        <v>140394.4111</v>
      </c>
      <c r="L45" s="178">
        <v>73818.002699999997</v>
      </c>
      <c r="M45" s="178">
        <v>250455.20490000001</v>
      </c>
      <c r="N45" s="178">
        <f t="shared" si="2"/>
        <v>1569774.6324</v>
      </c>
    </row>
    <row r="46" spans="1:14" x14ac:dyDescent="0.35">
      <c r="A46" s="13">
        <v>2020</v>
      </c>
      <c r="B46" s="179">
        <v>130443.2118</v>
      </c>
      <c r="C46" s="178">
        <v>103099.0327</v>
      </c>
      <c r="D46" s="178">
        <v>73948.434899999993</v>
      </c>
      <c r="E46" s="178">
        <v>0</v>
      </c>
      <c r="F46" s="178">
        <v>0</v>
      </c>
      <c r="G46" s="178">
        <v>0</v>
      </c>
      <c r="H46" s="178">
        <v>51938.995300000002</v>
      </c>
      <c r="I46" s="178">
        <v>170409.80780000001</v>
      </c>
      <c r="J46" s="178">
        <v>72232.071899999995</v>
      </c>
      <c r="K46" s="178">
        <v>112837.5545</v>
      </c>
      <c r="L46" s="178">
        <v>198928.77929999999</v>
      </c>
      <c r="M46" s="178">
        <v>95960</v>
      </c>
      <c r="N46" s="178">
        <f t="shared" si="2"/>
        <v>1009797.8881999999</v>
      </c>
    </row>
    <row r="47" spans="1:14" ht="15.75" customHeight="1" x14ac:dyDescent="0.35">
      <c r="A47" s="811" t="s">
        <v>199</v>
      </c>
      <c r="B47" s="811"/>
      <c r="C47" s="811"/>
      <c r="D47" s="811"/>
      <c r="E47" s="811"/>
      <c r="F47" s="811"/>
      <c r="G47" s="811"/>
      <c r="H47" s="811"/>
      <c r="I47" s="811"/>
      <c r="J47" s="17"/>
      <c r="K47" s="17"/>
      <c r="L47" s="17"/>
      <c r="M47" s="17"/>
      <c r="N47" s="17"/>
    </row>
    <row r="48" spans="1:14" ht="16.5" customHeight="1" x14ac:dyDescent="0.35">
      <c r="A48" s="18" t="s">
        <v>20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</sheetData>
  <mergeCells count="1">
    <mergeCell ref="A47:I47"/>
  </mergeCells>
  <printOptions horizontalCentered="1" verticalCentered="1"/>
  <pageMargins left="0" right="0" top="0" bottom="0" header="0.31496062992125984" footer="0.31496062992125984"/>
  <pageSetup paperSize="9" scale="6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8989"/>
  </sheetPr>
  <dimension ref="A1:K100"/>
  <sheetViews>
    <sheetView showGridLines="0" tabSelected="1" zoomScale="90" zoomScaleNormal="90" workbookViewId="0">
      <selection activeCell="A13" sqref="A13"/>
    </sheetView>
  </sheetViews>
  <sheetFormatPr baseColWidth="10" defaultColWidth="14.453125" defaultRowHeight="14.5" x14ac:dyDescent="0.35"/>
  <cols>
    <col min="1" max="1" width="14.7265625" style="390" customWidth="1"/>
    <col min="2" max="2" width="53.7265625" style="390" customWidth="1"/>
    <col min="3" max="3" width="20.54296875" style="390" customWidth="1"/>
    <col min="4" max="4" width="15.54296875" style="390" customWidth="1"/>
    <col min="5" max="5" width="11.54296875" style="359" customWidth="1"/>
    <col min="6" max="6" width="29.453125" style="359" customWidth="1"/>
    <col min="7" max="7" width="13.453125" style="359" customWidth="1"/>
    <col min="8" max="11" width="11.54296875" style="359" customWidth="1"/>
    <col min="12" max="16384" width="14.453125" style="359"/>
  </cols>
  <sheetData>
    <row r="1" spans="1:11" ht="13.5" customHeight="1" x14ac:dyDescent="0.35">
      <c r="A1" s="356" t="s">
        <v>4</v>
      </c>
      <c r="B1" s="357"/>
      <c r="C1" s="357"/>
      <c r="D1" s="357"/>
      <c r="E1" s="358"/>
      <c r="F1" s="358"/>
      <c r="G1" s="358"/>
      <c r="H1" s="358"/>
      <c r="I1" s="358"/>
      <c r="J1" s="358"/>
      <c r="K1" s="358"/>
    </row>
    <row r="2" spans="1:11" ht="13.5" customHeight="1" x14ac:dyDescent="0.35">
      <c r="A2" s="360" t="s">
        <v>343</v>
      </c>
      <c r="B2" s="361"/>
      <c r="C2" s="362"/>
      <c r="D2" s="362"/>
      <c r="E2" s="358"/>
      <c r="I2" s="358"/>
      <c r="J2" s="358"/>
      <c r="K2" s="358"/>
    </row>
    <row r="3" spans="1:11" ht="13.5" customHeight="1" x14ac:dyDescent="0.35">
      <c r="A3" s="360"/>
      <c r="B3" s="361"/>
      <c r="C3" s="362"/>
      <c r="D3" s="362"/>
      <c r="E3" s="358"/>
      <c r="I3" s="358"/>
      <c r="J3" s="358"/>
      <c r="K3" s="358"/>
    </row>
    <row r="4" spans="1:11" ht="13.5" customHeight="1" x14ac:dyDescent="0.35">
      <c r="A4" s="363" t="s">
        <v>344</v>
      </c>
      <c r="B4" s="363" t="s">
        <v>345</v>
      </c>
      <c r="C4" s="364" t="s">
        <v>346</v>
      </c>
      <c r="D4" s="364" t="s">
        <v>347</v>
      </c>
      <c r="E4" s="358"/>
      <c r="I4" s="358"/>
      <c r="J4" s="358"/>
      <c r="K4" s="358"/>
    </row>
    <row r="5" spans="1:11" ht="13.5" customHeight="1" x14ac:dyDescent="0.35">
      <c r="A5" s="365">
        <v>671</v>
      </c>
      <c r="B5" s="365" t="s">
        <v>348</v>
      </c>
      <c r="C5" s="366">
        <v>1304498.5357999995</v>
      </c>
      <c r="D5" s="367">
        <f t="shared" ref="D5:D12" si="0">C5/128521500.6</f>
        <v>1.0150041274883772E-2</v>
      </c>
      <c r="E5" s="368"/>
      <c r="F5" s="369"/>
      <c r="G5" s="370"/>
      <c r="I5" s="358"/>
      <c r="J5" s="358"/>
      <c r="K5" s="358"/>
    </row>
    <row r="6" spans="1:11" ht="13.5" customHeight="1" x14ac:dyDescent="0.35">
      <c r="A6" s="365">
        <v>322</v>
      </c>
      <c r="B6" s="365" t="s">
        <v>216</v>
      </c>
      <c r="C6" s="366">
        <v>278344.12640000007</v>
      </c>
      <c r="D6" s="367">
        <f t="shared" si="0"/>
        <v>2.165739779729899E-3</v>
      </c>
      <c r="E6" s="368"/>
      <c r="F6" s="369"/>
      <c r="G6" s="371"/>
      <c r="I6" s="358"/>
      <c r="J6" s="358"/>
      <c r="K6" s="358"/>
    </row>
    <row r="7" spans="1:11" ht="13.5" customHeight="1" x14ac:dyDescent="0.35">
      <c r="A7" s="372">
        <v>96</v>
      </c>
      <c r="B7" s="372" t="s">
        <v>349</v>
      </c>
      <c r="C7" s="373">
        <v>63658.484299999996</v>
      </c>
      <c r="D7" s="374">
        <f t="shared" si="0"/>
        <v>4.9531388913770589E-4</v>
      </c>
      <c r="E7" s="368"/>
      <c r="F7" s="375"/>
      <c r="G7" s="371"/>
      <c r="I7" s="358"/>
      <c r="J7" s="358"/>
      <c r="K7" s="358"/>
    </row>
    <row r="8" spans="1:11" ht="13.5" customHeight="1" x14ac:dyDescent="0.35">
      <c r="A8" s="372">
        <v>38</v>
      </c>
      <c r="B8" s="372" t="s">
        <v>350</v>
      </c>
      <c r="C8" s="373">
        <v>87149.185700000002</v>
      </c>
      <c r="D8" s="374">
        <f t="shared" si="0"/>
        <v>6.7809032179943292E-4</v>
      </c>
      <c r="E8" s="368"/>
      <c r="F8" s="369"/>
      <c r="G8" s="371"/>
      <c r="I8" s="358"/>
      <c r="J8" s="358"/>
      <c r="K8" s="358"/>
    </row>
    <row r="9" spans="1:11" ht="13.5" customHeight="1" x14ac:dyDescent="0.35">
      <c r="A9" s="372">
        <v>9</v>
      </c>
      <c r="B9" s="372" t="s">
        <v>351</v>
      </c>
      <c r="C9" s="373">
        <v>11781.5085</v>
      </c>
      <c r="D9" s="374">
        <f t="shared" si="0"/>
        <v>9.1669552915257517E-5</v>
      </c>
      <c r="E9" s="368"/>
      <c r="F9" s="369"/>
      <c r="G9" s="370"/>
      <c r="I9" s="358"/>
      <c r="J9" s="358"/>
      <c r="K9" s="358"/>
    </row>
    <row r="10" spans="1:11" ht="13.5" customHeight="1" x14ac:dyDescent="0.35">
      <c r="A10" s="372">
        <v>33</v>
      </c>
      <c r="B10" s="372" t="s">
        <v>352</v>
      </c>
      <c r="C10" s="373">
        <v>30818.510000000002</v>
      </c>
      <c r="D10" s="374">
        <f t="shared" si="0"/>
        <v>2.3979264057861463E-4</v>
      </c>
      <c r="E10" s="368"/>
      <c r="F10" s="369"/>
      <c r="G10" s="370"/>
      <c r="I10" s="358"/>
      <c r="J10" s="358"/>
      <c r="K10" s="358"/>
    </row>
    <row r="11" spans="1:11" ht="13.5" customHeight="1" x14ac:dyDescent="0.35">
      <c r="A11" s="372">
        <v>4</v>
      </c>
      <c r="B11" s="372" t="s">
        <v>353</v>
      </c>
      <c r="C11" s="373">
        <v>94258.310599999997</v>
      </c>
      <c r="D11" s="374">
        <f t="shared" si="0"/>
        <v>7.3340499573967778E-4</v>
      </c>
      <c r="E11" s="368"/>
      <c r="F11" s="369"/>
      <c r="G11" s="370"/>
      <c r="I11" s="358"/>
      <c r="J11" s="358"/>
      <c r="K11" s="358"/>
    </row>
    <row r="12" spans="1:11" ht="13.5" customHeight="1" x14ac:dyDescent="0.35">
      <c r="A12" s="372">
        <v>126</v>
      </c>
      <c r="B12" s="372" t="s">
        <v>354</v>
      </c>
      <c r="C12" s="373">
        <v>53235.661200000002</v>
      </c>
      <c r="D12" s="374">
        <f t="shared" si="0"/>
        <v>4.1421599461156623E-4</v>
      </c>
      <c r="E12" s="368"/>
      <c r="F12" s="369"/>
      <c r="G12" s="370"/>
      <c r="I12" s="358"/>
      <c r="J12" s="358"/>
      <c r="K12" s="358"/>
    </row>
    <row r="13" spans="1:11" ht="13.5" customHeight="1" x14ac:dyDescent="0.35">
      <c r="A13" s="376">
        <f>SUM(A5:A12)</f>
        <v>1299</v>
      </c>
      <c r="B13" s="377" t="s">
        <v>355</v>
      </c>
      <c r="C13" s="376">
        <f>SUM(C5:C12)</f>
        <v>1923744.3224999995</v>
      </c>
      <c r="D13" s="378">
        <f>SUM(D5:D12)</f>
        <v>1.4968268449395927E-2</v>
      </c>
      <c r="E13" s="358"/>
      <c r="I13" s="358"/>
      <c r="J13" s="358"/>
      <c r="K13" s="358"/>
    </row>
    <row r="14" spans="1:11" ht="13.5" customHeight="1" x14ac:dyDescent="0.35">
      <c r="A14" s="360"/>
      <c r="B14" s="362"/>
      <c r="C14" s="362"/>
      <c r="D14" s="362"/>
      <c r="E14" s="358"/>
      <c r="I14" s="358"/>
      <c r="J14" s="358"/>
      <c r="K14" s="358"/>
    </row>
    <row r="15" spans="1:11" ht="13.5" customHeight="1" x14ac:dyDescent="0.35">
      <c r="A15" s="812" t="s">
        <v>356</v>
      </c>
      <c r="B15" s="813"/>
      <c r="C15" s="813"/>
      <c r="D15" s="813"/>
      <c r="E15" s="358"/>
      <c r="F15" s="358"/>
      <c r="G15" s="358"/>
      <c r="H15" s="358"/>
      <c r="I15" s="358"/>
      <c r="J15" s="358"/>
      <c r="K15" s="358"/>
    </row>
    <row r="16" spans="1:11" ht="87" customHeight="1" x14ac:dyDescent="0.35">
      <c r="A16" s="814" t="s">
        <v>357</v>
      </c>
      <c r="B16" s="815"/>
      <c r="C16" s="815"/>
      <c r="D16" s="815"/>
      <c r="E16" s="379"/>
      <c r="F16" s="379"/>
      <c r="G16" s="379"/>
      <c r="H16" s="379"/>
      <c r="I16" s="379"/>
      <c r="J16" s="379"/>
      <c r="K16" s="379"/>
    </row>
    <row r="17" spans="1:11" ht="13.5" customHeight="1" x14ac:dyDescent="0.35">
      <c r="A17" s="380"/>
      <c r="B17" s="381"/>
      <c r="C17" s="362"/>
      <c r="D17" s="362"/>
      <c r="E17" s="358"/>
      <c r="I17" s="358"/>
      <c r="J17" s="358"/>
      <c r="K17" s="358"/>
    </row>
    <row r="18" spans="1:11" ht="13.5" customHeight="1" x14ac:dyDescent="0.35">
      <c r="A18" s="382"/>
      <c r="B18" s="381"/>
      <c r="C18" s="362"/>
      <c r="D18" s="362"/>
      <c r="E18" s="358"/>
      <c r="I18" s="358"/>
      <c r="J18" s="358"/>
      <c r="K18" s="358"/>
    </row>
    <row r="19" spans="1:11" ht="13.5" customHeight="1" x14ac:dyDescent="0.35">
      <c r="A19" s="380"/>
      <c r="B19" s="362"/>
      <c r="C19" s="362"/>
      <c r="D19" s="362"/>
      <c r="E19" s="358"/>
      <c r="I19" s="358"/>
      <c r="J19" s="358"/>
      <c r="K19" s="358"/>
    </row>
    <row r="20" spans="1:11" ht="13.5" customHeight="1" x14ac:dyDescent="0.35">
      <c r="A20" s="380"/>
      <c r="B20" s="381"/>
      <c r="C20" s="362"/>
      <c r="D20" s="362"/>
      <c r="E20" s="358"/>
      <c r="F20" s="358"/>
      <c r="G20" s="358"/>
      <c r="H20" s="358"/>
      <c r="I20" s="358"/>
      <c r="J20" s="358"/>
      <c r="K20" s="358"/>
    </row>
    <row r="21" spans="1:11" ht="13.5" customHeight="1" x14ac:dyDescent="0.35">
      <c r="A21" s="380"/>
      <c r="B21" s="381"/>
      <c r="C21" s="383"/>
      <c r="D21" s="362"/>
      <c r="E21" s="358"/>
      <c r="F21" s="358"/>
      <c r="G21" s="358"/>
      <c r="H21" s="358"/>
      <c r="I21" s="358"/>
      <c r="J21" s="358"/>
      <c r="K21" s="358"/>
    </row>
    <row r="22" spans="1:11" ht="13.5" customHeight="1" x14ac:dyDescent="0.35">
      <c r="A22" s="380"/>
      <c r="B22" s="384"/>
      <c r="C22" s="362"/>
      <c r="D22" s="362"/>
      <c r="E22" s="358"/>
      <c r="F22" s="358"/>
      <c r="G22" s="358"/>
      <c r="H22" s="358"/>
      <c r="I22" s="358"/>
      <c r="J22" s="358"/>
      <c r="K22" s="358"/>
    </row>
    <row r="23" spans="1:11" ht="13.5" customHeight="1" x14ac:dyDescent="0.35">
      <c r="A23" s="380"/>
      <c r="B23" s="381"/>
      <c r="C23" s="384"/>
      <c r="D23" s="362"/>
      <c r="E23" s="358"/>
      <c r="F23" s="358"/>
      <c r="G23" s="358"/>
      <c r="H23" s="358"/>
      <c r="I23" s="358"/>
      <c r="J23" s="358"/>
      <c r="K23" s="358"/>
    </row>
    <row r="24" spans="1:11" ht="13.5" customHeight="1" x14ac:dyDescent="0.35">
      <c r="A24" s="385"/>
      <c r="B24" s="381"/>
      <c r="C24" s="362"/>
      <c r="D24" s="362"/>
      <c r="E24" s="358"/>
      <c r="F24" s="358"/>
      <c r="G24" s="358"/>
      <c r="H24" s="358"/>
      <c r="I24" s="358"/>
      <c r="J24" s="358"/>
      <c r="K24" s="358"/>
    </row>
    <row r="25" spans="1:11" ht="13.5" customHeight="1" x14ac:dyDescent="0.35">
      <c r="A25" s="380"/>
      <c r="B25" s="381"/>
      <c r="C25" s="362"/>
      <c r="D25" s="362"/>
      <c r="E25" s="358"/>
      <c r="F25" s="358"/>
      <c r="G25" s="358"/>
      <c r="H25" s="358"/>
      <c r="I25" s="358"/>
      <c r="J25" s="358"/>
      <c r="K25" s="358"/>
    </row>
    <row r="26" spans="1:11" ht="13.5" customHeight="1" x14ac:dyDescent="0.35">
      <c r="A26" s="380"/>
      <c r="B26" s="381"/>
      <c r="C26" s="362"/>
      <c r="D26" s="362"/>
      <c r="E26" s="358"/>
      <c r="F26" s="358"/>
      <c r="G26" s="358"/>
      <c r="H26" s="358"/>
      <c r="I26" s="358"/>
      <c r="J26" s="358"/>
      <c r="K26" s="358"/>
    </row>
    <row r="27" spans="1:11" ht="13.5" customHeight="1" x14ac:dyDescent="0.35">
      <c r="A27" s="386"/>
      <c r="B27" s="387"/>
      <c r="C27" s="388"/>
      <c r="D27" s="388"/>
      <c r="E27" s="358"/>
      <c r="F27" s="358"/>
      <c r="G27" s="358"/>
      <c r="H27" s="358"/>
      <c r="I27" s="358"/>
      <c r="J27" s="358"/>
      <c r="K27" s="358"/>
    </row>
    <row r="28" spans="1:11" ht="13.5" customHeight="1" x14ac:dyDescent="0.35">
      <c r="A28" s="386"/>
      <c r="B28" s="387"/>
      <c r="C28" s="388"/>
      <c r="D28" s="388"/>
      <c r="E28" s="358"/>
      <c r="F28" s="358"/>
      <c r="G28" s="358"/>
      <c r="H28" s="358"/>
      <c r="I28" s="358"/>
      <c r="J28" s="358"/>
      <c r="K28" s="358"/>
    </row>
    <row r="29" spans="1:11" ht="13.5" customHeight="1" x14ac:dyDescent="0.35">
      <c r="A29" s="380"/>
      <c r="B29" s="381"/>
      <c r="C29" s="362"/>
      <c r="D29" s="362"/>
      <c r="E29" s="358"/>
      <c r="F29" s="358"/>
      <c r="G29" s="358"/>
      <c r="H29" s="358"/>
      <c r="I29" s="358"/>
      <c r="J29" s="358"/>
      <c r="K29" s="358"/>
    </row>
    <row r="30" spans="1:11" ht="13.5" customHeight="1" x14ac:dyDescent="0.35">
      <c r="A30" s="380"/>
      <c r="B30" s="381"/>
      <c r="C30" s="362"/>
      <c r="D30" s="362"/>
      <c r="E30" s="358"/>
      <c r="F30" s="358"/>
      <c r="G30" s="358"/>
      <c r="H30" s="358"/>
      <c r="I30" s="358"/>
      <c r="J30" s="358"/>
      <c r="K30" s="358"/>
    </row>
    <row r="31" spans="1:11" ht="13.5" customHeight="1" x14ac:dyDescent="0.35">
      <c r="A31" s="380"/>
      <c r="B31" s="381"/>
      <c r="C31" s="362"/>
      <c r="D31" s="362"/>
      <c r="E31" s="358"/>
      <c r="F31" s="358"/>
      <c r="G31" s="358"/>
      <c r="H31" s="358"/>
      <c r="I31" s="358"/>
      <c r="J31" s="358"/>
      <c r="K31" s="358"/>
    </row>
    <row r="32" spans="1:11" ht="13.5" customHeight="1" x14ac:dyDescent="0.35">
      <c r="A32" s="380"/>
      <c r="B32" s="381"/>
      <c r="C32" s="362"/>
      <c r="D32" s="362"/>
      <c r="E32" s="358"/>
      <c r="F32" s="358"/>
      <c r="G32" s="358"/>
      <c r="H32" s="358"/>
      <c r="I32" s="358"/>
      <c r="J32" s="358"/>
      <c r="K32" s="358"/>
    </row>
    <row r="33" spans="1:11" ht="13.5" customHeight="1" x14ac:dyDescent="0.35">
      <c r="A33" s="380"/>
      <c r="B33" s="381"/>
      <c r="C33" s="362"/>
      <c r="D33" s="362"/>
      <c r="E33" s="358"/>
      <c r="F33" s="358"/>
      <c r="G33" s="358"/>
      <c r="H33" s="358"/>
      <c r="I33" s="358"/>
      <c r="J33" s="358"/>
      <c r="K33" s="358"/>
    </row>
    <row r="34" spans="1:11" ht="13.5" customHeight="1" x14ac:dyDescent="0.35">
      <c r="A34" s="380"/>
      <c r="B34" s="381"/>
      <c r="C34" s="362"/>
      <c r="D34" s="362"/>
      <c r="E34" s="358"/>
      <c r="F34" s="358"/>
      <c r="G34" s="358"/>
      <c r="H34" s="358"/>
      <c r="I34" s="358"/>
      <c r="J34" s="358"/>
      <c r="K34" s="358"/>
    </row>
    <row r="35" spans="1:11" ht="13.5" customHeight="1" x14ac:dyDescent="0.35">
      <c r="A35" s="380"/>
      <c r="B35" s="381"/>
      <c r="C35" s="362"/>
      <c r="D35" s="362"/>
      <c r="E35" s="358"/>
      <c r="F35" s="358"/>
      <c r="G35" s="358"/>
      <c r="H35" s="358"/>
      <c r="I35" s="358"/>
      <c r="J35" s="358"/>
      <c r="K35" s="358"/>
    </row>
    <row r="36" spans="1:11" ht="13.5" customHeight="1" x14ac:dyDescent="0.35">
      <c r="A36" s="380"/>
      <c r="B36" s="381"/>
      <c r="C36" s="384"/>
      <c r="D36" s="362"/>
      <c r="E36" s="358"/>
      <c r="F36" s="358"/>
      <c r="G36" s="358"/>
      <c r="H36" s="358"/>
      <c r="I36" s="358"/>
      <c r="J36" s="358"/>
      <c r="K36" s="358"/>
    </row>
    <row r="37" spans="1:11" ht="13.5" customHeight="1" x14ac:dyDescent="0.35">
      <c r="A37" s="380"/>
      <c r="B37" s="381"/>
      <c r="C37" s="362"/>
      <c r="D37" s="362"/>
      <c r="E37" s="358"/>
      <c r="F37" s="358"/>
      <c r="G37" s="358"/>
      <c r="H37" s="358"/>
      <c r="I37" s="358"/>
      <c r="J37" s="358"/>
      <c r="K37" s="358"/>
    </row>
    <row r="38" spans="1:11" ht="13.5" customHeight="1" x14ac:dyDescent="0.35">
      <c r="A38" s="386"/>
      <c r="B38" s="387"/>
      <c r="C38" s="388"/>
      <c r="D38" s="388"/>
      <c r="E38" s="358"/>
      <c r="F38" s="358"/>
      <c r="G38" s="358"/>
      <c r="H38" s="358"/>
      <c r="I38" s="358"/>
      <c r="J38" s="358"/>
      <c r="K38" s="358"/>
    </row>
    <row r="39" spans="1:11" ht="13.5" customHeight="1" x14ac:dyDescent="0.35">
      <c r="A39" s="380"/>
      <c r="B39" s="381"/>
      <c r="C39" s="362"/>
      <c r="D39" s="362"/>
      <c r="E39" s="358"/>
      <c r="F39" s="358"/>
      <c r="G39" s="358"/>
      <c r="H39" s="358"/>
      <c r="I39" s="358"/>
      <c r="J39" s="358"/>
      <c r="K39" s="358"/>
    </row>
    <row r="40" spans="1:11" ht="13.5" customHeight="1" x14ac:dyDescent="0.35">
      <c r="A40" s="389"/>
      <c r="B40" s="381"/>
      <c r="C40" s="362"/>
      <c r="D40" s="362"/>
      <c r="E40" s="358"/>
      <c r="F40" s="358"/>
      <c r="G40" s="358"/>
      <c r="H40" s="358"/>
      <c r="I40" s="358"/>
      <c r="J40" s="358"/>
      <c r="K40" s="358"/>
    </row>
    <row r="41" spans="1:11" ht="13.5" customHeight="1" x14ac:dyDescent="0.35">
      <c r="A41" s="380"/>
      <c r="B41" s="381"/>
      <c r="C41" s="362"/>
      <c r="D41" s="362"/>
      <c r="E41" s="358"/>
      <c r="F41" s="358"/>
      <c r="G41" s="358"/>
      <c r="H41" s="358"/>
      <c r="I41" s="358"/>
      <c r="J41" s="358"/>
      <c r="K41" s="358"/>
    </row>
    <row r="42" spans="1:11" ht="13.5" customHeight="1" x14ac:dyDescent="0.35">
      <c r="A42" s="380"/>
      <c r="B42" s="381"/>
      <c r="C42" s="362"/>
      <c r="D42" s="362"/>
      <c r="E42" s="358"/>
      <c r="F42" s="358"/>
      <c r="G42" s="358"/>
      <c r="H42" s="358"/>
      <c r="I42" s="358"/>
      <c r="J42" s="358"/>
      <c r="K42" s="358"/>
    </row>
    <row r="43" spans="1:11" ht="13.5" customHeight="1" x14ac:dyDescent="0.35">
      <c r="A43" s="380"/>
      <c r="B43" s="381"/>
      <c r="C43" s="362"/>
      <c r="D43" s="362"/>
      <c r="E43" s="358"/>
      <c r="F43" s="358"/>
      <c r="G43" s="358"/>
      <c r="H43" s="358"/>
      <c r="I43" s="358"/>
      <c r="J43" s="358"/>
      <c r="K43" s="358"/>
    </row>
    <row r="44" spans="1:11" ht="13.5" customHeight="1" x14ac:dyDescent="0.35">
      <c r="A44" s="380"/>
      <c r="B44" s="381"/>
      <c r="C44" s="362"/>
      <c r="D44" s="362"/>
      <c r="E44" s="358"/>
      <c r="F44" s="358"/>
      <c r="G44" s="358"/>
      <c r="H44" s="358"/>
      <c r="I44" s="358"/>
      <c r="J44" s="358"/>
      <c r="K44" s="358"/>
    </row>
    <row r="45" spans="1:11" ht="13.5" customHeight="1" x14ac:dyDescent="0.35">
      <c r="A45" s="380"/>
      <c r="B45" s="381"/>
      <c r="C45" s="362"/>
      <c r="D45" s="362"/>
      <c r="E45" s="358"/>
      <c r="F45" s="358"/>
      <c r="G45" s="358"/>
      <c r="H45" s="358"/>
      <c r="I45" s="358"/>
      <c r="J45" s="358"/>
      <c r="K45" s="358"/>
    </row>
    <row r="46" spans="1:11" ht="13.5" customHeight="1" x14ac:dyDescent="0.35">
      <c r="A46" s="380"/>
      <c r="B46" s="381"/>
      <c r="C46" s="362"/>
      <c r="D46" s="362"/>
      <c r="E46" s="358"/>
      <c r="F46" s="358"/>
      <c r="G46" s="358"/>
      <c r="H46" s="358"/>
      <c r="I46" s="358"/>
      <c r="J46" s="358"/>
      <c r="K46" s="358"/>
    </row>
    <row r="47" spans="1:11" ht="13.5" customHeight="1" x14ac:dyDescent="0.35">
      <c r="A47" s="380"/>
      <c r="B47" s="381"/>
      <c r="C47" s="362"/>
      <c r="D47" s="362"/>
      <c r="E47" s="358"/>
      <c r="F47" s="358"/>
      <c r="G47" s="358"/>
      <c r="H47" s="358"/>
      <c r="I47" s="358"/>
      <c r="J47" s="358"/>
      <c r="K47" s="358"/>
    </row>
    <row r="48" spans="1:11" ht="13.5" customHeight="1" x14ac:dyDescent="0.35">
      <c r="A48" s="380"/>
      <c r="B48" s="381"/>
      <c r="C48" s="362"/>
      <c r="D48" s="362"/>
      <c r="E48" s="358"/>
      <c r="F48" s="358"/>
      <c r="G48" s="358"/>
      <c r="H48" s="358"/>
      <c r="I48" s="358"/>
      <c r="J48" s="358"/>
      <c r="K48" s="358"/>
    </row>
    <row r="49" spans="1:11" ht="13.5" customHeight="1" x14ac:dyDescent="0.35">
      <c r="A49" s="380"/>
      <c r="B49" s="381"/>
      <c r="C49" s="362"/>
      <c r="D49" s="362"/>
      <c r="E49" s="358"/>
      <c r="F49" s="358"/>
      <c r="G49" s="358"/>
      <c r="H49" s="358"/>
      <c r="I49" s="358"/>
      <c r="J49" s="358"/>
      <c r="K49" s="358"/>
    </row>
    <row r="50" spans="1:11" ht="13.5" customHeight="1" x14ac:dyDescent="0.35">
      <c r="A50" s="380"/>
      <c r="B50" s="381"/>
      <c r="C50" s="362"/>
      <c r="D50" s="362"/>
      <c r="E50" s="358"/>
      <c r="F50" s="358"/>
      <c r="G50" s="358"/>
      <c r="H50" s="358"/>
      <c r="I50" s="358"/>
      <c r="J50" s="358"/>
      <c r="K50" s="358"/>
    </row>
    <row r="51" spans="1:11" ht="13.5" customHeight="1" x14ac:dyDescent="0.35">
      <c r="A51" s="380"/>
      <c r="B51" s="381"/>
      <c r="C51" s="362"/>
      <c r="D51" s="362"/>
      <c r="E51" s="358"/>
      <c r="F51" s="358"/>
      <c r="G51" s="358"/>
      <c r="H51" s="358"/>
      <c r="I51" s="358"/>
      <c r="J51" s="358"/>
      <c r="K51" s="358"/>
    </row>
    <row r="52" spans="1:11" ht="13.5" customHeight="1" x14ac:dyDescent="0.35">
      <c r="A52" s="380"/>
      <c r="B52" s="381"/>
      <c r="C52" s="362"/>
      <c r="D52" s="362"/>
      <c r="E52" s="358"/>
      <c r="F52" s="358"/>
      <c r="G52" s="358"/>
      <c r="H52" s="358"/>
      <c r="I52" s="358"/>
      <c r="J52" s="358"/>
      <c r="K52" s="358"/>
    </row>
    <row r="53" spans="1:11" ht="13.5" customHeight="1" x14ac:dyDescent="0.35">
      <c r="A53" s="380"/>
      <c r="B53" s="381"/>
      <c r="C53" s="362"/>
      <c r="D53" s="362"/>
      <c r="E53" s="358"/>
      <c r="F53" s="358"/>
      <c r="G53" s="358"/>
      <c r="H53" s="358"/>
      <c r="I53" s="358"/>
      <c r="J53" s="358"/>
      <c r="K53" s="358"/>
    </row>
    <row r="54" spans="1:11" ht="13.5" customHeight="1" x14ac:dyDescent="0.35">
      <c r="A54" s="380"/>
      <c r="B54" s="381"/>
      <c r="C54" s="362"/>
      <c r="D54" s="362"/>
      <c r="E54" s="358"/>
      <c r="F54" s="358"/>
      <c r="G54" s="358"/>
      <c r="H54" s="358"/>
      <c r="I54" s="358"/>
      <c r="J54" s="358"/>
      <c r="K54" s="358"/>
    </row>
    <row r="55" spans="1:11" ht="13.5" customHeight="1" x14ac:dyDescent="0.35">
      <c r="A55" s="380"/>
      <c r="B55" s="381"/>
      <c r="C55" s="362"/>
      <c r="D55" s="362"/>
      <c r="E55" s="358"/>
      <c r="F55" s="358"/>
      <c r="G55" s="358"/>
      <c r="H55" s="358"/>
      <c r="I55" s="358"/>
      <c r="J55" s="358"/>
      <c r="K55" s="358"/>
    </row>
    <row r="56" spans="1:11" ht="13.5" customHeight="1" x14ac:dyDescent="0.35">
      <c r="A56" s="380"/>
      <c r="B56" s="381"/>
      <c r="C56" s="362"/>
      <c r="D56" s="362"/>
      <c r="E56" s="358"/>
      <c r="F56" s="358"/>
      <c r="G56" s="358"/>
      <c r="H56" s="358"/>
      <c r="I56" s="358"/>
      <c r="J56" s="358"/>
      <c r="K56" s="358"/>
    </row>
    <row r="57" spans="1:11" ht="13.5" customHeight="1" x14ac:dyDescent="0.35">
      <c r="A57" s="380"/>
      <c r="B57" s="381"/>
      <c r="C57" s="362"/>
      <c r="D57" s="362"/>
      <c r="E57" s="358"/>
      <c r="F57" s="358"/>
      <c r="G57" s="358"/>
      <c r="H57" s="358"/>
      <c r="I57" s="358"/>
      <c r="J57" s="358"/>
      <c r="K57" s="358"/>
    </row>
    <row r="58" spans="1:11" ht="13.5" customHeight="1" x14ac:dyDescent="0.35">
      <c r="A58" s="380"/>
      <c r="B58" s="381"/>
      <c r="C58" s="362"/>
      <c r="D58" s="362"/>
      <c r="E58" s="358"/>
      <c r="F58" s="358"/>
      <c r="G58" s="358"/>
      <c r="H58" s="358"/>
      <c r="I58" s="358"/>
      <c r="J58" s="358"/>
      <c r="K58" s="358"/>
    </row>
    <row r="59" spans="1:11" ht="13.5" customHeight="1" x14ac:dyDescent="0.35">
      <c r="A59" s="380"/>
      <c r="B59" s="381"/>
      <c r="C59" s="362"/>
      <c r="D59" s="362"/>
      <c r="E59" s="358"/>
      <c r="F59" s="358"/>
      <c r="G59" s="358"/>
      <c r="H59" s="358"/>
      <c r="I59" s="358"/>
      <c r="J59" s="358"/>
      <c r="K59" s="358"/>
    </row>
    <row r="60" spans="1:11" ht="13.5" customHeight="1" x14ac:dyDescent="0.35">
      <c r="A60" s="380"/>
      <c r="B60" s="381"/>
      <c r="C60" s="362"/>
      <c r="D60" s="362"/>
      <c r="E60" s="358"/>
      <c r="F60" s="358"/>
      <c r="G60" s="358"/>
      <c r="H60" s="358"/>
      <c r="I60" s="358"/>
      <c r="J60" s="358"/>
      <c r="K60" s="358"/>
    </row>
    <row r="61" spans="1:11" ht="13.5" customHeight="1" x14ac:dyDescent="0.35">
      <c r="A61" s="380"/>
      <c r="B61" s="381"/>
      <c r="C61" s="362"/>
      <c r="D61" s="362"/>
      <c r="E61" s="358"/>
      <c r="F61" s="358"/>
      <c r="G61" s="358"/>
      <c r="H61" s="358"/>
      <c r="I61" s="358"/>
      <c r="J61" s="358"/>
      <c r="K61" s="358"/>
    </row>
    <row r="62" spans="1:11" ht="13.5" customHeight="1" x14ac:dyDescent="0.35">
      <c r="A62" s="380"/>
      <c r="B62" s="381"/>
      <c r="C62" s="362"/>
      <c r="D62" s="362"/>
      <c r="E62" s="358"/>
      <c r="F62" s="358"/>
      <c r="G62" s="358"/>
      <c r="H62" s="358"/>
      <c r="I62" s="358"/>
      <c r="J62" s="358"/>
      <c r="K62" s="358"/>
    </row>
    <row r="63" spans="1:11" ht="13.5" customHeight="1" x14ac:dyDescent="0.35">
      <c r="A63" s="380"/>
      <c r="B63" s="381"/>
      <c r="C63" s="362"/>
      <c r="D63" s="362"/>
      <c r="E63" s="358"/>
      <c r="F63" s="358"/>
      <c r="G63" s="358"/>
      <c r="H63" s="358"/>
      <c r="I63" s="358"/>
      <c r="J63" s="358"/>
      <c r="K63" s="358"/>
    </row>
    <row r="64" spans="1:11" ht="13.5" customHeight="1" x14ac:dyDescent="0.35">
      <c r="A64" s="380"/>
      <c r="B64" s="381"/>
      <c r="C64" s="362"/>
      <c r="D64" s="362"/>
      <c r="E64" s="358"/>
      <c r="F64" s="358"/>
      <c r="G64" s="358"/>
      <c r="H64" s="358"/>
      <c r="I64" s="358"/>
      <c r="J64" s="358"/>
      <c r="K64" s="358"/>
    </row>
    <row r="65" spans="1:11" ht="13.5" customHeight="1" x14ac:dyDescent="0.35">
      <c r="A65" s="380"/>
      <c r="B65" s="381"/>
      <c r="C65" s="362"/>
      <c r="D65" s="362"/>
      <c r="E65" s="358"/>
      <c r="F65" s="358"/>
      <c r="G65" s="358"/>
      <c r="H65" s="358"/>
      <c r="I65" s="358"/>
      <c r="J65" s="358"/>
      <c r="K65" s="358"/>
    </row>
    <row r="66" spans="1:11" ht="13.5" customHeight="1" x14ac:dyDescent="0.35">
      <c r="A66" s="380"/>
      <c r="B66" s="381"/>
      <c r="C66" s="362"/>
      <c r="D66" s="362"/>
      <c r="E66" s="358"/>
      <c r="F66" s="358"/>
      <c r="G66" s="358"/>
      <c r="H66" s="358"/>
      <c r="I66" s="358"/>
      <c r="J66" s="358"/>
      <c r="K66" s="358"/>
    </row>
    <row r="67" spans="1:11" ht="13.5" customHeight="1" x14ac:dyDescent="0.35">
      <c r="A67" s="380"/>
      <c r="B67" s="381"/>
      <c r="C67" s="362"/>
      <c r="D67" s="362"/>
      <c r="E67" s="358"/>
      <c r="F67" s="358"/>
      <c r="G67" s="358"/>
      <c r="H67" s="358"/>
      <c r="I67" s="358"/>
      <c r="J67" s="358"/>
      <c r="K67" s="358"/>
    </row>
    <row r="68" spans="1:11" ht="13.5" customHeight="1" x14ac:dyDescent="0.35">
      <c r="A68" s="380"/>
      <c r="B68" s="381"/>
      <c r="C68" s="362"/>
      <c r="D68" s="362"/>
      <c r="E68" s="358"/>
      <c r="F68" s="358"/>
      <c r="G68" s="358"/>
      <c r="H68" s="358"/>
      <c r="I68" s="358"/>
      <c r="J68" s="358"/>
      <c r="K68" s="358"/>
    </row>
    <row r="69" spans="1:11" ht="13.5" customHeight="1" x14ac:dyDescent="0.35">
      <c r="A69" s="380"/>
      <c r="B69" s="381"/>
      <c r="C69" s="362"/>
      <c r="D69" s="362"/>
      <c r="E69" s="358"/>
      <c r="F69" s="358"/>
      <c r="G69" s="358"/>
      <c r="H69" s="358"/>
      <c r="I69" s="358"/>
      <c r="J69" s="358"/>
      <c r="K69" s="358"/>
    </row>
    <row r="70" spans="1:11" ht="13.5" customHeight="1" x14ac:dyDescent="0.35">
      <c r="A70" s="380"/>
      <c r="B70" s="381"/>
      <c r="C70" s="362"/>
      <c r="D70" s="362"/>
      <c r="E70" s="358"/>
      <c r="F70" s="358"/>
      <c r="G70" s="358"/>
      <c r="H70" s="358"/>
      <c r="I70" s="358"/>
      <c r="J70" s="358"/>
      <c r="K70" s="358"/>
    </row>
    <row r="71" spans="1:11" ht="13.5" customHeight="1" x14ac:dyDescent="0.35">
      <c r="A71" s="380"/>
      <c r="B71" s="381"/>
      <c r="C71" s="362"/>
      <c r="D71" s="362"/>
      <c r="E71" s="358"/>
      <c r="F71" s="358"/>
      <c r="G71" s="358"/>
      <c r="H71" s="358"/>
      <c r="I71" s="358"/>
      <c r="J71" s="358"/>
      <c r="K71" s="358"/>
    </row>
    <row r="72" spans="1:11" ht="13.5" customHeight="1" x14ac:dyDescent="0.35">
      <c r="A72" s="380"/>
      <c r="B72" s="381"/>
      <c r="C72" s="362"/>
      <c r="D72" s="362"/>
      <c r="E72" s="358"/>
      <c r="F72" s="358"/>
      <c r="G72" s="358"/>
      <c r="H72" s="358"/>
      <c r="I72" s="358"/>
      <c r="J72" s="358"/>
      <c r="K72" s="358"/>
    </row>
    <row r="73" spans="1:11" ht="13.5" customHeight="1" x14ac:dyDescent="0.35">
      <c r="A73" s="380"/>
      <c r="B73" s="381"/>
      <c r="C73" s="362"/>
      <c r="D73" s="362"/>
      <c r="E73" s="358"/>
      <c r="F73" s="358"/>
      <c r="G73" s="358"/>
      <c r="H73" s="358"/>
      <c r="I73" s="358"/>
      <c r="J73" s="358"/>
      <c r="K73" s="358"/>
    </row>
    <row r="74" spans="1:11" ht="13.5" customHeight="1" x14ac:dyDescent="0.35">
      <c r="A74" s="380"/>
      <c r="B74" s="381"/>
      <c r="C74" s="362"/>
      <c r="D74" s="362"/>
      <c r="E74" s="358"/>
      <c r="F74" s="358"/>
      <c r="G74" s="358"/>
      <c r="H74" s="358"/>
      <c r="I74" s="358"/>
      <c r="J74" s="358"/>
      <c r="K74" s="358"/>
    </row>
    <row r="75" spans="1:11" ht="13.5" customHeight="1" x14ac:dyDescent="0.35">
      <c r="A75" s="380"/>
      <c r="B75" s="381"/>
      <c r="C75" s="362"/>
      <c r="D75" s="362"/>
      <c r="E75" s="358"/>
      <c r="F75" s="358"/>
      <c r="G75" s="358"/>
      <c r="H75" s="358"/>
      <c r="I75" s="358"/>
      <c r="J75" s="358"/>
      <c r="K75" s="358"/>
    </row>
    <row r="76" spans="1:11" ht="13.5" customHeight="1" x14ac:dyDescent="0.35">
      <c r="A76" s="380"/>
      <c r="B76" s="381"/>
      <c r="C76" s="362"/>
      <c r="D76" s="362"/>
      <c r="E76" s="358"/>
      <c r="F76" s="358"/>
      <c r="G76" s="358"/>
      <c r="H76" s="358"/>
      <c r="I76" s="358"/>
      <c r="J76" s="358"/>
      <c r="K76" s="358"/>
    </row>
    <row r="77" spans="1:11" ht="13.5" customHeight="1" x14ac:dyDescent="0.35">
      <c r="A77" s="380"/>
      <c r="B77" s="381"/>
      <c r="C77" s="362"/>
      <c r="D77" s="362"/>
      <c r="E77" s="358"/>
      <c r="F77" s="358"/>
      <c r="G77" s="358"/>
      <c r="H77" s="358"/>
      <c r="I77" s="358"/>
      <c r="J77" s="358"/>
      <c r="K77" s="358"/>
    </row>
    <row r="78" spans="1:11" ht="13.5" customHeight="1" x14ac:dyDescent="0.35">
      <c r="A78" s="380"/>
      <c r="B78" s="381"/>
      <c r="C78" s="362"/>
      <c r="D78" s="362"/>
      <c r="E78" s="358"/>
      <c r="F78" s="358"/>
      <c r="G78" s="358"/>
      <c r="H78" s="358"/>
      <c r="I78" s="358"/>
      <c r="J78" s="358"/>
      <c r="K78" s="358"/>
    </row>
    <row r="79" spans="1:11" ht="13.5" customHeight="1" x14ac:dyDescent="0.35">
      <c r="A79" s="380"/>
      <c r="B79" s="381"/>
      <c r="C79" s="362"/>
      <c r="D79" s="362"/>
      <c r="E79" s="358"/>
      <c r="F79" s="358"/>
      <c r="G79" s="358"/>
      <c r="H79" s="358"/>
      <c r="I79" s="358"/>
      <c r="J79" s="358"/>
      <c r="K79" s="358"/>
    </row>
    <row r="80" spans="1:11" ht="13.5" customHeight="1" x14ac:dyDescent="0.35">
      <c r="A80" s="380"/>
      <c r="B80" s="381"/>
      <c r="C80" s="362"/>
      <c r="D80" s="362"/>
      <c r="E80" s="358"/>
      <c r="F80" s="358"/>
      <c r="G80" s="358"/>
      <c r="H80" s="358"/>
      <c r="I80" s="358"/>
      <c r="J80" s="358"/>
      <c r="K80" s="358"/>
    </row>
    <row r="81" spans="1:11" ht="13.5" customHeight="1" x14ac:dyDescent="0.35">
      <c r="A81" s="380"/>
      <c r="B81" s="381"/>
      <c r="C81" s="362"/>
      <c r="D81" s="362"/>
      <c r="E81" s="358"/>
      <c r="F81" s="358"/>
      <c r="G81" s="358"/>
      <c r="H81" s="358"/>
      <c r="I81" s="358"/>
      <c r="J81" s="358"/>
      <c r="K81" s="358"/>
    </row>
    <row r="82" spans="1:11" ht="13.5" customHeight="1" x14ac:dyDescent="0.35">
      <c r="A82" s="380"/>
      <c r="B82" s="381"/>
      <c r="C82" s="362"/>
      <c r="D82" s="362"/>
      <c r="E82" s="358"/>
      <c r="F82" s="358"/>
      <c r="G82" s="358"/>
      <c r="H82" s="358"/>
      <c r="I82" s="358"/>
      <c r="J82" s="358"/>
      <c r="K82" s="358"/>
    </row>
    <row r="83" spans="1:11" ht="13.5" customHeight="1" x14ac:dyDescent="0.35">
      <c r="A83" s="380"/>
      <c r="B83" s="381"/>
      <c r="C83" s="362"/>
      <c r="D83" s="362"/>
      <c r="E83" s="358"/>
      <c r="F83" s="358"/>
      <c r="G83" s="358"/>
      <c r="H83" s="358"/>
      <c r="I83" s="358"/>
      <c r="J83" s="358"/>
      <c r="K83" s="358"/>
    </row>
    <row r="84" spans="1:11" ht="13.5" customHeight="1" x14ac:dyDescent="0.35">
      <c r="A84" s="380"/>
      <c r="B84" s="381"/>
      <c r="C84" s="362"/>
      <c r="D84" s="362"/>
      <c r="E84" s="358"/>
      <c r="F84" s="358"/>
      <c r="G84" s="358"/>
      <c r="H84" s="358"/>
      <c r="I84" s="358"/>
      <c r="J84" s="358"/>
      <c r="K84" s="358"/>
    </row>
    <row r="85" spans="1:11" ht="13.5" customHeight="1" x14ac:dyDescent="0.35">
      <c r="A85" s="380"/>
      <c r="B85" s="381"/>
      <c r="C85" s="362"/>
      <c r="D85" s="362"/>
      <c r="E85" s="358"/>
      <c r="F85" s="358"/>
      <c r="G85" s="358"/>
      <c r="H85" s="358"/>
      <c r="I85" s="358"/>
      <c r="J85" s="358"/>
      <c r="K85" s="358"/>
    </row>
    <row r="86" spans="1:11" ht="13.5" customHeight="1" x14ac:dyDescent="0.35">
      <c r="A86" s="380"/>
      <c r="B86" s="381"/>
      <c r="C86" s="362"/>
      <c r="D86" s="362"/>
      <c r="E86" s="358"/>
      <c r="F86" s="358"/>
      <c r="G86" s="358"/>
      <c r="H86" s="358"/>
      <c r="I86" s="358"/>
      <c r="J86" s="358"/>
      <c r="K86" s="358"/>
    </row>
    <row r="87" spans="1:11" ht="13.5" customHeight="1" x14ac:dyDescent="0.35">
      <c r="A87" s="380"/>
      <c r="B87" s="381"/>
      <c r="C87" s="362"/>
      <c r="D87" s="362"/>
      <c r="E87" s="358"/>
      <c r="F87" s="358"/>
      <c r="G87" s="358"/>
      <c r="H87" s="358"/>
      <c r="I87" s="358"/>
      <c r="J87" s="358"/>
      <c r="K87" s="358"/>
    </row>
    <row r="88" spans="1:11" ht="13.5" customHeight="1" x14ac:dyDescent="0.35">
      <c r="A88" s="380"/>
      <c r="B88" s="381"/>
      <c r="C88" s="362"/>
      <c r="D88" s="362"/>
      <c r="E88" s="358"/>
      <c r="F88" s="358"/>
      <c r="G88" s="358"/>
      <c r="H88" s="358"/>
      <c r="I88" s="358"/>
      <c r="J88" s="358"/>
      <c r="K88" s="358"/>
    </row>
    <row r="89" spans="1:11" ht="13.5" customHeight="1" x14ac:dyDescent="0.35">
      <c r="A89" s="380"/>
      <c r="B89" s="381"/>
      <c r="C89" s="362"/>
      <c r="D89" s="362"/>
      <c r="E89" s="358"/>
      <c r="F89" s="358"/>
      <c r="G89" s="358"/>
      <c r="H89" s="358"/>
      <c r="I89" s="358"/>
      <c r="J89" s="358"/>
      <c r="K89" s="358"/>
    </row>
    <row r="90" spans="1:11" ht="13.5" customHeight="1" x14ac:dyDescent="0.35">
      <c r="A90" s="380"/>
      <c r="B90" s="381"/>
      <c r="C90" s="362"/>
      <c r="D90" s="362"/>
      <c r="E90" s="358"/>
      <c r="F90" s="358"/>
      <c r="G90" s="358"/>
      <c r="H90" s="358"/>
      <c r="I90" s="358"/>
      <c r="J90" s="358"/>
      <c r="K90" s="358"/>
    </row>
    <row r="91" spans="1:11" ht="13.5" customHeight="1" x14ac:dyDescent="0.35">
      <c r="A91" s="380"/>
      <c r="B91" s="381"/>
      <c r="C91" s="362"/>
      <c r="D91" s="362"/>
      <c r="E91" s="358"/>
      <c r="F91" s="358"/>
      <c r="G91" s="358"/>
      <c r="H91" s="358"/>
      <c r="I91" s="358"/>
      <c r="J91" s="358"/>
      <c r="K91" s="358"/>
    </row>
    <row r="92" spans="1:11" ht="13.5" customHeight="1" x14ac:dyDescent="0.35">
      <c r="A92" s="380"/>
      <c r="B92" s="381"/>
      <c r="C92" s="362"/>
      <c r="D92" s="362"/>
      <c r="E92" s="358"/>
      <c r="F92" s="358"/>
      <c r="G92" s="358"/>
      <c r="H92" s="358"/>
      <c r="I92" s="358"/>
      <c r="J92" s="358"/>
      <c r="K92" s="358"/>
    </row>
    <row r="93" spans="1:11" ht="13.5" customHeight="1" x14ac:dyDescent="0.35">
      <c r="A93" s="380"/>
      <c r="B93" s="381"/>
      <c r="C93" s="362"/>
      <c r="D93" s="362"/>
      <c r="E93" s="358"/>
      <c r="F93" s="358"/>
      <c r="G93" s="358"/>
      <c r="H93" s="358"/>
      <c r="I93" s="358"/>
      <c r="J93" s="358"/>
      <c r="K93" s="358"/>
    </row>
    <row r="94" spans="1:11" ht="13.5" customHeight="1" x14ac:dyDescent="0.35">
      <c r="A94" s="380"/>
      <c r="B94" s="381"/>
      <c r="C94" s="362"/>
      <c r="D94" s="362"/>
      <c r="E94" s="358"/>
      <c r="F94" s="358"/>
      <c r="G94" s="358"/>
      <c r="H94" s="358"/>
      <c r="I94" s="358"/>
      <c r="J94" s="358"/>
      <c r="K94" s="358"/>
    </row>
    <row r="95" spans="1:11" ht="13.5" customHeight="1" x14ac:dyDescent="0.35">
      <c r="A95" s="380"/>
      <c r="B95" s="381"/>
      <c r="C95" s="362"/>
      <c r="D95" s="362"/>
      <c r="E95" s="358"/>
      <c r="F95" s="358"/>
      <c r="G95" s="358"/>
      <c r="H95" s="358"/>
      <c r="I95" s="358"/>
      <c r="J95" s="358"/>
      <c r="K95" s="358"/>
    </row>
    <row r="96" spans="1:11" ht="13.5" customHeight="1" x14ac:dyDescent="0.35">
      <c r="A96" s="380"/>
      <c r="B96" s="381"/>
      <c r="C96" s="362"/>
      <c r="D96" s="362"/>
      <c r="E96" s="358"/>
      <c r="F96" s="358"/>
      <c r="G96" s="358"/>
      <c r="H96" s="358"/>
      <c r="I96" s="358"/>
      <c r="J96" s="358"/>
      <c r="K96" s="358"/>
    </row>
    <row r="97" spans="1:11" ht="13.5" customHeight="1" x14ac:dyDescent="0.35">
      <c r="A97" s="380"/>
      <c r="B97" s="381"/>
      <c r="C97" s="362"/>
      <c r="D97" s="362"/>
      <c r="E97" s="358"/>
      <c r="F97" s="358"/>
      <c r="G97" s="358"/>
      <c r="H97" s="358"/>
      <c r="I97" s="358"/>
      <c r="J97" s="358"/>
      <c r="K97" s="358"/>
    </row>
    <row r="98" spans="1:11" ht="13.5" customHeight="1" x14ac:dyDescent="0.35">
      <c r="A98" s="380"/>
      <c r="B98" s="381"/>
      <c r="C98" s="362"/>
      <c r="D98" s="362"/>
      <c r="E98" s="358"/>
      <c r="F98" s="358"/>
      <c r="G98" s="358"/>
      <c r="H98" s="358"/>
      <c r="I98" s="358"/>
      <c r="J98" s="358"/>
      <c r="K98" s="358"/>
    </row>
    <row r="99" spans="1:11" ht="13.5" customHeight="1" x14ac:dyDescent="0.35">
      <c r="A99" s="380"/>
      <c r="B99" s="381"/>
      <c r="C99" s="362"/>
      <c r="D99" s="362"/>
      <c r="E99" s="358"/>
      <c r="F99" s="358"/>
      <c r="G99" s="358"/>
      <c r="H99" s="358"/>
      <c r="I99" s="358"/>
      <c r="J99" s="358"/>
      <c r="K99" s="358"/>
    </row>
    <row r="100" spans="1:11" ht="13.5" customHeight="1" x14ac:dyDescent="0.35">
      <c r="A100" s="380"/>
      <c r="B100" s="381"/>
      <c r="C100" s="362"/>
      <c r="D100" s="362"/>
      <c r="E100" s="358"/>
      <c r="F100" s="358"/>
      <c r="G100" s="358"/>
      <c r="H100" s="358"/>
      <c r="I100" s="358"/>
      <c r="J100" s="358"/>
      <c r="K100" s="358"/>
    </row>
  </sheetData>
  <mergeCells count="2">
    <mergeCell ref="A15:D15"/>
    <mergeCell ref="A16:D1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8989"/>
  </sheetPr>
  <dimension ref="B1:F25"/>
  <sheetViews>
    <sheetView showGridLines="0" workbookViewId="0">
      <selection sqref="A1:XFD1048576"/>
    </sheetView>
  </sheetViews>
  <sheetFormatPr baseColWidth="10" defaultColWidth="11.453125" defaultRowHeight="13" x14ac:dyDescent="0.3"/>
  <cols>
    <col min="1" max="1" width="11.453125" style="1"/>
    <col min="2" max="2" width="10" style="1" customWidth="1"/>
    <col min="3" max="3" width="52.81640625" style="1" bestFit="1" customWidth="1"/>
    <col min="4" max="4" width="12.26953125" style="1" customWidth="1"/>
    <col min="5" max="5" width="14.81640625" style="1" bestFit="1" customWidth="1"/>
    <col min="6" max="6" width="11.7265625" style="1" customWidth="1"/>
    <col min="7" max="16384" width="11.453125" style="1"/>
  </cols>
  <sheetData>
    <row r="1" spans="2:6" x14ac:dyDescent="0.3">
      <c r="B1" s="180" t="s">
        <v>4</v>
      </c>
    </row>
    <row r="2" spans="2:6" x14ac:dyDescent="0.3">
      <c r="B2" s="181" t="s">
        <v>200</v>
      </c>
    </row>
    <row r="3" spans="2:6" x14ac:dyDescent="0.3">
      <c r="B3" s="181"/>
    </row>
    <row r="4" spans="2:6" x14ac:dyDescent="0.3">
      <c r="B4" s="20" t="s">
        <v>21</v>
      </c>
      <c r="C4" s="20" t="s">
        <v>22</v>
      </c>
      <c r="D4" s="20" t="s">
        <v>0</v>
      </c>
      <c r="E4" s="20" t="s">
        <v>23</v>
      </c>
      <c r="F4" s="21" t="s">
        <v>24</v>
      </c>
    </row>
    <row r="5" spans="2:6" x14ac:dyDescent="0.3">
      <c r="B5" s="22">
        <v>1</v>
      </c>
      <c r="C5" s="23" t="s">
        <v>201</v>
      </c>
      <c r="D5" s="29">
        <v>28</v>
      </c>
      <c r="E5" s="30">
        <v>10728739</v>
      </c>
      <c r="F5" s="220">
        <f>E5/$F$22*100</f>
        <v>8.3478126160311152</v>
      </c>
    </row>
    <row r="6" spans="2:6" x14ac:dyDescent="0.3">
      <c r="B6" s="22">
        <v>2</v>
      </c>
      <c r="C6" s="24" t="s">
        <v>202</v>
      </c>
      <c r="D6" s="32">
        <v>19</v>
      </c>
      <c r="E6" s="33">
        <v>8392120</v>
      </c>
      <c r="F6" s="220">
        <f t="shared" ref="F6:F19" si="0">E6/$F$22*100</f>
        <v>6.5297371118122127</v>
      </c>
    </row>
    <row r="7" spans="2:6" x14ac:dyDescent="0.3">
      <c r="B7" s="25">
        <v>3</v>
      </c>
      <c r="C7" s="37" t="s">
        <v>25</v>
      </c>
      <c r="D7" s="29">
        <v>13</v>
      </c>
      <c r="E7" s="30">
        <v>6935351.54</v>
      </c>
      <c r="F7" s="220">
        <f t="shared" si="0"/>
        <v>5.3962553364587231</v>
      </c>
    </row>
    <row r="8" spans="2:6" x14ac:dyDescent="0.3">
      <c r="B8" s="25">
        <v>4</v>
      </c>
      <c r="C8" s="27" t="s">
        <v>203</v>
      </c>
      <c r="D8" s="29">
        <v>13</v>
      </c>
      <c r="E8" s="34">
        <v>6705761</v>
      </c>
      <c r="F8" s="220">
        <f t="shared" si="0"/>
        <v>5.2176156280704964</v>
      </c>
    </row>
    <row r="9" spans="2:6" x14ac:dyDescent="0.3">
      <c r="B9" s="25">
        <v>5</v>
      </c>
      <c r="C9" s="26" t="s">
        <v>204</v>
      </c>
      <c r="D9" s="35">
        <v>133</v>
      </c>
      <c r="E9" s="33">
        <v>4802841.2940000016</v>
      </c>
      <c r="F9" s="220">
        <f t="shared" si="0"/>
        <v>3.7369926835621987</v>
      </c>
    </row>
    <row r="10" spans="2:6" x14ac:dyDescent="0.3">
      <c r="B10" s="25">
        <v>6</v>
      </c>
      <c r="C10" s="27" t="s">
        <v>205</v>
      </c>
      <c r="D10" s="29">
        <v>61</v>
      </c>
      <c r="E10" s="30">
        <v>3428668.614000001</v>
      </c>
      <c r="F10" s="220">
        <f t="shared" si="0"/>
        <v>2.6677769971046112</v>
      </c>
    </row>
    <row r="11" spans="2:6" x14ac:dyDescent="0.3">
      <c r="B11" s="25">
        <v>7</v>
      </c>
      <c r="C11" s="26" t="s">
        <v>206</v>
      </c>
      <c r="D11" s="35">
        <v>9530</v>
      </c>
      <c r="E11" s="33">
        <v>1663291</v>
      </c>
      <c r="F11" s="220">
        <f t="shared" si="0"/>
        <v>1.2941727442461795</v>
      </c>
    </row>
    <row r="12" spans="2:6" x14ac:dyDescent="0.3">
      <c r="B12" s="25">
        <v>8</v>
      </c>
      <c r="C12" s="27" t="s">
        <v>207</v>
      </c>
      <c r="D12" s="29">
        <v>206</v>
      </c>
      <c r="E12" s="30">
        <v>473013</v>
      </c>
      <c r="F12" s="220">
        <f t="shared" si="0"/>
        <v>0.36804175112720389</v>
      </c>
    </row>
    <row r="13" spans="2:6" x14ac:dyDescent="0.3">
      <c r="B13" s="25">
        <v>9</v>
      </c>
      <c r="C13" s="27" t="s">
        <v>208</v>
      </c>
      <c r="D13" s="29">
        <v>42</v>
      </c>
      <c r="E13" s="30">
        <v>348200</v>
      </c>
      <c r="F13" s="220">
        <f t="shared" si="0"/>
        <v>0.27092730589326802</v>
      </c>
    </row>
    <row r="14" spans="2:6" x14ac:dyDescent="0.3">
      <c r="B14" s="25">
        <v>10</v>
      </c>
      <c r="C14" s="27" t="s">
        <v>26</v>
      </c>
      <c r="D14" s="29">
        <v>6</v>
      </c>
      <c r="E14" s="30">
        <v>108611.5851</v>
      </c>
      <c r="F14" s="220">
        <f t="shared" si="0"/>
        <v>8.4508455312867353E-2</v>
      </c>
    </row>
    <row r="15" spans="2:6" x14ac:dyDescent="0.3">
      <c r="B15" s="25">
        <v>11</v>
      </c>
      <c r="C15" s="27" t="s">
        <v>27</v>
      </c>
      <c r="D15" s="29">
        <v>83</v>
      </c>
      <c r="E15" s="30">
        <v>108414</v>
      </c>
      <c r="F15" s="220">
        <f t="shared" si="0"/>
        <v>8.4354718383436986E-2</v>
      </c>
    </row>
    <row r="16" spans="2:6" x14ac:dyDescent="0.3">
      <c r="B16" s="25">
        <v>12</v>
      </c>
      <c r="C16" s="27" t="s">
        <v>33</v>
      </c>
      <c r="D16" s="29">
        <v>115</v>
      </c>
      <c r="E16" s="30">
        <v>15916.529999999999</v>
      </c>
      <c r="F16" s="220">
        <f t="shared" si="0"/>
        <v>1.2384326800888506E-2</v>
      </c>
    </row>
    <row r="17" spans="2:6" x14ac:dyDescent="0.3">
      <c r="B17" s="25">
        <v>13</v>
      </c>
      <c r="C17" s="27" t="s">
        <v>29</v>
      </c>
      <c r="D17" s="29">
        <v>2</v>
      </c>
      <c r="E17" s="36">
        <v>10729.449000000001</v>
      </c>
      <c r="F17" s="220">
        <f t="shared" si="0"/>
        <v>8.3483650525250398E-3</v>
      </c>
    </row>
    <row r="18" spans="2:6" x14ac:dyDescent="0.3">
      <c r="B18" s="25">
        <v>14</v>
      </c>
      <c r="C18" s="28" t="s">
        <v>209</v>
      </c>
      <c r="D18" s="29">
        <v>2</v>
      </c>
      <c r="E18" s="36">
        <v>5165</v>
      </c>
      <c r="F18" s="220">
        <f t="shared" si="0"/>
        <v>4.018780973402439E-3</v>
      </c>
    </row>
    <row r="19" spans="2:6" ht="26" x14ac:dyDescent="0.3">
      <c r="B19" s="25">
        <v>15</v>
      </c>
      <c r="C19" s="28" t="s">
        <v>28</v>
      </c>
      <c r="D19" s="29">
        <v>40</v>
      </c>
      <c r="E19" s="36">
        <v>1912</v>
      </c>
      <c r="F19" s="220">
        <f t="shared" si="0"/>
        <v>1.4876881357493638E-3</v>
      </c>
    </row>
    <row r="20" spans="2:6" x14ac:dyDescent="0.3">
      <c r="B20" s="816" t="s">
        <v>0</v>
      </c>
      <c r="C20" s="816"/>
      <c r="D20" s="36">
        <f>SUM(D5:D19)</f>
        <v>10293</v>
      </c>
      <c r="E20" s="36" t="s">
        <v>34</v>
      </c>
      <c r="F20" s="31" t="s">
        <v>34</v>
      </c>
    </row>
    <row r="22" spans="2:6" x14ac:dyDescent="0.3">
      <c r="D22" s="817" t="s">
        <v>30</v>
      </c>
      <c r="E22" s="817"/>
      <c r="F22" s="214">
        <v>128521560</v>
      </c>
    </row>
    <row r="24" spans="2:6" x14ac:dyDescent="0.3">
      <c r="B24" s="1" t="s">
        <v>31</v>
      </c>
    </row>
    <row r="25" spans="2:6" x14ac:dyDescent="0.3">
      <c r="B25" s="1" t="s">
        <v>153</v>
      </c>
    </row>
  </sheetData>
  <mergeCells count="2">
    <mergeCell ref="B20:C20"/>
    <mergeCell ref="D22:E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8989"/>
  </sheetPr>
  <dimension ref="A1:Q100"/>
  <sheetViews>
    <sheetView showGridLines="0" topLeftCell="A70" zoomScale="85" zoomScaleNormal="85" workbookViewId="0">
      <selection activeCell="A52" sqref="A1:XFD1048576"/>
    </sheetView>
  </sheetViews>
  <sheetFormatPr baseColWidth="10" defaultRowHeight="14.5" x14ac:dyDescent="0.35"/>
  <cols>
    <col min="1" max="1" width="52.54296875" customWidth="1"/>
    <col min="4" max="4" width="6.7265625" customWidth="1"/>
    <col min="5" max="5" width="13.7265625" customWidth="1"/>
    <col min="7" max="7" width="6.7265625" bestFit="1" customWidth="1"/>
    <col min="8" max="8" width="6.453125" bestFit="1" customWidth="1"/>
    <col min="9" max="9" width="13.7265625" bestFit="1" customWidth="1"/>
    <col min="10" max="10" width="13.26953125" bestFit="1" customWidth="1"/>
  </cols>
  <sheetData>
    <row r="1" spans="1:17" x14ac:dyDescent="0.35">
      <c r="A1" s="472" t="s">
        <v>396</v>
      </c>
      <c r="B1" s="473"/>
      <c r="C1" s="473"/>
      <c r="D1" s="474"/>
      <c r="E1" s="473"/>
      <c r="F1" s="473"/>
      <c r="G1" s="474"/>
      <c r="H1" s="474"/>
    </row>
    <row r="2" spans="1:17" ht="15.5" x14ac:dyDescent="0.35">
      <c r="A2" s="475" t="s">
        <v>397</v>
      </c>
      <c r="B2" s="473"/>
      <c r="C2" s="473"/>
      <c r="D2" s="474"/>
      <c r="E2" s="473"/>
      <c r="F2" s="473"/>
      <c r="G2" s="474"/>
      <c r="H2" s="474"/>
    </row>
    <row r="3" spans="1:17" ht="15" thickBot="1" x14ac:dyDescent="0.4">
      <c r="A3" s="476"/>
      <c r="B3" s="477"/>
      <c r="C3" s="477"/>
      <c r="D3" s="478"/>
      <c r="E3" s="477"/>
      <c r="F3" s="477"/>
      <c r="G3" s="478"/>
      <c r="H3" s="478"/>
    </row>
    <row r="4" spans="1:17" x14ac:dyDescent="0.35">
      <c r="A4" s="456"/>
      <c r="B4" s="765" t="s">
        <v>398</v>
      </c>
      <c r="C4" s="766"/>
      <c r="D4" s="767"/>
      <c r="E4" s="768" t="s">
        <v>399</v>
      </c>
      <c r="F4" s="766"/>
      <c r="G4" s="766"/>
      <c r="H4" s="767"/>
    </row>
    <row r="5" spans="1:17" x14ac:dyDescent="0.35">
      <c r="A5" s="479" t="s">
        <v>400</v>
      </c>
      <c r="B5" s="480">
        <v>2019</v>
      </c>
      <c r="C5" s="481">
        <v>2020</v>
      </c>
      <c r="D5" s="482" t="s">
        <v>237</v>
      </c>
      <c r="E5" s="481">
        <v>2019</v>
      </c>
      <c r="F5" s="481">
        <v>2020</v>
      </c>
      <c r="G5" s="483" t="s">
        <v>237</v>
      </c>
      <c r="H5" s="484" t="s">
        <v>245</v>
      </c>
    </row>
    <row r="6" spans="1:17" x14ac:dyDescent="0.35">
      <c r="A6" s="485" t="s">
        <v>401</v>
      </c>
      <c r="B6" s="486">
        <f>SUM(B7:B17)</f>
        <v>225496.01062327001</v>
      </c>
      <c r="C6" s="487">
        <f>SUM(C7:C17)</f>
        <v>221979.62196015398</v>
      </c>
      <c r="D6" s="488">
        <f>(C6-B6)/B6</f>
        <v>-1.5594017177495711E-2</v>
      </c>
      <c r="E6" s="489">
        <f>SUM(E7:E17)</f>
        <v>2455439.9222271019</v>
      </c>
      <c r="F6" s="489">
        <f>SUM(F7:F17)</f>
        <v>2149245.561242295</v>
      </c>
      <c r="G6" s="490">
        <f>(F6-E6)/E6</f>
        <v>-0.12470040835170848</v>
      </c>
      <c r="H6" s="491">
        <f>SUM(H7:H17)</f>
        <v>1.0000000000000002</v>
      </c>
    </row>
    <row r="7" spans="1:17" x14ac:dyDescent="0.35">
      <c r="A7" s="492" t="s">
        <v>276</v>
      </c>
      <c r="B7" s="493">
        <v>37626.790524199998</v>
      </c>
      <c r="C7" s="494">
        <v>39231.967157874002</v>
      </c>
      <c r="D7" s="495">
        <f>(C7-B7)/B7</f>
        <v>4.2660471735999392E-2</v>
      </c>
      <c r="E7" s="494">
        <v>414394.01041600003</v>
      </c>
      <c r="F7" s="494">
        <v>423798.458978665</v>
      </c>
      <c r="G7" s="496">
        <f>(F7-E7)/E7</f>
        <v>2.2694460649235911E-2</v>
      </c>
      <c r="H7" s="497">
        <f>(F7/$F$6)</f>
        <v>0.19718475479074776</v>
      </c>
      <c r="I7" s="459"/>
      <c r="P7" s="494"/>
      <c r="Q7" s="494"/>
    </row>
    <row r="8" spans="1:17" x14ac:dyDescent="0.35">
      <c r="A8" s="492" t="s">
        <v>274</v>
      </c>
      <c r="B8" s="493">
        <v>40053.419510799999</v>
      </c>
      <c r="C8" s="494">
        <v>41736.978931500002</v>
      </c>
      <c r="D8" s="495">
        <f t="shared" ref="D8:D17" si="0">(C8-B8)/B8</f>
        <v>4.2032851158839216E-2</v>
      </c>
      <c r="E8" s="494">
        <v>459513.47051210003</v>
      </c>
      <c r="F8" s="494">
        <v>396246.51124979992</v>
      </c>
      <c r="G8" s="496">
        <f t="shared" ref="G8:G17" si="1">(F8-E8)/E8</f>
        <v>-0.1376824909872455</v>
      </c>
      <c r="H8" s="497">
        <f t="shared" ref="H8:H17" si="2">(F8/$F$6)</f>
        <v>0.18436539704693572</v>
      </c>
      <c r="I8" s="459"/>
      <c r="P8" s="494"/>
      <c r="Q8" s="494"/>
    </row>
    <row r="9" spans="1:17" x14ac:dyDescent="0.35">
      <c r="A9" s="492" t="s">
        <v>278</v>
      </c>
      <c r="B9" s="493">
        <v>45432.755359000002</v>
      </c>
      <c r="C9" s="494">
        <v>37971.003881900004</v>
      </c>
      <c r="D9" s="495">
        <f t="shared" si="0"/>
        <v>-0.16423726490147517</v>
      </c>
      <c r="E9" s="494">
        <v>473979.85330899997</v>
      </c>
      <c r="F9" s="494">
        <v>387928.32846256997</v>
      </c>
      <c r="G9" s="496">
        <f t="shared" si="1"/>
        <v>-0.18155101792972356</v>
      </c>
      <c r="H9" s="497">
        <f t="shared" si="2"/>
        <v>0.18049511673219035</v>
      </c>
      <c r="I9" s="459"/>
      <c r="P9" s="494"/>
      <c r="Q9" s="494"/>
    </row>
    <row r="10" spans="1:17" x14ac:dyDescent="0.35">
      <c r="A10" s="492" t="s">
        <v>277</v>
      </c>
      <c r="B10" s="493">
        <v>33940.32056</v>
      </c>
      <c r="C10" s="494">
        <v>33763.403724999996</v>
      </c>
      <c r="D10" s="495">
        <f t="shared" si="0"/>
        <v>-5.2125858589711456E-3</v>
      </c>
      <c r="E10" s="494">
        <v>382524.17243999999</v>
      </c>
      <c r="F10" s="494">
        <v>312776.12570399995</v>
      </c>
      <c r="G10" s="496">
        <f t="shared" si="1"/>
        <v>-0.18233631169266884</v>
      </c>
      <c r="H10" s="497">
        <f t="shared" si="2"/>
        <v>0.14552833391602346</v>
      </c>
      <c r="I10" s="459"/>
      <c r="P10" s="494"/>
      <c r="Q10" s="494"/>
    </row>
    <row r="11" spans="1:17" x14ac:dyDescent="0.35">
      <c r="A11" s="492" t="s">
        <v>275</v>
      </c>
      <c r="B11" s="493">
        <v>22123.141299999999</v>
      </c>
      <c r="C11" s="494">
        <v>28760.343359999999</v>
      </c>
      <c r="D11" s="495">
        <f t="shared" si="0"/>
        <v>0.30001173748322985</v>
      </c>
      <c r="E11" s="494">
        <v>190014.34260899998</v>
      </c>
      <c r="F11" s="494">
        <v>202771.16913999998</v>
      </c>
      <c r="G11" s="496">
        <f t="shared" si="1"/>
        <v>6.7136124335888808E-2</v>
      </c>
      <c r="H11" s="497">
        <f t="shared" si="2"/>
        <v>9.4345277615832474E-2</v>
      </c>
      <c r="I11" s="459"/>
      <c r="P11" s="494"/>
      <c r="Q11" s="494"/>
    </row>
    <row r="12" spans="1:17" x14ac:dyDescent="0.35">
      <c r="A12" s="492" t="s">
        <v>283</v>
      </c>
      <c r="B12" s="493">
        <v>15688.6742691</v>
      </c>
      <c r="C12" s="494">
        <v>17759.122789999998</v>
      </c>
      <c r="D12" s="495">
        <f t="shared" si="0"/>
        <v>0.13197090368418818</v>
      </c>
      <c r="E12" s="494">
        <v>197628.53684771204</v>
      </c>
      <c r="F12" s="494">
        <v>189511.0195586</v>
      </c>
      <c r="G12" s="496">
        <f t="shared" si="1"/>
        <v>-4.1074621198897009E-2</v>
      </c>
      <c r="H12" s="497">
        <f t="shared" si="2"/>
        <v>8.8175601232397052E-2</v>
      </c>
      <c r="I12" s="459"/>
      <c r="P12" s="494"/>
      <c r="Q12" s="494"/>
    </row>
    <row r="13" spans="1:17" x14ac:dyDescent="0.35">
      <c r="A13" s="492" t="s">
        <v>281</v>
      </c>
      <c r="B13" s="493">
        <v>10400.366249999999</v>
      </c>
      <c r="C13" s="494">
        <v>7027.9130735999997</v>
      </c>
      <c r="D13" s="495">
        <f t="shared" si="0"/>
        <v>-0.32426292452922029</v>
      </c>
      <c r="E13" s="494">
        <v>113910.27102800002</v>
      </c>
      <c r="F13" s="494">
        <v>73150.519348800008</v>
      </c>
      <c r="G13" s="496">
        <f t="shared" si="1"/>
        <v>-0.35782332279045276</v>
      </c>
      <c r="H13" s="497">
        <f t="shared" si="2"/>
        <v>3.4035440467080902E-2</v>
      </c>
      <c r="I13" s="459"/>
      <c r="P13" s="494"/>
      <c r="Q13" s="494"/>
    </row>
    <row r="14" spans="1:17" x14ac:dyDescent="0.35">
      <c r="A14" s="492" t="s">
        <v>304</v>
      </c>
      <c r="B14" s="493">
        <v>4650.3312150000002</v>
      </c>
      <c r="C14" s="494">
        <v>2552.9346770000002</v>
      </c>
      <c r="D14" s="495">
        <f t="shared" si="0"/>
        <v>-0.45102089314298444</v>
      </c>
      <c r="E14" s="494">
        <v>43663.945876999998</v>
      </c>
      <c r="F14" s="494">
        <v>31854.345266</v>
      </c>
      <c r="G14" s="496">
        <f t="shared" si="1"/>
        <v>-0.27046572117571055</v>
      </c>
      <c r="H14" s="497">
        <f t="shared" si="2"/>
        <v>1.4821175318648898E-2</v>
      </c>
      <c r="I14" s="459"/>
      <c r="P14" s="494"/>
      <c r="Q14" s="494"/>
    </row>
    <row r="15" spans="1:17" x14ac:dyDescent="0.35">
      <c r="A15" s="492" t="s">
        <v>289</v>
      </c>
      <c r="B15" s="493">
        <v>3082.4814580000002</v>
      </c>
      <c r="C15" s="494">
        <v>2680.5098159999998</v>
      </c>
      <c r="D15" s="495">
        <f t="shared" si="0"/>
        <v>-0.1304052100481444</v>
      </c>
      <c r="E15" s="494">
        <v>39279.247164</v>
      </c>
      <c r="F15" s="494">
        <v>29075.847765999995</v>
      </c>
      <c r="G15" s="496">
        <f t="shared" si="1"/>
        <v>-0.25976565577742461</v>
      </c>
      <c r="H15" s="497">
        <f t="shared" si="2"/>
        <v>1.3528397261964675E-2</v>
      </c>
      <c r="I15" s="459"/>
      <c r="P15" s="494"/>
      <c r="Q15" s="494"/>
    </row>
    <row r="16" spans="1:17" x14ac:dyDescent="0.35">
      <c r="A16" s="492" t="s">
        <v>288</v>
      </c>
      <c r="B16" s="498">
        <v>3003.4366319999999</v>
      </c>
      <c r="C16" s="499">
        <v>2561.1205199999999</v>
      </c>
      <c r="D16" s="495">
        <f t="shared" si="0"/>
        <v>-0.14726999973542307</v>
      </c>
      <c r="E16" s="494">
        <v>32650.550569999999</v>
      </c>
      <c r="F16" s="494">
        <v>24964.317505499999</v>
      </c>
      <c r="G16" s="496">
        <f t="shared" si="1"/>
        <v>-0.23540898791343109</v>
      </c>
      <c r="H16" s="497">
        <f t="shared" si="2"/>
        <v>1.1615386327037597E-2</v>
      </c>
      <c r="I16" s="459"/>
      <c r="P16" s="494"/>
      <c r="Q16" s="494"/>
    </row>
    <row r="17" spans="1:8" x14ac:dyDescent="0.35">
      <c r="A17" s="492" t="s">
        <v>88</v>
      </c>
      <c r="B17" s="493">
        <v>9494.2935451700178</v>
      </c>
      <c r="C17" s="499">
        <v>7934.324027279974</v>
      </c>
      <c r="D17" s="495">
        <f t="shared" si="0"/>
        <v>-0.16430601291905905</v>
      </c>
      <c r="E17" s="494">
        <v>107881.52145429002</v>
      </c>
      <c r="F17" s="494">
        <v>77168.918262360385</v>
      </c>
      <c r="G17" s="496">
        <f t="shared" si="1"/>
        <v>-0.28468826521827217</v>
      </c>
      <c r="H17" s="497">
        <f t="shared" si="2"/>
        <v>3.5905119291141228E-2</v>
      </c>
    </row>
    <row r="18" spans="1:8" x14ac:dyDescent="0.35">
      <c r="A18" s="485" t="s">
        <v>402</v>
      </c>
      <c r="B18" s="500">
        <f>SUM(B19:B29)</f>
        <v>10063063.856784996</v>
      </c>
      <c r="C18" s="487">
        <f>SUM(C19:C29)</f>
        <v>8548185.747086728</v>
      </c>
      <c r="D18" s="488">
        <f>(C18-B18)/B18</f>
        <v>-0.15053845739802843</v>
      </c>
      <c r="E18" s="489">
        <f>SUM(E19:E29)</f>
        <v>128413463.35877442</v>
      </c>
      <c r="F18" s="487">
        <f>SUM(F19:F29)</f>
        <v>87302970.103609219</v>
      </c>
      <c r="G18" s="490">
        <f>(F18-E18)/E18</f>
        <v>-0.3201416127241003</v>
      </c>
      <c r="H18" s="491">
        <f>SUM(H19:H29)</f>
        <v>1</v>
      </c>
    </row>
    <row r="19" spans="1:8" x14ac:dyDescent="0.35">
      <c r="A19" s="492" t="s">
        <v>279</v>
      </c>
      <c r="B19" s="493">
        <v>951954.45600000001</v>
      </c>
      <c r="C19" s="499">
        <v>669712.13679999998</v>
      </c>
      <c r="D19" s="495">
        <f>(C19-B19)/B19</f>
        <v>-0.29648720841745818</v>
      </c>
      <c r="E19" s="494">
        <v>16285717.690099997</v>
      </c>
      <c r="F19" s="499">
        <v>10576826.138900001</v>
      </c>
      <c r="G19" s="496">
        <f>(F19-E19)/E19</f>
        <v>-0.35054589916355988</v>
      </c>
      <c r="H19" s="497">
        <f>(F19/$F$18)</f>
        <v>0.12115081682040896</v>
      </c>
    </row>
    <row r="20" spans="1:8" x14ac:dyDescent="0.35">
      <c r="A20" s="492" t="s">
        <v>282</v>
      </c>
      <c r="B20" s="493">
        <v>779512.68527999998</v>
      </c>
      <c r="C20" s="501">
        <v>744672.91680000001</v>
      </c>
      <c r="D20" s="495">
        <f t="shared" ref="D20:D29" si="3">(C20-B20)/B20</f>
        <v>-4.46942931627669E-2</v>
      </c>
      <c r="E20" s="494">
        <v>9345225.5147616006</v>
      </c>
      <c r="F20" s="494">
        <v>8233436.3530654395</v>
      </c>
      <c r="G20" s="496">
        <f t="shared" ref="G20:G29" si="4">(F20-E20)/E20</f>
        <v>-0.11896868191570048</v>
      </c>
      <c r="H20" s="497">
        <f t="shared" ref="H20:H29" si="5">(F20/$F$18)</f>
        <v>9.4308777161809965E-2</v>
      </c>
    </row>
    <row r="21" spans="1:8" x14ac:dyDescent="0.35">
      <c r="A21" s="492" t="s">
        <v>293</v>
      </c>
      <c r="B21" s="493">
        <v>372516.11099999998</v>
      </c>
      <c r="C21" s="501">
        <v>624182.19299999997</v>
      </c>
      <c r="D21" s="495">
        <f t="shared" si="3"/>
        <v>0.67558442324659618</v>
      </c>
      <c r="E21" s="494">
        <v>4772528.6940000001</v>
      </c>
      <c r="F21" s="494">
        <v>4873598.5229999991</v>
      </c>
      <c r="G21" s="496">
        <f t="shared" si="4"/>
        <v>2.1177416728172527E-2</v>
      </c>
      <c r="H21" s="497">
        <f t="shared" si="5"/>
        <v>5.5823971592445489E-2</v>
      </c>
    </row>
    <row r="22" spans="1:8" x14ac:dyDescent="0.35">
      <c r="A22" s="492" t="s">
        <v>292</v>
      </c>
      <c r="B22" s="493">
        <v>434029.03320000001</v>
      </c>
      <c r="C22" s="501">
        <v>372758.76797500002</v>
      </c>
      <c r="D22" s="495">
        <f t="shared" si="3"/>
        <v>-0.14116628275594348</v>
      </c>
      <c r="E22" s="494">
        <v>5140738.2148000011</v>
      </c>
      <c r="F22" s="494">
        <v>4481986.0340409996</v>
      </c>
      <c r="G22" s="496">
        <f t="shared" si="4"/>
        <v>-0.12814349870267225</v>
      </c>
      <c r="H22" s="497">
        <f t="shared" si="5"/>
        <v>5.1338299587309323E-2</v>
      </c>
    </row>
    <row r="23" spans="1:8" x14ac:dyDescent="0.35">
      <c r="A23" s="502" t="s">
        <v>287</v>
      </c>
      <c r="B23" s="503">
        <v>377229.63597999996</v>
      </c>
      <c r="C23" s="501">
        <v>544569.66975999996</v>
      </c>
      <c r="D23" s="495">
        <f t="shared" si="3"/>
        <v>0.44360256411262466</v>
      </c>
      <c r="E23" s="501">
        <v>6718692.2397899991</v>
      </c>
      <c r="F23" s="501">
        <v>4419118.1424599998</v>
      </c>
      <c r="G23" s="496">
        <f t="shared" si="4"/>
        <v>-0.34226513363884564</v>
      </c>
      <c r="H23" s="497">
        <f t="shared" si="5"/>
        <v>5.0618187871678239E-2</v>
      </c>
    </row>
    <row r="24" spans="1:8" x14ac:dyDescent="0.35">
      <c r="A24" s="492" t="s">
        <v>291</v>
      </c>
      <c r="B24" s="493">
        <v>508488.33384500002</v>
      </c>
      <c r="C24" s="501">
        <v>489576.24739999999</v>
      </c>
      <c r="D24" s="495">
        <f t="shared" si="3"/>
        <v>-3.7192763700189237E-2</v>
      </c>
      <c r="E24" s="494">
        <v>5557215.544764</v>
      </c>
      <c r="F24" s="494">
        <v>4297311.4115300002</v>
      </c>
      <c r="G24" s="496">
        <f t="shared" si="4"/>
        <v>-0.22671500197991773</v>
      </c>
      <c r="H24" s="497">
        <f t="shared" si="5"/>
        <v>4.922296923495325E-2</v>
      </c>
    </row>
    <row r="25" spans="1:8" x14ac:dyDescent="0.35">
      <c r="A25" s="492" t="s">
        <v>288</v>
      </c>
      <c r="B25" s="493">
        <v>431120.60879999999</v>
      </c>
      <c r="C25" s="501">
        <v>303392.29499999998</v>
      </c>
      <c r="D25" s="495">
        <f t="shared" si="3"/>
        <v>-0.29627048949370477</v>
      </c>
      <c r="E25" s="494">
        <v>4927109.5194999995</v>
      </c>
      <c r="F25" s="494">
        <v>3693998.5407799995</v>
      </c>
      <c r="G25" s="496">
        <f t="shared" si="4"/>
        <v>-0.25027066555750832</v>
      </c>
      <c r="H25" s="497">
        <f t="shared" si="5"/>
        <v>4.2312403992625272E-2</v>
      </c>
    </row>
    <row r="26" spans="1:8" x14ac:dyDescent="0.35">
      <c r="A26" s="492" t="s">
        <v>295</v>
      </c>
      <c r="B26" s="493">
        <v>500388.13620000001</v>
      </c>
      <c r="C26" s="501">
        <v>598467.99890000001</v>
      </c>
      <c r="D26" s="495">
        <f t="shared" si="3"/>
        <v>0.19600757013311459</v>
      </c>
      <c r="E26" s="494">
        <v>4978990.0288000004</v>
      </c>
      <c r="F26" s="494">
        <v>3333207.3780000005</v>
      </c>
      <c r="G26" s="496">
        <f t="shared" si="4"/>
        <v>-0.33054548036454984</v>
      </c>
      <c r="H26" s="497">
        <f t="shared" si="5"/>
        <v>3.8179770677265898E-2</v>
      </c>
    </row>
    <row r="27" spans="1:8" x14ac:dyDescent="0.35">
      <c r="A27" s="492" t="s">
        <v>298</v>
      </c>
      <c r="B27" s="503">
        <v>676669.41379999998</v>
      </c>
      <c r="C27" s="501">
        <v>377953.37467400002</v>
      </c>
      <c r="D27" s="495">
        <f t="shared" si="3"/>
        <v>-0.44145048236847018</v>
      </c>
      <c r="E27" s="494">
        <v>4236694.6338000009</v>
      </c>
      <c r="F27" s="494">
        <v>3235055.9788069995</v>
      </c>
      <c r="G27" s="496">
        <f t="shared" si="4"/>
        <v>-0.2364198370592987</v>
      </c>
      <c r="H27" s="497">
        <f t="shared" si="5"/>
        <v>3.7055508821380388E-2</v>
      </c>
    </row>
    <row r="28" spans="1:8" x14ac:dyDescent="0.35">
      <c r="A28" s="492" t="s">
        <v>283</v>
      </c>
      <c r="B28" s="504">
        <v>125807.9019</v>
      </c>
      <c r="C28" s="501">
        <v>351449.10599999997</v>
      </c>
      <c r="D28" s="495">
        <f t="shared" si="3"/>
        <v>1.793537613236359</v>
      </c>
      <c r="E28" s="505">
        <v>2549129.9446049999</v>
      </c>
      <c r="F28" s="494">
        <v>2876420.4144090004</v>
      </c>
      <c r="G28" s="496">
        <f t="shared" si="4"/>
        <v>0.12839301130830183</v>
      </c>
      <c r="H28" s="497">
        <f t="shared" si="5"/>
        <v>3.2947566514579384E-2</v>
      </c>
    </row>
    <row r="29" spans="1:8" x14ac:dyDescent="0.35">
      <c r="A29" s="492" t="s">
        <v>88</v>
      </c>
      <c r="B29" s="493">
        <v>4905347.5407799957</v>
      </c>
      <c r="C29" s="501">
        <v>3471451.0407777289</v>
      </c>
      <c r="D29" s="495">
        <f t="shared" si="3"/>
        <v>-0.29231292749020266</v>
      </c>
      <c r="E29" s="494">
        <v>63901421.333853826</v>
      </c>
      <c r="F29" s="494">
        <v>37282011.188616782</v>
      </c>
      <c r="G29" s="496">
        <f t="shared" si="4"/>
        <v>-0.41656992269645432</v>
      </c>
      <c r="H29" s="497">
        <f t="shared" si="5"/>
        <v>0.42704172772554383</v>
      </c>
    </row>
    <row r="30" spans="1:8" x14ac:dyDescent="0.35">
      <c r="A30" s="485" t="s">
        <v>403</v>
      </c>
      <c r="B30" s="500">
        <f>SUM(B31:B41)</f>
        <v>132236.22064264995</v>
      </c>
      <c r="C30" s="489">
        <f>SUM(C31:C41)</f>
        <v>155519.68605660001</v>
      </c>
      <c r="D30" s="488">
        <f>(C30-B30)/B30</f>
        <v>0.17607479479370786</v>
      </c>
      <c r="E30" s="489">
        <f>SUM(E31:E41)</f>
        <v>1404381.5470066709</v>
      </c>
      <c r="F30" s="489">
        <f>SUM(F31:F41)</f>
        <v>1329418.5551936352</v>
      </c>
      <c r="G30" s="490">
        <f>(F30-E30)/E30</f>
        <v>-5.3377938476059747E-2</v>
      </c>
      <c r="H30" s="491">
        <f>SUM(H31:H41)</f>
        <v>0.99999999999999989</v>
      </c>
    </row>
    <row r="31" spans="1:8" x14ac:dyDescent="0.35">
      <c r="A31" s="492" t="s">
        <v>274</v>
      </c>
      <c r="B31" s="493">
        <v>35613.661095399999</v>
      </c>
      <c r="C31" s="494">
        <v>62207.6367121</v>
      </c>
      <c r="D31" s="495">
        <f>(C31-B31)/B31</f>
        <v>0.74673523582597867</v>
      </c>
      <c r="E31" s="494">
        <v>365752.07236300001</v>
      </c>
      <c r="F31" s="494">
        <v>491179.51503509999</v>
      </c>
      <c r="G31" s="496">
        <f>(F31-E31)/E31</f>
        <v>0.34293023102167497</v>
      </c>
      <c r="H31" s="497">
        <f>(F31/$F$30)</f>
        <v>0.36946942941048216</v>
      </c>
    </row>
    <row r="32" spans="1:8" x14ac:dyDescent="0.35">
      <c r="A32" s="492" t="s">
        <v>289</v>
      </c>
      <c r="B32" s="493">
        <v>11620.896398000001</v>
      </c>
      <c r="C32" s="494">
        <v>12843.351116</v>
      </c>
      <c r="D32" s="495">
        <f t="shared" ref="D32:D41" si="6">(C32-B32)/B32</f>
        <v>0.105194528557228</v>
      </c>
      <c r="E32" s="494">
        <v>132198.496274</v>
      </c>
      <c r="F32" s="494">
        <v>100236.590987</v>
      </c>
      <c r="G32" s="496">
        <f t="shared" ref="G32:G41" si="7">(F32-E32)/E32</f>
        <v>-0.24177207901634865</v>
      </c>
      <c r="H32" s="497">
        <f t="shared" ref="H32:H41" si="8">(F32/$F$30)</f>
        <v>7.53988204808832E-2</v>
      </c>
    </row>
    <row r="33" spans="1:8" x14ac:dyDescent="0.35">
      <c r="A33" s="492" t="s">
        <v>285</v>
      </c>
      <c r="B33" s="493">
        <v>13201.297325310001</v>
      </c>
      <c r="C33" s="494">
        <v>11665.83837824</v>
      </c>
      <c r="D33" s="495">
        <f t="shared" si="6"/>
        <v>-0.11631121618071311</v>
      </c>
      <c r="E33" s="494">
        <v>145064.16961688999</v>
      </c>
      <c r="F33" s="494">
        <v>99942.294365330003</v>
      </c>
      <c r="G33" s="496">
        <f t="shared" si="7"/>
        <v>-0.3110476926916238</v>
      </c>
      <c r="H33" s="497">
        <f t="shared" si="8"/>
        <v>7.5177448046656006E-2</v>
      </c>
    </row>
    <row r="34" spans="1:8" x14ac:dyDescent="0.35">
      <c r="A34" s="492" t="s">
        <v>297</v>
      </c>
      <c r="B34" s="493">
        <v>6323.3269570000002</v>
      </c>
      <c r="C34" s="494">
        <v>8448.5066000000006</v>
      </c>
      <c r="D34" s="495">
        <f t="shared" si="6"/>
        <v>0.33608568044190734</v>
      </c>
      <c r="E34" s="494">
        <v>39702.299680999997</v>
      </c>
      <c r="F34" s="494">
        <v>78612.217126000003</v>
      </c>
      <c r="G34" s="496">
        <f t="shared" si="7"/>
        <v>0.98004190582493655</v>
      </c>
      <c r="H34" s="497">
        <f t="shared" si="8"/>
        <v>5.9132781635163667E-2</v>
      </c>
    </row>
    <row r="35" spans="1:8" x14ac:dyDescent="0.35">
      <c r="A35" s="492" t="s">
        <v>304</v>
      </c>
      <c r="B35" s="493">
        <v>3965.5494100000001</v>
      </c>
      <c r="C35" s="494">
        <v>4094.4007000000001</v>
      </c>
      <c r="D35" s="495">
        <f t="shared" si="6"/>
        <v>3.2492670416632147E-2</v>
      </c>
      <c r="E35" s="494">
        <v>50159.766724000001</v>
      </c>
      <c r="F35" s="494">
        <v>59658.241442999992</v>
      </c>
      <c r="G35" s="496">
        <f t="shared" si="7"/>
        <v>0.18936441174586333</v>
      </c>
      <c r="H35" s="497">
        <f t="shared" si="8"/>
        <v>4.4875439123316985E-2</v>
      </c>
    </row>
    <row r="36" spans="1:8" x14ac:dyDescent="0.35">
      <c r="A36" s="492" t="s">
        <v>290</v>
      </c>
      <c r="B36" s="493">
        <v>8111.3200457999992</v>
      </c>
      <c r="C36" s="494">
        <v>5287.0134354800002</v>
      </c>
      <c r="D36" s="495">
        <f t="shared" si="6"/>
        <v>-0.34819321570012651</v>
      </c>
      <c r="E36" s="494">
        <v>83193.676338279984</v>
      </c>
      <c r="F36" s="494">
        <v>57656.382272720002</v>
      </c>
      <c r="G36" s="496">
        <f t="shared" si="7"/>
        <v>-0.30696196140823123</v>
      </c>
      <c r="H36" s="497">
        <f t="shared" si="8"/>
        <v>4.3369623545176199E-2</v>
      </c>
    </row>
    <row r="37" spans="1:8" x14ac:dyDescent="0.35">
      <c r="A37" s="492" t="s">
        <v>301</v>
      </c>
      <c r="B37" s="493">
        <v>4244.0665410000001</v>
      </c>
      <c r="C37" s="494">
        <v>2898.8925543</v>
      </c>
      <c r="D37" s="495">
        <f t="shared" si="6"/>
        <v>-0.31695402833694641</v>
      </c>
      <c r="E37" s="494">
        <v>39936.277054999999</v>
      </c>
      <c r="F37" s="494">
        <v>40574.072773499996</v>
      </c>
      <c r="G37" s="496">
        <f t="shared" si="7"/>
        <v>1.5970334881782528E-2</v>
      </c>
      <c r="H37" s="497">
        <f t="shared" si="8"/>
        <v>3.0520164334241762E-2</v>
      </c>
    </row>
    <row r="38" spans="1:8" x14ac:dyDescent="0.35">
      <c r="A38" s="492" t="s">
        <v>319</v>
      </c>
      <c r="B38" s="493">
        <v>4700.68502059</v>
      </c>
      <c r="C38" s="494">
        <v>5004.0340025400001</v>
      </c>
      <c r="D38" s="495">
        <f t="shared" si="6"/>
        <v>6.4532930970968488E-2</v>
      </c>
      <c r="E38" s="494">
        <v>49051.88136747</v>
      </c>
      <c r="F38" s="494">
        <v>39806.811911680001</v>
      </c>
      <c r="G38" s="496">
        <f t="shared" si="7"/>
        <v>-0.18847532853084614</v>
      </c>
      <c r="H38" s="497">
        <f t="shared" si="8"/>
        <v>2.9943024156061954E-2</v>
      </c>
    </row>
    <row r="39" spans="1:8" x14ac:dyDescent="0.35">
      <c r="A39" s="492" t="s">
        <v>305</v>
      </c>
      <c r="B39" s="493">
        <v>4770.1984000000002</v>
      </c>
      <c r="C39" s="494">
        <v>4068.5807</v>
      </c>
      <c r="D39" s="495">
        <f t="shared" si="6"/>
        <v>-0.1470835468814044</v>
      </c>
      <c r="E39" s="494">
        <v>57286.427749999995</v>
      </c>
      <c r="F39" s="494">
        <v>36553.028751999998</v>
      </c>
      <c r="G39" s="496">
        <f t="shared" si="7"/>
        <v>-0.36192515072647374</v>
      </c>
      <c r="H39" s="497">
        <f t="shared" si="8"/>
        <v>2.749550065267135E-2</v>
      </c>
    </row>
    <row r="40" spans="1:8" x14ac:dyDescent="0.35">
      <c r="A40" s="492" t="s">
        <v>314</v>
      </c>
      <c r="B40" s="493">
        <v>3485.7761999999998</v>
      </c>
      <c r="C40" s="494">
        <v>3446.0127990000001</v>
      </c>
      <c r="D40" s="495">
        <f t="shared" si="6"/>
        <v>-1.1407330453400796E-2</v>
      </c>
      <c r="E40" s="494">
        <v>39163.120224999999</v>
      </c>
      <c r="F40" s="494">
        <v>34295.482046999998</v>
      </c>
      <c r="G40" s="496">
        <f t="shared" si="7"/>
        <v>-0.12429137796055169</v>
      </c>
      <c r="H40" s="497">
        <f t="shared" si="8"/>
        <v>2.5797354725506087E-2</v>
      </c>
    </row>
    <row r="41" spans="1:8" x14ac:dyDescent="0.35">
      <c r="A41" s="492" t="s">
        <v>88</v>
      </c>
      <c r="B41" s="493">
        <v>36199.44324954995</v>
      </c>
      <c r="C41" s="494">
        <v>35555.419058939995</v>
      </c>
      <c r="D41" s="495">
        <f t="shared" si="6"/>
        <v>-1.7790997120320666E-2</v>
      </c>
      <c r="E41" s="494">
        <v>402873.35961203091</v>
      </c>
      <c r="F41" s="494">
        <v>290903.91848030523</v>
      </c>
      <c r="G41" s="496">
        <f t="shared" si="7"/>
        <v>-0.27792714127226681</v>
      </c>
      <c r="H41" s="497">
        <f t="shared" si="8"/>
        <v>0.21882041388984066</v>
      </c>
    </row>
    <row r="42" spans="1:8" x14ac:dyDescent="0.35">
      <c r="A42" s="485" t="s">
        <v>404</v>
      </c>
      <c r="B42" s="500">
        <f>SUM(B43:B53)</f>
        <v>27248.305267579995</v>
      </c>
      <c r="C42" s="489">
        <f>SUM(C43:C53)</f>
        <v>24518.547527160001</v>
      </c>
      <c r="D42" s="488">
        <f>(C42-B42)/B42</f>
        <v>-0.10018082642621659</v>
      </c>
      <c r="E42" s="489">
        <f>SUM(E43:E53)</f>
        <v>308115.57177064387</v>
      </c>
      <c r="F42" s="489">
        <f>SUM(F43:F53)</f>
        <v>240731.85379876997</v>
      </c>
      <c r="G42" s="490">
        <f>(F42-E42)/E42</f>
        <v>-0.21869624305140031</v>
      </c>
      <c r="H42" s="491">
        <f>SUM(H43:H53)</f>
        <v>0.99999999999999989</v>
      </c>
    </row>
    <row r="43" spans="1:8" x14ac:dyDescent="0.35">
      <c r="A43" s="492" t="s">
        <v>304</v>
      </c>
      <c r="B43" s="493">
        <v>1693.5799549999999</v>
      </c>
      <c r="C43" s="494">
        <v>1371.7743379999999</v>
      </c>
      <c r="D43" s="495">
        <f>(C43-B43)/B43</f>
        <v>-0.19001501290206282</v>
      </c>
      <c r="E43" s="494">
        <v>27054.476992000004</v>
      </c>
      <c r="F43" s="494">
        <v>27425.789097000001</v>
      </c>
      <c r="G43" s="496">
        <f>(F43-E43)/E43</f>
        <v>1.3724608504159739E-2</v>
      </c>
      <c r="H43" s="497">
        <f>(F43/$F$42)</f>
        <v>0.11392671416025184</v>
      </c>
    </row>
    <row r="44" spans="1:8" x14ac:dyDescent="0.35">
      <c r="A44" s="492" t="s">
        <v>290</v>
      </c>
      <c r="B44" s="493">
        <v>2551.2617103000002</v>
      </c>
      <c r="C44" s="494">
        <v>2172.0638813099999</v>
      </c>
      <c r="D44" s="495">
        <f t="shared" ref="D44:D53" si="9">(C44-B44)/B44</f>
        <v>-0.14863148984641439</v>
      </c>
      <c r="E44" s="494">
        <v>23718.014838170006</v>
      </c>
      <c r="F44" s="494">
        <v>20241.299293089996</v>
      </c>
      <c r="G44" s="496">
        <f t="shared" ref="G44:G53" si="10">(F44-E44)/E44</f>
        <v>-0.14658543595667384</v>
      </c>
      <c r="H44" s="497">
        <f t="shared" ref="H44:H53" si="11">(F44/$F$42)</f>
        <v>8.4082347116430589E-2</v>
      </c>
    </row>
    <row r="45" spans="1:8" x14ac:dyDescent="0.35">
      <c r="A45" s="492" t="s">
        <v>285</v>
      </c>
      <c r="B45" s="493">
        <v>1693.78677905</v>
      </c>
      <c r="C45" s="494">
        <v>1924.84440498</v>
      </c>
      <c r="D45" s="495">
        <f t="shared" si="9"/>
        <v>0.13641482433792179</v>
      </c>
      <c r="E45" s="494">
        <v>22039.37503906</v>
      </c>
      <c r="F45" s="494">
        <v>17603.331528320003</v>
      </c>
      <c r="G45" s="496">
        <f t="shared" si="10"/>
        <v>-0.2012780989877469</v>
      </c>
      <c r="H45" s="497">
        <f t="shared" si="11"/>
        <v>7.3124230344002561E-2</v>
      </c>
    </row>
    <row r="46" spans="1:8" x14ac:dyDescent="0.35">
      <c r="A46" s="492" t="s">
        <v>301</v>
      </c>
      <c r="B46" s="493">
        <v>1533.7498717000001</v>
      </c>
      <c r="C46" s="494">
        <v>824.13145659999998</v>
      </c>
      <c r="D46" s="495">
        <f t="shared" si="9"/>
        <v>-0.46266893200353648</v>
      </c>
      <c r="E46" s="494">
        <v>16590.933844299998</v>
      </c>
      <c r="F46" s="494">
        <v>15335.741964399998</v>
      </c>
      <c r="G46" s="496">
        <f t="shared" si="10"/>
        <v>-7.5655288103703394E-2</v>
      </c>
      <c r="H46" s="497">
        <f t="shared" si="11"/>
        <v>6.3704664432232924E-2</v>
      </c>
    </row>
    <row r="47" spans="1:8" x14ac:dyDescent="0.35">
      <c r="A47" s="492" t="s">
        <v>286</v>
      </c>
      <c r="B47" s="493">
        <v>2267.7775781999999</v>
      </c>
      <c r="C47" s="494">
        <v>1897.4118060000001</v>
      </c>
      <c r="D47" s="495">
        <f t="shared" si="9"/>
        <v>-0.16331662141838874</v>
      </c>
      <c r="E47" s="494">
        <v>27355.840535480002</v>
      </c>
      <c r="F47" s="494">
        <v>13751.575327350001</v>
      </c>
      <c r="G47" s="496">
        <f t="shared" si="10"/>
        <v>-0.49730751977756005</v>
      </c>
      <c r="H47" s="497">
        <f t="shared" si="11"/>
        <v>5.7124037016077954E-2</v>
      </c>
    </row>
    <row r="48" spans="1:8" x14ac:dyDescent="0.35">
      <c r="A48" s="492" t="s">
        <v>289</v>
      </c>
      <c r="B48" s="493">
        <v>1467.2912020000001</v>
      </c>
      <c r="C48" s="494">
        <v>1855.1660039999999</v>
      </c>
      <c r="D48" s="495">
        <f t="shared" si="9"/>
        <v>0.26434752792854255</v>
      </c>
      <c r="E48" s="494">
        <v>14445.678172000002</v>
      </c>
      <c r="F48" s="494">
        <v>13523.341044000001</v>
      </c>
      <c r="G48" s="496">
        <f t="shared" si="10"/>
        <v>-6.3848655426074999E-2</v>
      </c>
      <c r="H48" s="497">
        <f t="shared" si="11"/>
        <v>5.6175951917457043E-2</v>
      </c>
    </row>
    <row r="49" spans="1:10" x14ac:dyDescent="0.35">
      <c r="A49" s="492" t="s">
        <v>297</v>
      </c>
      <c r="B49" s="493">
        <v>1030.3729616000001</v>
      </c>
      <c r="C49" s="494">
        <v>1258.9694</v>
      </c>
      <c r="D49" s="495">
        <f t="shared" si="9"/>
        <v>0.22185795524469815</v>
      </c>
      <c r="E49" s="494">
        <v>8817.6456466</v>
      </c>
      <c r="F49" s="494">
        <v>13504.457059999999</v>
      </c>
      <c r="G49" s="496">
        <f t="shared" si="10"/>
        <v>0.53152639618798792</v>
      </c>
      <c r="H49" s="497">
        <f t="shared" si="11"/>
        <v>5.6097507857387673E-2</v>
      </c>
    </row>
    <row r="50" spans="1:10" x14ac:dyDescent="0.35">
      <c r="A50" s="492" t="s">
        <v>315</v>
      </c>
      <c r="B50" s="493">
        <v>1187.0619505</v>
      </c>
      <c r="C50" s="494">
        <v>1298.1198046</v>
      </c>
      <c r="D50" s="495">
        <f t="shared" si="9"/>
        <v>9.3556915081998482E-2</v>
      </c>
      <c r="E50" s="494">
        <v>14450.595596799998</v>
      </c>
      <c r="F50" s="494">
        <v>12576.109748999999</v>
      </c>
      <c r="G50" s="496">
        <f t="shared" si="10"/>
        <v>-0.12971685736019717</v>
      </c>
      <c r="H50" s="497">
        <f t="shared" si="11"/>
        <v>5.2241153592878856E-2</v>
      </c>
    </row>
    <row r="51" spans="1:10" x14ac:dyDescent="0.35">
      <c r="A51" s="492" t="s">
        <v>294</v>
      </c>
      <c r="B51" s="493">
        <v>1366.5860359999999</v>
      </c>
      <c r="C51" s="494">
        <v>1139.9937792999999</v>
      </c>
      <c r="D51" s="495">
        <f t="shared" si="9"/>
        <v>-0.16580899462666543</v>
      </c>
      <c r="E51" s="494">
        <v>14255.666545199998</v>
      </c>
      <c r="F51" s="494">
        <v>12493.271162499999</v>
      </c>
      <c r="G51" s="496">
        <f t="shared" si="10"/>
        <v>-0.12362770811957663</v>
      </c>
      <c r="H51" s="497">
        <f t="shared" si="11"/>
        <v>5.1897042146085259E-2</v>
      </c>
    </row>
    <row r="52" spans="1:10" x14ac:dyDescent="0.35">
      <c r="A52" s="492" t="s">
        <v>305</v>
      </c>
      <c r="B52" s="493">
        <v>1281.8975</v>
      </c>
      <c r="C52" s="494">
        <v>1382.55</v>
      </c>
      <c r="D52" s="495">
        <f t="shared" si="9"/>
        <v>7.8518368278274908E-2</v>
      </c>
      <c r="E52" s="494">
        <v>18681.011737000001</v>
      </c>
      <c r="F52" s="494">
        <v>12179.549551999999</v>
      </c>
      <c r="G52" s="496">
        <f t="shared" si="10"/>
        <v>-0.3480251646179886</v>
      </c>
      <c r="H52" s="497">
        <f t="shared" si="11"/>
        <v>5.059384273333848E-2</v>
      </c>
    </row>
    <row r="53" spans="1:10" x14ac:dyDescent="0.35">
      <c r="A53" s="492" t="s">
        <v>88</v>
      </c>
      <c r="B53" s="493">
        <v>11174.939723229993</v>
      </c>
      <c r="C53" s="494">
        <v>9393.5226523700039</v>
      </c>
      <c r="D53" s="495">
        <f t="shared" si="9"/>
        <v>-0.15941178341721648</v>
      </c>
      <c r="E53" s="494">
        <v>120706.33282403386</v>
      </c>
      <c r="F53" s="494">
        <v>82097.388021109946</v>
      </c>
      <c r="G53" s="496">
        <f t="shared" si="10"/>
        <v>-0.31985848546329526</v>
      </c>
      <c r="H53" s="497">
        <f t="shared" si="11"/>
        <v>0.34103250868385671</v>
      </c>
    </row>
    <row r="54" spans="1:10" x14ac:dyDescent="0.35">
      <c r="A54" s="506" t="s">
        <v>405</v>
      </c>
      <c r="B54" s="500">
        <f>SUM(B55:B65)</f>
        <v>346298.66094604792</v>
      </c>
      <c r="C54" s="489">
        <f>SUM(C55:C65)</f>
        <v>317681.64173639083</v>
      </c>
      <c r="D54" s="488">
        <f>(C54-B54)/B54</f>
        <v>-8.2636817397672604E-2</v>
      </c>
      <c r="E54" s="489">
        <f>SUM(E55:E65)</f>
        <v>3860306.0495387176</v>
      </c>
      <c r="F54" s="489">
        <f>SUM(F55:F65)</f>
        <v>2990592.1955067804</v>
      </c>
      <c r="G54" s="490">
        <f>(F54-E54)/E54</f>
        <v>-0.22529660676408353</v>
      </c>
      <c r="H54" s="491">
        <f>SUM(H55:H65)</f>
        <v>1</v>
      </c>
    </row>
    <row r="55" spans="1:10" x14ac:dyDescent="0.35">
      <c r="A55" s="492" t="s">
        <v>274</v>
      </c>
      <c r="B55" s="493">
        <v>47886.623408124004</v>
      </c>
      <c r="C55" s="494">
        <v>46253.119497208099</v>
      </c>
      <c r="D55" s="495">
        <f>(C55-B55)/B55</f>
        <v>-3.4111904215797746E-2</v>
      </c>
      <c r="E55" s="494">
        <v>492969.27691328106</v>
      </c>
      <c r="F55" s="494">
        <v>457062.72987795097</v>
      </c>
      <c r="G55" s="496">
        <f>(F55-E55)/E55</f>
        <v>-7.283729172770835E-2</v>
      </c>
      <c r="H55" s="497">
        <f>(F55/$F$54)</f>
        <v>0.15283351924901881</v>
      </c>
    </row>
    <row r="56" spans="1:10" x14ac:dyDescent="0.35">
      <c r="A56" s="492" t="s">
        <v>286</v>
      </c>
      <c r="B56" s="493">
        <v>42503.029337650994</v>
      </c>
      <c r="C56" s="494">
        <v>26055.398011165402</v>
      </c>
      <c r="D56" s="495">
        <f t="shared" ref="D56:D77" si="12">(C56-B56)/B56</f>
        <v>-0.38697550698852373</v>
      </c>
      <c r="E56" s="494">
        <v>468119.86780263396</v>
      </c>
      <c r="F56" s="494">
        <v>296192.37851435813</v>
      </c>
      <c r="G56" s="496">
        <f t="shared" ref="G56:G77" si="13">(F56-E56)/E56</f>
        <v>-0.36727236144730974</v>
      </c>
      <c r="H56" s="497">
        <f t="shared" ref="H56:H65" si="14">(F56/$F$54)</f>
        <v>9.9041380151855138E-2</v>
      </c>
    </row>
    <row r="57" spans="1:10" x14ac:dyDescent="0.35">
      <c r="A57" s="492" t="s">
        <v>287</v>
      </c>
      <c r="B57" s="493">
        <v>25227.1346873</v>
      </c>
      <c r="C57" s="494">
        <v>34580.267513910403</v>
      </c>
      <c r="D57" s="495">
        <f t="shared" si="12"/>
        <v>0.3707568434761247</v>
      </c>
      <c r="E57" s="494">
        <v>415774.24754809996</v>
      </c>
      <c r="F57" s="494">
        <v>226599.52116866165</v>
      </c>
      <c r="G57" s="496">
        <f t="shared" si="13"/>
        <v>-0.45499385181991847</v>
      </c>
      <c r="H57" s="497">
        <f t="shared" si="14"/>
        <v>7.5770785969787674E-2</v>
      </c>
    </row>
    <row r="58" spans="1:10" x14ac:dyDescent="0.35">
      <c r="A58" s="492" t="s">
        <v>275</v>
      </c>
      <c r="B58" s="493">
        <v>23449.1198</v>
      </c>
      <c r="C58" s="494">
        <v>23175.462941970301</v>
      </c>
      <c r="D58" s="495">
        <f t="shared" si="12"/>
        <v>-1.1670240092751751E-2</v>
      </c>
      <c r="E58" s="494">
        <v>206804.22672500004</v>
      </c>
      <c r="F58" s="494">
        <v>196566.7147122435</v>
      </c>
      <c r="G58" s="496">
        <f t="shared" si="13"/>
        <v>-4.9503398334164506E-2</v>
      </c>
      <c r="H58" s="497">
        <f t="shared" si="14"/>
        <v>6.5728358084922264E-2</v>
      </c>
    </row>
    <row r="59" spans="1:10" x14ac:dyDescent="0.35">
      <c r="A59" s="492" t="s">
        <v>276</v>
      </c>
      <c r="B59" s="493">
        <v>15706.220997</v>
      </c>
      <c r="C59" s="494">
        <v>18457.277563630902</v>
      </c>
      <c r="D59" s="495">
        <f t="shared" si="12"/>
        <v>0.17515712832236172</v>
      </c>
      <c r="E59" s="494">
        <v>175040.35509600001</v>
      </c>
      <c r="F59" s="494">
        <v>191012.67246738941</v>
      </c>
      <c r="G59" s="496">
        <f t="shared" si="13"/>
        <v>9.1249342830854369E-2</v>
      </c>
      <c r="H59" s="497">
        <f t="shared" si="14"/>
        <v>6.3871186701542487E-2</v>
      </c>
    </row>
    <row r="60" spans="1:10" x14ac:dyDescent="0.35">
      <c r="A60" s="492" t="s">
        <v>285</v>
      </c>
      <c r="B60" s="493">
        <v>20919.867824149998</v>
      </c>
      <c r="C60" s="494">
        <v>19277.1042749851</v>
      </c>
      <c r="D60" s="495">
        <f t="shared" si="12"/>
        <v>-7.8526478416296855E-2</v>
      </c>
      <c r="E60" s="494">
        <v>216935.43930326999</v>
      </c>
      <c r="F60" s="494">
        <v>182079.21478087871</v>
      </c>
      <c r="G60" s="496">
        <f t="shared" si="13"/>
        <v>-0.16067556612390657</v>
      </c>
      <c r="H60" s="497">
        <f t="shared" si="14"/>
        <v>6.0883999849409051E-2</v>
      </c>
    </row>
    <row r="61" spans="1:10" x14ac:dyDescent="0.35">
      <c r="A61" s="492" t="s">
        <v>304</v>
      </c>
      <c r="B61" s="493">
        <v>10250.839814999999</v>
      </c>
      <c r="C61" s="494">
        <v>11204.3462774037</v>
      </c>
      <c r="D61" s="495">
        <f t="shared" si="12"/>
        <v>9.3017399511837018E-2</v>
      </c>
      <c r="E61" s="494">
        <v>137262.49947499999</v>
      </c>
      <c r="F61" s="494">
        <v>128316.72471575139</v>
      </c>
      <c r="G61" s="496">
        <f t="shared" si="13"/>
        <v>-6.517275143221414E-2</v>
      </c>
      <c r="H61" s="497">
        <f t="shared" si="14"/>
        <v>4.2906794483226783E-2</v>
      </c>
    </row>
    <row r="62" spans="1:10" x14ac:dyDescent="0.35">
      <c r="A62" s="492" t="s">
        <v>290</v>
      </c>
      <c r="B62" s="493">
        <v>13530.078113600001</v>
      </c>
      <c r="C62" s="494">
        <v>13802.592733973001</v>
      </c>
      <c r="D62" s="495">
        <f t="shared" si="12"/>
        <v>2.0141392982726176E-2</v>
      </c>
      <c r="E62" s="494">
        <v>137394.16061399999</v>
      </c>
      <c r="F62" s="494">
        <v>122711.9228773888</v>
      </c>
      <c r="G62" s="496">
        <f t="shared" si="13"/>
        <v>-0.10686216700184215</v>
      </c>
      <c r="H62" s="497">
        <f t="shared" si="14"/>
        <v>4.103265000883688E-2</v>
      </c>
    </row>
    <row r="63" spans="1:10" x14ac:dyDescent="0.35">
      <c r="A63" s="492" t="s">
        <v>297</v>
      </c>
      <c r="B63" s="493">
        <v>10091.0026932</v>
      </c>
      <c r="C63" s="494">
        <v>10687.846208703901</v>
      </c>
      <c r="D63" s="495">
        <f t="shared" si="12"/>
        <v>5.914610605605071E-2</v>
      </c>
      <c r="E63" s="494">
        <v>98413.853882030016</v>
      </c>
      <c r="F63" s="494">
        <v>117113.1340037226</v>
      </c>
      <c r="G63" s="496">
        <f t="shared" si="13"/>
        <v>0.19000658326121098</v>
      </c>
      <c r="H63" s="497">
        <f t="shared" si="14"/>
        <v>3.9160516161206936E-2</v>
      </c>
    </row>
    <row r="64" spans="1:10" x14ac:dyDescent="0.35">
      <c r="A64" s="492" t="s">
        <v>289</v>
      </c>
      <c r="B64" s="493">
        <v>10842.6272639</v>
      </c>
      <c r="C64" s="494">
        <v>11470.333293510501</v>
      </c>
      <c r="D64" s="495">
        <f t="shared" si="12"/>
        <v>5.789242905180534E-2</v>
      </c>
      <c r="E64" s="494">
        <v>120905.7027471</v>
      </c>
      <c r="F64" s="494">
        <v>108683.32430659051</v>
      </c>
      <c r="G64" s="496">
        <f t="shared" si="13"/>
        <v>-0.10109017327392072</v>
      </c>
      <c r="H64" s="497">
        <f t="shared" si="14"/>
        <v>3.6341740097456929E-2</v>
      </c>
      <c r="I64" s="507"/>
      <c r="J64" s="507"/>
    </row>
    <row r="65" spans="1:10" x14ac:dyDescent="0.35">
      <c r="A65" s="492" t="s">
        <v>88</v>
      </c>
      <c r="B65" s="493">
        <v>125892.11700612295</v>
      </c>
      <c r="C65" s="494">
        <v>102717.89341992952</v>
      </c>
      <c r="D65" s="495">
        <f t="shared" si="12"/>
        <v>-0.18408002134928209</v>
      </c>
      <c r="E65" s="494">
        <v>1390686.419432302</v>
      </c>
      <c r="F65" s="494">
        <v>964253.85808184487</v>
      </c>
      <c r="G65" s="496">
        <f t="shared" si="13"/>
        <v>-0.30663459094145246</v>
      </c>
      <c r="H65" s="497">
        <f t="shared" si="14"/>
        <v>0.32242906924273712</v>
      </c>
      <c r="I65" s="507"/>
      <c r="J65" s="507"/>
    </row>
    <row r="66" spans="1:10" x14ac:dyDescent="0.35">
      <c r="A66" s="508" t="s">
        <v>406</v>
      </c>
      <c r="B66" s="500">
        <f>SUM(B67:B68)</f>
        <v>1173097.8131299999</v>
      </c>
      <c r="C66" s="489">
        <f>SUM(C67:C68)</f>
        <v>980128.63489500002</v>
      </c>
      <c r="D66" s="488">
        <f>(C66-B66)/B66</f>
        <v>-0.16449538655274562</v>
      </c>
      <c r="E66" s="489">
        <f>SUM(E67:E68)</f>
        <v>10120007.399119997</v>
      </c>
      <c r="F66" s="489">
        <f>SUM(F67:F68)</f>
        <v>8893971.5276180003</v>
      </c>
      <c r="G66" s="490">
        <f>(F66-E66)/E66</f>
        <v>-0.12114970109691908</v>
      </c>
      <c r="H66" s="491">
        <f>SUM(H67:H68)</f>
        <v>0.99999999999999989</v>
      </c>
    </row>
    <row r="67" spans="1:10" x14ac:dyDescent="0.35">
      <c r="A67" s="492" t="s">
        <v>284</v>
      </c>
      <c r="B67" s="509">
        <v>1148037.534</v>
      </c>
      <c r="C67" s="494">
        <v>956835.99</v>
      </c>
      <c r="D67" s="495">
        <f t="shared" si="12"/>
        <v>-0.16654642234022987</v>
      </c>
      <c r="E67" s="494">
        <v>9666411.8718999978</v>
      </c>
      <c r="F67" s="494">
        <v>8637232.9288999997</v>
      </c>
      <c r="G67" s="496">
        <f t="shared" si="13"/>
        <v>-0.10646959354088707</v>
      </c>
      <c r="H67" s="497">
        <f>(F67/$F$66)</f>
        <v>0.97113341346767712</v>
      </c>
    </row>
    <row r="68" spans="1:10" x14ac:dyDescent="0.35">
      <c r="A68" s="502" t="s">
        <v>407</v>
      </c>
      <c r="B68" s="510">
        <v>25060.279129999999</v>
      </c>
      <c r="C68" s="501">
        <v>23292.644895000001</v>
      </c>
      <c r="D68" s="495">
        <f t="shared" si="12"/>
        <v>-7.053529714614945E-2</v>
      </c>
      <c r="E68" s="501">
        <v>453595.52721999999</v>
      </c>
      <c r="F68" s="501">
        <v>256738.59871800002</v>
      </c>
      <c r="G68" s="496">
        <f t="shared" si="13"/>
        <v>-0.43399221704962204</v>
      </c>
      <c r="H68" s="497">
        <f>(F68/$F$66)</f>
        <v>2.8866586532322779E-2</v>
      </c>
    </row>
    <row r="69" spans="1:10" x14ac:dyDescent="0.35">
      <c r="A69" s="511" t="s">
        <v>408</v>
      </c>
      <c r="B69" s="500">
        <f>SUM(B70)</f>
        <v>1769.8407</v>
      </c>
      <c r="C69" s="489">
        <f>SUM(C70)</f>
        <v>2463.5014080000001</v>
      </c>
      <c r="D69" s="488">
        <f t="shared" si="12"/>
        <v>0.3919339791428687</v>
      </c>
      <c r="E69" s="489">
        <f>SUM(E70)</f>
        <v>19853.168399999999</v>
      </c>
      <c r="F69" s="489">
        <f>SUM(F70)</f>
        <v>20646.581029500001</v>
      </c>
      <c r="G69" s="490">
        <f t="shared" si="13"/>
        <v>3.9964030602792973E-2</v>
      </c>
      <c r="H69" s="491">
        <f>SUM(H70)</f>
        <v>1</v>
      </c>
    </row>
    <row r="70" spans="1:10" x14ac:dyDescent="0.35">
      <c r="A70" s="492" t="s">
        <v>280</v>
      </c>
      <c r="B70" s="493">
        <v>1769.8407</v>
      </c>
      <c r="C70" s="494">
        <v>2463.5014080000001</v>
      </c>
      <c r="D70" s="495">
        <f t="shared" si="12"/>
        <v>0.3919339791428687</v>
      </c>
      <c r="E70" s="512">
        <v>19853.168399999999</v>
      </c>
      <c r="F70" s="494">
        <v>20646.581029500001</v>
      </c>
      <c r="G70" s="496">
        <f t="shared" si="13"/>
        <v>3.9964030602792973E-2</v>
      </c>
      <c r="H70" s="513">
        <f>(F70/F69)</f>
        <v>1</v>
      </c>
    </row>
    <row r="71" spans="1:10" x14ac:dyDescent="0.35">
      <c r="A71" s="511" t="s">
        <v>409</v>
      </c>
      <c r="B71" s="500">
        <f>SUM(B72:B77)</f>
        <v>3392.4978325999996</v>
      </c>
      <c r="C71" s="489">
        <f>SUM(C72:C77)</f>
        <v>2984.9774614000003</v>
      </c>
      <c r="D71" s="488">
        <f t="shared" si="12"/>
        <v>-0.12012398866815989</v>
      </c>
      <c r="E71" s="489">
        <f>SUM(E72:E77)</f>
        <v>30441.359039579998</v>
      </c>
      <c r="F71" s="489">
        <f>SUM(F72:F77)</f>
        <v>32184.625879069798</v>
      </c>
      <c r="G71" s="490">
        <f t="shared" si="13"/>
        <v>5.7266393304687725E-2</v>
      </c>
      <c r="H71" s="491">
        <f>SUM(H72:H77)</f>
        <v>1</v>
      </c>
    </row>
    <row r="72" spans="1:10" x14ac:dyDescent="0.35">
      <c r="A72" s="492" t="s">
        <v>276</v>
      </c>
      <c r="B72" s="493">
        <v>1230.5846759999999</v>
      </c>
      <c r="C72" s="494">
        <v>1420.7778175999999</v>
      </c>
      <c r="D72" s="495">
        <f t="shared" si="12"/>
        <v>0.15455510320364171</v>
      </c>
      <c r="E72" s="494">
        <v>10562.564838999999</v>
      </c>
      <c r="F72" s="494">
        <v>14243.886724799999</v>
      </c>
      <c r="G72" s="496">
        <f t="shared" si="13"/>
        <v>0.34852537635627201</v>
      </c>
      <c r="H72" s="497">
        <f>(F72/$F$71)</f>
        <v>0.44256803786751603</v>
      </c>
    </row>
    <row r="73" spans="1:10" x14ac:dyDescent="0.35">
      <c r="A73" s="492" t="s">
        <v>278</v>
      </c>
      <c r="B73" s="493">
        <v>1316.48972</v>
      </c>
      <c r="C73" s="494">
        <v>743.922326</v>
      </c>
      <c r="D73" s="495">
        <f t="shared" si="12"/>
        <v>-0.4349197607103229</v>
      </c>
      <c r="E73" s="494">
        <v>13007.358958999997</v>
      </c>
      <c r="F73" s="494">
        <v>8843.6012456499993</v>
      </c>
      <c r="G73" s="496">
        <f t="shared" si="13"/>
        <v>-0.32010785021574484</v>
      </c>
      <c r="H73" s="497">
        <f t="shared" ref="H73:H77" si="15">(F73/$F$71)</f>
        <v>0.27477719576044979</v>
      </c>
    </row>
    <row r="74" spans="1:10" x14ac:dyDescent="0.35">
      <c r="A74" s="502" t="s">
        <v>274</v>
      </c>
      <c r="B74" s="503">
        <v>605.88546719999999</v>
      </c>
      <c r="C74" s="501">
        <v>57.561228800000002</v>
      </c>
      <c r="D74" s="495">
        <f t="shared" si="12"/>
        <v>-0.90499651845750695</v>
      </c>
      <c r="E74" s="501">
        <v>3532.0812219999998</v>
      </c>
      <c r="F74" s="501">
        <v>3583.7549327000006</v>
      </c>
      <c r="G74" s="496">
        <f t="shared" si="13"/>
        <v>1.4629819489468359E-2</v>
      </c>
      <c r="H74" s="497">
        <f t="shared" si="15"/>
        <v>0.11134990184958392</v>
      </c>
    </row>
    <row r="75" spans="1:10" x14ac:dyDescent="0.35">
      <c r="A75" s="502" t="s">
        <v>277</v>
      </c>
      <c r="B75" s="503">
        <v>30.797604</v>
      </c>
      <c r="C75" s="501">
        <v>519.03295000000003</v>
      </c>
      <c r="D75" s="495" t="s">
        <v>267</v>
      </c>
      <c r="E75" s="501">
        <v>1782.8201120000003</v>
      </c>
      <c r="F75" s="501">
        <v>3167.2684219999992</v>
      </c>
      <c r="G75" s="496">
        <f t="shared" si="13"/>
        <v>0.77654963654571929</v>
      </c>
      <c r="H75" s="497">
        <f t="shared" si="15"/>
        <v>9.8409359608549213E-2</v>
      </c>
    </row>
    <row r="76" spans="1:10" x14ac:dyDescent="0.35">
      <c r="A76" s="502" t="s">
        <v>281</v>
      </c>
      <c r="B76" s="503">
        <v>179.18849539999999</v>
      </c>
      <c r="C76" s="501">
        <v>89.609870999999998</v>
      </c>
      <c r="D76" s="495">
        <f t="shared" si="12"/>
        <v>-0.49991281080872335</v>
      </c>
      <c r="E76" s="501">
        <v>1272.2996042799998</v>
      </c>
      <c r="F76" s="501">
        <v>1203.6194799198001</v>
      </c>
      <c r="G76" s="496">
        <f t="shared" si="13"/>
        <v>-5.3981093862766755E-2</v>
      </c>
      <c r="H76" s="497">
        <f t="shared" si="15"/>
        <v>3.7397342583451752E-2</v>
      </c>
    </row>
    <row r="77" spans="1:10" ht="15" thickBot="1" x14ac:dyDescent="0.4">
      <c r="A77" s="502" t="s">
        <v>275</v>
      </c>
      <c r="B77" s="514">
        <v>29.551870000000001</v>
      </c>
      <c r="C77" s="515">
        <v>154.07326800000001</v>
      </c>
      <c r="D77" s="516">
        <f t="shared" si="12"/>
        <v>4.213655447184899</v>
      </c>
      <c r="E77" s="515">
        <v>284.23430330000002</v>
      </c>
      <c r="F77" s="515">
        <v>1142.4950740000002</v>
      </c>
      <c r="G77" s="517">
        <f t="shared" si="13"/>
        <v>3.0195538002819244</v>
      </c>
      <c r="H77" s="518">
        <f t="shared" si="15"/>
        <v>3.5498162330449327E-2</v>
      </c>
    </row>
    <row r="78" spans="1:10" ht="53.25" customHeight="1" thickBot="1" x14ac:dyDescent="0.4">
      <c r="A78" s="769" t="s">
        <v>395</v>
      </c>
      <c r="B78" s="770"/>
      <c r="C78" s="770"/>
      <c r="D78" s="770"/>
      <c r="E78" s="770"/>
      <c r="F78" s="770"/>
      <c r="G78" s="770"/>
      <c r="H78" s="771"/>
    </row>
    <row r="81" ht="12" customHeight="1" x14ac:dyDescent="0.35"/>
    <row r="82" ht="12" customHeight="1" x14ac:dyDescent="0.35"/>
    <row r="83" ht="12" customHeight="1" x14ac:dyDescent="0.35"/>
    <row r="84" ht="12" customHeight="1" x14ac:dyDescent="0.35"/>
    <row r="85" ht="12" customHeight="1" x14ac:dyDescent="0.35"/>
    <row r="86" ht="12" customHeight="1" x14ac:dyDescent="0.35"/>
    <row r="87" ht="12" customHeight="1" x14ac:dyDescent="0.35"/>
    <row r="88" ht="12" customHeight="1" x14ac:dyDescent="0.35"/>
    <row r="89" ht="12" customHeight="1" x14ac:dyDescent="0.35"/>
    <row r="90" ht="12" customHeight="1" x14ac:dyDescent="0.35"/>
    <row r="91" ht="12" customHeight="1" x14ac:dyDescent="0.35"/>
    <row r="92" ht="12" customHeight="1" x14ac:dyDescent="0.35"/>
    <row r="93" ht="12" customHeight="1" x14ac:dyDescent="0.35"/>
    <row r="94" ht="12" customHeight="1" x14ac:dyDescent="0.35"/>
    <row r="95" ht="12" customHeight="1" x14ac:dyDescent="0.35"/>
    <row r="96" ht="12" customHeight="1" x14ac:dyDescent="0.35"/>
    <row r="97" ht="12" customHeight="1" x14ac:dyDescent="0.35"/>
    <row r="98" ht="12" customHeight="1" x14ac:dyDescent="0.35"/>
    <row r="99" ht="12" customHeight="1" x14ac:dyDescent="0.35"/>
    <row r="100" ht="12" customHeight="1" x14ac:dyDescent="0.35"/>
  </sheetData>
  <mergeCells count="3">
    <mergeCell ref="B4:D4"/>
    <mergeCell ref="E4:H4"/>
    <mergeCell ref="A78:H78"/>
  </mergeCells>
  <pageMargins left="0.7" right="0.7" top="0.75" bottom="0.75" header="0" footer="0"/>
  <pageSetup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8989"/>
  </sheetPr>
  <dimension ref="A1:Q106"/>
  <sheetViews>
    <sheetView showGridLines="0" workbookViewId="0">
      <selection sqref="A1:XFD1048576"/>
    </sheetView>
  </sheetViews>
  <sheetFormatPr baseColWidth="10" defaultColWidth="14.453125" defaultRowHeight="15" customHeight="1" x14ac:dyDescent="0.35"/>
  <cols>
    <col min="1" max="1" width="16.7265625" style="331" customWidth="1"/>
    <col min="2" max="6" width="19.453125" style="331" customWidth="1"/>
    <col min="7" max="17" width="11.453125" style="331" customWidth="1"/>
    <col min="18" max="16384" width="14.453125" style="331"/>
  </cols>
  <sheetData>
    <row r="1" spans="1:17" ht="14.25" customHeight="1" x14ac:dyDescent="0.35">
      <c r="A1" s="328" t="s">
        <v>332</v>
      </c>
      <c r="B1" s="329"/>
      <c r="C1" s="329"/>
      <c r="D1" s="329"/>
      <c r="E1" s="329"/>
      <c r="F1" s="329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</row>
    <row r="2" spans="1:17" ht="14.25" customHeight="1" x14ac:dyDescent="0.35">
      <c r="A2" s="332" t="s">
        <v>333</v>
      </c>
      <c r="B2" s="329"/>
      <c r="C2" s="329"/>
      <c r="D2" s="329"/>
      <c r="E2" s="329"/>
      <c r="F2" s="329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</row>
    <row r="3" spans="1:17" ht="14.25" customHeight="1" x14ac:dyDescent="0.35">
      <c r="A3" s="328"/>
      <c r="B3" s="329"/>
      <c r="C3" s="329"/>
      <c r="D3" s="329"/>
      <c r="E3" s="329"/>
      <c r="F3" s="329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</row>
    <row r="4" spans="1:17" ht="14.25" customHeight="1" x14ac:dyDescent="0.35">
      <c r="A4" s="333" t="s">
        <v>60</v>
      </c>
      <c r="B4" s="334" t="s">
        <v>334</v>
      </c>
      <c r="C4" s="334" t="s">
        <v>335</v>
      </c>
      <c r="D4" s="334" t="s">
        <v>336</v>
      </c>
      <c r="E4" s="334" t="s">
        <v>337</v>
      </c>
      <c r="F4" s="334" t="s">
        <v>338</v>
      </c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</row>
    <row r="5" spans="1:17" ht="14.25" customHeight="1" x14ac:dyDescent="0.35">
      <c r="A5" s="333"/>
      <c r="B5" s="334" t="s">
        <v>339</v>
      </c>
      <c r="C5" s="334"/>
      <c r="D5" s="334" t="s">
        <v>340</v>
      </c>
      <c r="E5" s="334" t="s">
        <v>339</v>
      </c>
      <c r="F5" s="334" t="s">
        <v>341</v>
      </c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</row>
    <row r="6" spans="1:17" ht="14.25" customHeight="1" x14ac:dyDescent="0.35">
      <c r="A6" s="328">
        <v>2011</v>
      </c>
      <c r="B6" s="335">
        <v>58.66</v>
      </c>
      <c r="C6" s="335">
        <v>146.12</v>
      </c>
      <c r="D6" s="335">
        <v>70.680000000000007</v>
      </c>
      <c r="E6" s="335">
        <v>135.63</v>
      </c>
      <c r="F6" s="335">
        <v>411.09</v>
      </c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17" ht="14.25" customHeight="1" x14ac:dyDescent="0.35">
      <c r="A7" s="328">
        <v>2012</v>
      </c>
      <c r="B7" s="335">
        <v>441.66</v>
      </c>
      <c r="C7" s="335">
        <v>12.71</v>
      </c>
      <c r="D7" s="335">
        <v>571.66999999999996</v>
      </c>
      <c r="E7" s="335">
        <v>941.67</v>
      </c>
      <c r="F7" s="335">
        <v>1967.71</v>
      </c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</row>
    <row r="8" spans="1:17" ht="14.25" customHeight="1" x14ac:dyDescent="0.35">
      <c r="A8" s="328">
        <v>2013</v>
      </c>
      <c r="B8" s="335">
        <v>336.98</v>
      </c>
      <c r="C8" s="335">
        <v>11.91</v>
      </c>
      <c r="D8" s="335">
        <v>505.37</v>
      </c>
      <c r="E8" s="335">
        <v>809.47</v>
      </c>
      <c r="F8" s="335">
        <v>1663.73</v>
      </c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</row>
    <row r="9" spans="1:17" ht="14.25" customHeight="1" x14ac:dyDescent="0.35">
      <c r="A9" s="328">
        <v>2014</v>
      </c>
      <c r="B9" s="335">
        <v>372.45</v>
      </c>
      <c r="C9" s="335">
        <v>120.64</v>
      </c>
      <c r="D9" s="335">
        <v>528.97</v>
      </c>
      <c r="E9" s="335">
        <v>535.11</v>
      </c>
      <c r="F9" s="335">
        <v>1557.17</v>
      </c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</row>
    <row r="10" spans="1:17" ht="14.25" customHeight="1" x14ac:dyDescent="0.35">
      <c r="A10" s="328">
        <v>2015</v>
      </c>
      <c r="B10" s="335">
        <v>208.18</v>
      </c>
      <c r="C10" s="335">
        <v>198.71</v>
      </c>
      <c r="D10" s="335">
        <v>352.16</v>
      </c>
      <c r="E10" s="335">
        <v>344.16</v>
      </c>
      <c r="F10" s="335">
        <v>1103.2</v>
      </c>
      <c r="G10" s="330"/>
      <c r="H10" s="330"/>
      <c r="I10" s="336"/>
      <c r="J10" s="330"/>
      <c r="K10" s="330"/>
      <c r="L10" s="330"/>
      <c r="M10" s="330"/>
      <c r="N10" s="330"/>
      <c r="O10" s="330"/>
      <c r="P10" s="330"/>
      <c r="Q10" s="330"/>
    </row>
    <row r="11" spans="1:17" ht="14.25" customHeight="1" x14ac:dyDescent="0.35">
      <c r="A11" s="328">
        <v>2016</v>
      </c>
      <c r="B11" s="335">
        <v>236.43</v>
      </c>
      <c r="C11" s="335">
        <v>205.76</v>
      </c>
      <c r="D11" s="335">
        <v>519.58000000000004</v>
      </c>
      <c r="E11" s="335">
        <v>101.5</v>
      </c>
      <c r="F11" s="335">
        <v>1063.27</v>
      </c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</row>
    <row r="12" spans="1:17" ht="14.25" customHeight="1" x14ac:dyDescent="0.35">
      <c r="A12" s="328">
        <v>2017</v>
      </c>
      <c r="B12" s="337">
        <v>638.01203592000002</v>
      </c>
      <c r="C12" s="337">
        <v>260.90940907000004</v>
      </c>
      <c r="D12" s="337">
        <v>808.82568502999993</v>
      </c>
      <c r="E12" s="337">
        <v>66.167433000000003</v>
      </c>
      <c r="F12" s="337">
        <v>1773.9145630200001</v>
      </c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</row>
    <row r="13" spans="1:17" ht="14.25" customHeight="1" x14ac:dyDescent="0.35">
      <c r="A13" s="328">
        <v>2018</v>
      </c>
      <c r="B13" s="337">
        <v>770.44</v>
      </c>
      <c r="C13" s="337">
        <v>267.08999999999997</v>
      </c>
      <c r="D13" s="337">
        <v>980.07</v>
      </c>
      <c r="E13" s="337">
        <v>88.32</v>
      </c>
      <c r="F13" s="337">
        <f t="shared" ref="F13:F14" si="0">SUM(B13:E13)</f>
        <v>2105.92</v>
      </c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0"/>
    </row>
    <row r="14" spans="1:17" ht="14.25" customHeight="1" x14ac:dyDescent="0.35">
      <c r="A14" s="328">
        <v>2019</v>
      </c>
      <c r="B14" s="337">
        <v>545.05397387999994</v>
      </c>
      <c r="C14" s="337">
        <v>586.45435012999997</v>
      </c>
      <c r="D14" s="337">
        <v>883.37402214999986</v>
      </c>
      <c r="E14" s="337">
        <v>40.147508939999994</v>
      </c>
      <c r="F14" s="337">
        <f t="shared" si="0"/>
        <v>2055.0298550999996</v>
      </c>
      <c r="G14" s="338"/>
      <c r="H14" s="338"/>
      <c r="I14" s="336"/>
      <c r="J14" s="338"/>
      <c r="K14" s="338"/>
      <c r="L14" s="330"/>
      <c r="M14" s="330"/>
      <c r="N14" s="330"/>
      <c r="O14" s="330"/>
      <c r="P14" s="330"/>
      <c r="Q14" s="330"/>
    </row>
    <row r="15" spans="1:17" ht="14.25" customHeight="1" x14ac:dyDescent="0.35">
      <c r="A15" s="339">
        <v>2020</v>
      </c>
      <c r="B15" s="340">
        <f>SUM(B16:B27)</f>
        <v>429.86573403</v>
      </c>
      <c r="C15" s="340">
        <f t="shared" ref="C15:E15" si="1">SUM(C16:C27)</f>
        <v>314.16726410000001</v>
      </c>
      <c r="D15" s="340">
        <f t="shared" si="1"/>
        <v>888.78350480999995</v>
      </c>
      <c r="E15" s="340">
        <f t="shared" si="1"/>
        <v>15.567801999999999</v>
      </c>
      <c r="F15" s="340">
        <f>SUM(F16:F27)</f>
        <v>1648.3843049399998</v>
      </c>
      <c r="G15" s="338"/>
      <c r="H15" s="338"/>
      <c r="I15" s="341"/>
      <c r="J15" s="338"/>
      <c r="K15" s="337"/>
      <c r="L15" s="342"/>
      <c r="M15" s="342"/>
      <c r="N15" s="342"/>
      <c r="O15" s="342"/>
      <c r="P15" s="342"/>
      <c r="Q15" s="342"/>
    </row>
    <row r="16" spans="1:17" ht="14.25" customHeight="1" x14ac:dyDescent="0.35">
      <c r="A16" s="328" t="s">
        <v>44</v>
      </c>
      <c r="B16" s="343">
        <v>7.9618999999999995E-2</v>
      </c>
      <c r="C16" s="344">
        <v>27.083633990000003</v>
      </c>
      <c r="D16" s="344">
        <v>40.885795979999997</v>
      </c>
      <c r="E16" s="345">
        <v>1.1980000000000001E-3</v>
      </c>
      <c r="F16" s="337">
        <f t="shared" ref="F16:F27" si="2">+SUM(B16:E16)</f>
        <v>68.050246970000003</v>
      </c>
      <c r="G16" s="330"/>
      <c r="H16" s="330"/>
      <c r="I16" s="330"/>
      <c r="J16" s="330"/>
      <c r="K16" s="338"/>
      <c r="L16" s="342"/>
      <c r="M16" s="342"/>
      <c r="N16" s="342"/>
      <c r="O16" s="342"/>
      <c r="P16" s="342"/>
      <c r="Q16" s="342"/>
    </row>
    <row r="17" spans="1:17" ht="14.25" customHeight="1" x14ac:dyDescent="0.35">
      <c r="A17" s="328" t="s">
        <v>43</v>
      </c>
      <c r="B17" s="343">
        <v>61.302308009999997</v>
      </c>
      <c r="C17" s="344">
        <v>20.403461</v>
      </c>
      <c r="D17" s="344">
        <v>115.99921098999999</v>
      </c>
      <c r="E17" s="345">
        <v>0</v>
      </c>
      <c r="F17" s="337">
        <f t="shared" si="2"/>
        <v>197.70497999999998</v>
      </c>
      <c r="G17" s="338"/>
      <c r="H17" s="338"/>
      <c r="I17" s="338"/>
      <c r="J17" s="338"/>
      <c r="K17" s="338"/>
      <c r="L17" s="342"/>
      <c r="M17" s="342"/>
      <c r="N17" s="342"/>
      <c r="O17" s="342"/>
      <c r="P17" s="342"/>
      <c r="Q17" s="342"/>
    </row>
    <row r="18" spans="1:17" ht="14.25" customHeight="1" x14ac:dyDescent="0.35">
      <c r="A18" s="346" t="s">
        <v>42</v>
      </c>
      <c r="B18" s="343">
        <v>83.498118000000005</v>
      </c>
      <c r="C18" s="344">
        <v>23.11116999</v>
      </c>
      <c r="D18" s="344">
        <v>121.02743998999999</v>
      </c>
      <c r="E18" s="347">
        <v>6.0839949999999998</v>
      </c>
      <c r="F18" s="337">
        <f t="shared" si="2"/>
        <v>233.72072297999998</v>
      </c>
      <c r="G18" s="338"/>
      <c r="H18" s="338"/>
      <c r="I18" s="341"/>
      <c r="J18" s="338"/>
      <c r="K18" s="338"/>
      <c r="L18" s="342"/>
      <c r="M18" s="342"/>
      <c r="N18" s="342"/>
      <c r="O18" s="342"/>
      <c r="P18" s="342"/>
      <c r="Q18" s="342"/>
    </row>
    <row r="19" spans="1:17" ht="14.25" customHeight="1" x14ac:dyDescent="0.35">
      <c r="A19" s="346" t="s">
        <v>41</v>
      </c>
      <c r="B19" s="343">
        <v>0</v>
      </c>
      <c r="C19" s="344">
        <v>20.583821990000001</v>
      </c>
      <c r="D19" s="344">
        <v>7.3699300000000001</v>
      </c>
      <c r="E19" s="347">
        <v>0</v>
      </c>
      <c r="F19" s="337">
        <f t="shared" si="2"/>
        <v>27.953751990000001</v>
      </c>
      <c r="G19" s="338"/>
      <c r="H19" s="338"/>
      <c r="I19" s="338"/>
      <c r="J19" s="338"/>
      <c r="K19" s="338"/>
      <c r="L19" s="342"/>
      <c r="M19" s="342"/>
      <c r="N19" s="342"/>
      <c r="O19" s="342"/>
      <c r="P19" s="342"/>
      <c r="Q19" s="342"/>
    </row>
    <row r="20" spans="1:17" ht="14.25" customHeight="1" x14ac:dyDescent="0.35">
      <c r="A20" s="346" t="s">
        <v>40</v>
      </c>
      <c r="B20" s="343">
        <v>46.93246001</v>
      </c>
      <c r="C20" s="344">
        <v>16.398508</v>
      </c>
      <c r="D20" s="344">
        <v>100.41495599</v>
      </c>
      <c r="E20" s="347">
        <v>0</v>
      </c>
      <c r="F20" s="337">
        <f t="shared" si="2"/>
        <v>163.745924</v>
      </c>
      <c r="G20" s="338"/>
      <c r="H20" s="338"/>
      <c r="I20" s="338"/>
      <c r="J20" s="338"/>
      <c r="K20" s="338"/>
      <c r="L20" s="342"/>
      <c r="M20" s="342"/>
      <c r="N20" s="342"/>
      <c r="O20" s="342"/>
      <c r="P20" s="342"/>
      <c r="Q20" s="342"/>
    </row>
    <row r="21" spans="1:17" ht="14.25" customHeight="1" x14ac:dyDescent="0.35">
      <c r="A21" s="346" t="s">
        <v>39</v>
      </c>
      <c r="B21" s="343">
        <v>10.043980980000001</v>
      </c>
      <c r="C21" s="344">
        <v>18.905241</v>
      </c>
      <c r="D21" s="344">
        <v>86.90097797</v>
      </c>
      <c r="E21" s="347">
        <v>1.25421</v>
      </c>
      <c r="F21" s="337">
        <f t="shared" si="2"/>
        <v>117.10440995</v>
      </c>
      <c r="G21" s="338"/>
      <c r="H21" s="338"/>
      <c r="I21" s="338"/>
      <c r="J21" s="338"/>
      <c r="K21" s="338"/>
      <c r="L21" s="342"/>
      <c r="M21" s="342"/>
      <c r="N21" s="342"/>
      <c r="O21" s="342"/>
      <c r="P21" s="342"/>
      <c r="Q21" s="342"/>
    </row>
    <row r="22" spans="1:17" ht="14.25" customHeight="1" x14ac:dyDescent="0.35">
      <c r="A22" s="346" t="s">
        <v>38</v>
      </c>
      <c r="B22" s="343">
        <v>0</v>
      </c>
      <c r="C22" s="348">
        <v>28.952773069999999</v>
      </c>
      <c r="D22" s="344">
        <v>7.4953399999999997</v>
      </c>
      <c r="E22" s="347">
        <v>0</v>
      </c>
      <c r="F22" s="337">
        <f t="shared" si="2"/>
        <v>36.448113069999998</v>
      </c>
      <c r="G22" s="338"/>
      <c r="H22" s="338"/>
      <c r="I22" s="338"/>
      <c r="J22" s="338"/>
      <c r="K22" s="338"/>
      <c r="L22" s="342"/>
      <c r="M22" s="342"/>
      <c r="N22" s="342"/>
      <c r="O22" s="342"/>
      <c r="P22" s="342"/>
      <c r="Q22" s="342"/>
    </row>
    <row r="23" spans="1:17" ht="14.25" customHeight="1" x14ac:dyDescent="0.35">
      <c r="A23" s="346" t="s">
        <v>77</v>
      </c>
      <c r="B23" s="343">
        <v>37.151822009999997</v>
      </c>
      <c r="C23" s="348">
        <v>11.669065029999999</v>
      </c>
      <c r="D23" s="344">
        <v>75.162655930000014</v>
      </c>
      <c r="E23" s="345">
        <v>6.87E-4</v>
      </c>
      <c r="F23" s="337">
        <f t="shared" si="2"/>
        <v>123.98422997</v>
      </c>
      <c r="G23" s="338"/>
      <c r="H23" s="338"/>
      <c r="I23" s="338"/>
      <c r="J23" s="338"/>
      <c r="K23" s="338"/>
      <c r="L23" s="342"/>
      <c r="M23" s="342"/>
      <c r="N23" s="342"/>
      <c r="O23" s="342"/>
      <c r="P23" s="342"/>
      <c r="Q23" s="342"/>
    </row>
    <row r="24" spans="1:17" ht="14.25" customHeight="1" x14ac:dyDescent="0.35">
      <c r="A24" s="346" t="s">
        <v>140</v>
      </c>
      <c r="B24" s="343">
        <v>5.451047</v>
      </c>
      <c r="C24" s="348">
        <v>34.049206019999993</v>
      </c>
      <c r="D24" s="344">
        <v>32.346562970000001</v>
      </c>
      <c r="E24" s="345">
        <v>1.273E-3</v>
      </c>
      <c r="F24" s="337">
        <f t="shared" si="2"/>
        <v>71.848088989999994</v>
      </c>
      <c r="G24" s="338"/>
      <c r="H24" s="338"/>
      <c r="I24" s="338"/>
      <c r="J24" s="338"/>
      <c r="K24" s="338"/>
      <c r="L24" s="342"/>
      <c r="M24" s="342"/>
      <c r="N24" s="342"/>
      <c r="O24" s="342"/>
      <c r="P24" s="342"/>
      <c r="Q24" s="342"/>
    </row>
    <row r="25" spans="1:17" ht="14.25" customHeight="1" x14ac:dyDescent="0.35">
      <c r="A25" s="346" t="s">
        <v>145</v>
      </c>
      <c r="B25" s="343">
        <v>0.313915</v>
      </c>
      <c r="C25" s="348">
        <v>35.877342049999996</v>
      </c>
      <c r="D25" s="344">
        <v>8.2146699999999999</v>
      </c>
      <c r="E25" s="424">
        <v>2.2599999999999999E-4</v>
      </c>
      <c r="F25" s="337">
        <f t="shared" si="2"/>
        <v>44.406153049999993</v>
      </c>
      <c r="G25" s="338"/>
      <c r="H25" s="338"/>
      <c r="I25" s="338"/>
      <c r="J25" s="338"/>
      <c r="K25" s="338"/>
      <c r="L25" s="342"/>
      <c r="M25" s="342"/>
      <c r="N25" s="342"/>
      <c r="O25" s="342"/>
      <c r="P25" s="342"/>
      <c r="Q25" s="342"/>
    </row>
    <row r="26" spans="1:17" ht="14.25" customHeight="1" x14ac:dyDescent="0.35">
      <c r="A26" s="346" t="s">
        <v>146</v>
      </c>
      <c r="B26" s="343">
        <v>105.01598202</v>
      </c>
      <c r="C26" s="348">
        <v>41.307281000000003</v>
      </c>
      <c r="D26" s="344">
        <v>174.19078597999999</v>
      </c>
      <c r="E26" s="345">
        <v>0</v>
      </c>
      <c r="F26" s="337">
        <f t="shared" si="2"/>
        <v>320.514049</v>
      </c>
      <c r="G26" s="338"/>
      <c r="H26" s="338"/>
      <c r="I26" s="338"/>
      <c r="J26" s="338"/>
      <c r="K26" s="338"/>
      <c r="L26" s="342"/>
      <c r="M26" s="342"/>
      <c r="N26" s="342"/>
      <c r="O26" s="342"/>
      <c r="P26" s="342"/>
      <c r="Q26" s="342"/>
    </row>
    <row r="27" spans="1:17" ht="14.25" customHeight="1" x14ac:dyDescent="0.35">
      <c r="A27" s="346" t="s">
        <v>210</v>
      </c>
      <c r="B27" s="343">
        <v>80.076481999999999</v>
      </c>
      <c r="C27" s="348">
        <v>35.825760960000004</v>
      </c>
      <c r="D27" s="344">
        <v>118.77517901</v>
      </c>
      <c r="E27" s="345">
        <v>8.2262129999999996</v>
      </c>
      <c r="F27" s="337">
        <f t="shared" si="2"/>
        <v>242.90363497000001</v>
      </c>
      <c r="G27" s="338"/>
      <c r="H27" s="338"/>
      <c r="I27" s="338"/>
      <c r="J27" s="338"/>
      <c r="K27" s="338"/>
      <c r="L27" s="342"/>
      <c r="M27" s="342"/>
      <c r="N27" s="342"/>
      <c r="O27" s="342"/>
      <c r="P27" s="342"/>
      <c r="Q27" s="342"/>
    </row>
    <row r="28" spans="1:17" ht="18.75" customHeight="1" x14ac:dyDescent="0.35">
      <c r="A28" s="349" t="s">
        <v>338</v>
      </c>
      <c r="B28" s="350">
        <f t="shared" ref="B28:F28" si="3">SUM(B6:B15)</f>
        <v>4037.7317438300001</v>
      </c>
      <c r="C28" s="350">
        <f t="shared" si="3"/>
        <v>2124.4710233000001</v>
      </c>
      <c r="D28" s="350">
        <f t="shared" si="3"/>
        <v>6109.4832119899993</v>
      </c>
      <c r="E28" s="350">
        <f t="shared" si="3"/>
        <v>3077.7427439400003</v>
      </c>
      <c r="F28" s="351">
        <f t="shared" si="3"/>
        <v>15349.41872306</v>
      </c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</row>
    <row r="29" spans="1:17" ht="14.25" customHeight="1" x14ac:dyDescent="0.35">
      <c r="A29" s="352"/>
      <c r="B29" s="353"/>
      <c r="C29" s="353"/>
      <c r="D29" s="353"/>
      <c r="E29" s="353"/>
      <c r="F29" s="353"/>
      <c r="G29" s="330"/>
      <c r="H29" s="330"/>
      <c r="I29" s="330"/>
      <c r="J29" s="330"/>
      <c r="K29" s="330"/>
      <c r="L29" s="330"/>
      <c r="M29" s="330"/>
      <c r="N29" s="330"/>
      <c r="O29" s="330"/>
      <c r="P29" s="330"/>
      <c r="Q29" s="330"/>
    </row>
    <row r="30" spans="1:17" ht="35.25" customHeight="1" x14ac:dyDescent="0.35">
      <c r="A30" s="818" t="s">
        <v>342</v>
      </c>
      <c r="B30" s="819"/>
      <c r="C30" s="819"/>
      <c r="D30" s="819"/>
      <c r="E30" s="819"/>
      <c r="F30" s="819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</row>
    <row r="31" spans="1:17" ht="14.25" customHeight="1" x14ac:dyDescent="0.35">
      <c r="A31" s="352"/>
      <c r="B31" s="355"/>
      <c r="C31" s="355"/>
      <c r="D31" s="355"/>
      <c r="E31" s="355"/>
      <c r="F31" s="355"/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0"/>
    </row>
    <row r="32" spans="1:17" ht="14.25" customHeight="1" x14ac:dyDescent="0.35">
      <c r="A32" s="352"/>
      <c r="B32" s="355"/>
      <c r="C32" s="355"/>
      <c r="D32" s="355"/>
      <c r="E32" s="355"/>
      <c r="F32" s="355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</row>
    <row r="33" spans="1:17" ht="14.25" customHeight="1" x14ac:dyDescent="0.35">
      <c r="A33" s="352"/>
      <c r="B33" s="355"/>
      <c r="C33" s="355"/>
      <c r="D33" s="355"/>
      <c r="E33" s="355"/>
      <c r="F33" s="355"/>
      <c r="G33" s="330"/>
      <c r="H33" s="330"/>
      <c r="I33" s="330"/>
      <c r="J33" s="330"/>
      <c r="K33" s="330"/>
      <c r="L33" s="330"/>
      <c r="M33" s="330"/>
      <c r="N33" s="330"/>
      <c r="O33" s="330"/>
      <c r="P33" s="330"/>
      <c r="Q33" s="330"/>
    </row>
    <row r="34" spans="1:17" ht="14.25" customHeight="1" x14ac:dyDescent="0.35">
      <c r="A34" s="352"/>
      <c r="B34" s="355"/>
      <c r="C34" s="355"/>
      <c r="D34" s="355"/>
      <c r="E34" s="355"/>
      <c r="F34" s="355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</row>
    <row r="35" spans="1:17" ht="14.25" customHeight="1" x14ac:dyDescent="0.35">
      <c r="A35" s="352"/>
      <c r="B35" s="355"/>
      <c r="C35" s="355"/>
      <c r="D35" s="355"/>
      <c r="E35" s="355"/>
      <c r="F35" s="355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</row>
    <row r="36" spans="1:17" ht="14.25" customHeight="1" x14ac:dyDescent="0.35">
      <c r="A36" s="352"/>
      <c r="B36" s="355"/>
      <c r="C36" s="355"/>
      <c r="D36" s="355"/>
      <c r="E36" s="355"/>
      <c r="F36" s="355"/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</row>
    <row r="37" spans="1:17" ht="14.25" customHeight="1" x14ac:dyDescent="0.35">
      <c r="A37" s="352"/>
      <c r="B37" s="355"/>
      <c r="C37" s="355"/>
      <c r="D37" s="355"/>
      <c r="E37" s="355"/>
      <c r="F37" s="355"/>
      <c r="G37" s="330"/>
      <c r="H37" s="330"/>
      <c r="I37" s="330"/>
      <c r="J37" s="330"/>
      <c r="K37" s="330"/>
      <c r="L37" s="330"/>
      <c r="M37" s="330"/>
      <c r="N37" s="330"/>
      <c r="O37" s="330"/>
      <c r="P37" s="330"/>
      <c r="Q37" s="330"/>
    </row>
    <row r="38" spans="1:17" ht="14.25" customHeight="1" x14ac:dyDescent="0.35">
      <c r="A38" s="352"/>
      <c r="B38" s="355"/>
      <c r="C38" s="355"/>
      <c r="D38" s="355"/>
      <c r="E38" s="355"/>
      <c r="F38" s="355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</row>
    <row r="39" spans="1:17" ht="14.25" customHeight="1" x14ac:dyDescent="0.35">
      <c r="A39" s="352"/>
      <c r="B39" s="355"/>
      <c r="C39" s="355"/>
      <c r="D39" s="355"/>
      <c r="E39" s="355"/>
      <c r="F39" s="355"/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</row>
    <row r="40" spans="1:17" ht="14.25" customHeight="1" x14ac:dyDescent="0.35">
      <c r="A40" s="352"/>
      <c r="B40" s="355"/>
      <c r="C40" s="355"/>
      <c r="D40" s="355"/>
      <c r="E40" s="355"/>
      <c r="F40" s="355"/>
      <c r="G40" s="330"/>
      <c r="H40" s="330"/>
      <c r="I40" s="330"/>
      <c r="J40" s="330"/>
      <c r="K40" s="330"/>
      <c r="L40" s="330"/>
      <c r="M40" s="330"/>
      <c r="N40" s="330"/>
      <c r="O40" s="330"/>
      <c r="P40" s="330"/>
      <c r="Q40" s="330"/>
    </row>
    <row r="41" spans="1:17" ht="14.25" customHeight="1" x14ac:dyDescent="0.35">
      <c r="A41" s="352"/>
      <c r="B41" s="355"/>
      <c r="C41" s="355"/>
      <c r="D41" s="355"/>
      <c r="E41" s="355"/>
      <c r="F41" s="355"/>
      <c r="G41" s="330"/>
      <c r="H41" s="330"/>
      <c r="I41" s="330"/>
      <c r="J41" s="330"/>
      <c r="K41" s="330"/>
      <c r="L41" s="330"/>
      <c r="M41" s="330"/>
      <c r="N41" s="330"/>
      <c r="O41" s="330"/>
      <c r="P41" s="330"/>
      <c r="Q41" s="330"/>
    </row>
    <row r="42" spans="1:17" ht="14.25" customHeight="1" x14ac:dyDescent="0.35">
      <c r="A42" s="352"/>
      <c r="B42" s="355"/>
      <c r="C42" s="355"/>
      <c r="D42" s="355"/>
      <c r="E42" s="355"/>
      <c r="F42" s="355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</row>
    <row r="43" spans="1:17" ht="14.25" customHeight="1" x14ac:dyDescent="0.35">
      <c r="A43" s="352"/>
      <c r="B43" s="355"/>
      <c r="C43" s="355"/>
      <c r="D43" s="355"/>
      <c r="E43" s="355"/>
      <c r="F43" s="355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</row>
    <row r="44" spans="1:17" ht="14.25" customHeight="1" x14ac:dyDescent="0.35">
      <c r="A44" s="352"/>
      <c r="B44" s="355"/>
      <c r="C44" s="355"/>
      <c r="D44" s="355"/>
      <c r="E44" s="355"/>
      <c r="F44" s="355"/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</row>
    <row r="45" spans="1:17" ht="14.25" customHeight="1" x14ac:dyDescent="0.35">
      <c r="A45" s="352"/>
      <c r="B45" s="355"/>
      <c r="C45" s="355"/>
      <c r="D45" s="355"/>
      <c r="E45" s="355"/>
      <c r="F45" s="355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</row>
    <row r="46" spans="1:17" ht="14.25" customHeight="1" x14ac:dyDescent="0.35">
      <c r="A46" s="352"/>
      <c r="B46" s="355"/>
      <c r="C46" s="355"/>
      <c r="D46" s="355"/>
      <c r="E46" s="355"/>
      <c r="F46" s="355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</row>
    <row r="47" spans="1:17" ht="14.25" customHeight="1" x14ac:dyDescent="0.35">
      <c r="A47" s="352"/>
      <c r="B47" s="355"/>
      <c r="C47" s="355"/>
      <c r="D47" s="355"/>
      <c r="E47" s="355"/>
      <c r="F47" s="355"/>
      <c r="G47" s="330"/>
      <c r="H47" s="330"/>
      <c r="I47" s="330"/>
      <c r="J47" s="330"/>
      <c r="K47" s="330"/>
      <c r="L47" s="330"/>
      <c r="M47" s="330"/>
      <c r="N47" s="330"/>
      <c r="O47" s="330"/>
      <c r="P47" s="330"/>
      <c r="Q47" s="330"/>
    </row>
    <row r="48" spans="1:17" ht="14.25" customHeight="1" x14ac:dyDescent="0.35">
      <c r="A48" s="352"/>
      <c r="B48" s="355"/>
      <c r="C48" s="355"/>
      <c r="D48" s="355"/>
      <c r="E48" s="355"/>
      <c r="F48" s="355"/>
      <c r="G48" s="330"/>
      <c r="H48" s="330"/>
      <c r="I48" s="330"/>
      <c r="J48" s="330"/>
      <c r="K48" s="330"/>
      <c r="L48" s="330"/>
      <c r="M48" s="330"/>
      <c r="N48" s="330"/>
      <c r="O48" s="330"/>
      <c r="P48" s="330"/>
      <c r="Q48" s="330"/>
    </row>
    <row r="49" spans="1:17" ht="14.25" customHeight="1" x14ac:dyDescent="0.35">
      <c r="A49" s="352"/>
      <c r="B49" s="355"/>
      <c r="C49" s="355"/>
      <c r="D49" s="355"/>
      <c r="E49" s="355"/>
      <c r="F49" s="355"/>
      <c r="G49" s="330"/>
      <c r="H49" s="330"/>
      <c r="I49" s="330"/>
      <c r="J49" s="330"/>
      <c r="K49" s="330"/>
      <c r="L49" s="330"/>
      <c r="M49" s="330"/>
      <c r="N49" s="330"/>
      <c r="O49" s="330"/>
      <c r="P49" s="330"/>
      <c r="Q49" s="330"/>
    </row>
    <row r="50" spans="1:17" ht="14.25" customHeight="1" x14ac:dyDescent="0.35">
      <c r="A50" s="352"/>
      <c r="B50" s="355"/>
      <c r="C50" s="355"/>
      <c r="D50" s="355"/>
      <c r="E50" s="355"/>
      <c r="F50" s="355"/>
      <c r="G50" s="330"/>
      <c r="H50" s="330"/>
      <c r="I50" s="330"/>
      <c r="J50" s="330"/>
      <c r="K50" s="330"/>
      <c r="L50" s="330"/>
      <c r="M50" s="330"/>
      <c r="N50" s="330"/>
      <c r="O50" s="330"/>
      <c r="P50" s="330"/>
      <c r="Q50" s="330"/>
    </row>
    <row r="51" spans="1:17" ht="14.25" customHeight="1" x14ac:dyDescent="0.35">
      <c r="A51" s="352"/>
      <c r="B51" s="355"/>
      <c r="C51" s="355"/>
      <c r="D51" s="355"/>
      <c r="E51" s="355"/>
      <c r="F51" s="355"/>
      <c r="G51" s="330"/>
      <c r="H51" s="330"/>
      <c r="I51" s="330"/>
      <c r="J51" s="330"/>
      <c r="K51" s="330"/>
      <c r="L51" s="330"/>
      <c r="M51" s="330"/>
      <c r="N51" s="330"/>
      <c r="O51" s="330"/>
      <c r="P51" s="330"/>
      <c r="Q51" s="330"/>
    </row>
    <row r="52" spans="1:17" ht="14.25" customHeight="1" x14ac:dyDescent="0.35">
      <c r="A52" s="352"/>
      <c r="B52" s="355"/>
      <c r="C52" s="355"/>
      <c r="D52" s="355"/>
      <c r="E52" s="355"/>
      <c r="F52" s="355"/>
      <c r="G52" s="330"/>
      <c r="H52" s="330"/>
      <c r="I52" s="330"/>
      <c r="J52" s="330"/>
      <c r="K52" s="330"/>
      <c r="L52" s="330"/>
      <c r="M52" s="330"/>
      <c r="N52" s="330"/>
      <c r="O52" s="330"/>
      <c r="P52" s="330"/>
      <c r="Q52" s="330"/>
    </row>
    <row r="53" spans="1:17" ht="14.25" customHeight="1" x14ac:dyDescent="0.35">
      <c r="A53" s="352"/>
      <c r="B53" s="355"/>
      <c r="C53" s="355"/>
      <c r="D53" s="355"/>
      <c r="E53" s="355"/>
      <c r="F53" s="355"/>
      <c r="G53" s="330"/>
      <c r="H53" s="330"/>
      <c r="I53" s="330"/>
      <c r="J53" s="330"/>
      <c r="K53" s="330"/>
      <c r="L53" s="330"/>
      <c r="M53" s="330"/>
      <c r="N53" s="330"/>
      <c r="O53" s="330"/>
      <c r="P53" s="330"/>
      <c r="Q53" s="330"/>
    </row>
    <row r="54" spans="1:17" ht="14.25" customHeight="1" x14ac:dyDescent="0.35">
      <c r="A54" s="352"/>
      <c r="B54" s="355"/>
      <c r="C54" s="355"/>
      <c r="D54" s="355"/>
      <c r="E54" s="355"/>
      <c r="F54" s="355"/>
      <c r="G54" s="330"/>
      <c r="H54" s="330"/>
      <c r="I54" s="330"/>
      <c r="J54" s="330"/>
      <c r="K54" s="330"/>
      <c r="L54" s="330"/>
      <c r="M54" s="330"/>
      <c r="N54" s="330"/>
      <c r="O54" s="330"/>
      <c r="P54" s="330"/>
      <c r="Q54" s="330"/>
    </row>
    <row r="55" spans="1:17" ht="14.25" customHeight="1" x14ac:dyDescent="0.35">
      <c r="A55" s="352"/>
      <c r="B55" s="355"/>
      <c r="C55" s="355"/>
      <c r="D55" s="355"/>
      <c r="E55" s="355"/>
      <c r="F55" s="355"/>
      <c r="G55" s="330"/>
      <c r="H55" s="330"/>
      <c r="I55" s="330"/>
      <c r="J55" s="330"/>
      <c r="K55" s="330"/>
      <c r="L55" s="330"/>
      <c r="M55" s="330"/>
      <c r="N55" s="330"/>
      <c r="O55" s="330"/>
      <c r="P55" s="330"/>
      <c r="Q55" s="330"/>
    </row>
    <row r="56" spans="1:17" ht="14.25" customHeight="1" x14ac:dyDescent="0.35">
      <c r="A56" s="352"/>
      <c r="B56" s="355"/>
      <c r="C56" s="355"/>
      <c r="D56" s="355"/>
      <c r="E56" s="355"/>
      <c r="F56" s="355"/>
      <c r="G56" s="330"/>
      <c r="H56" s="330"/>
      <c r="I56" s="330"/>
      <c r="J56" s="330"/>
      <c r="K56" s="330"/>
      <c r="L56" s="330"/>
      <c r="M56" s="330"/>
      <c r="N56" s="330"/>
      <c r="O56" s="330"/>
      <c r="P56" s="330"/>
      <c r="Q56" s="330"/>
    </row>
    <row r="57" spans="1:17" ht="14.25" customHeight="1" x14ac:dyDescent="0.35">
      <c r="A57" s="352"/>
      <c r="B57" s="355"/>
      <c r="C57" s="355"/>
      <c r="D57" s="355"/>
      <c r="E57" s="355"/>
      <c r="F57" s="355"/>
      <c r="G57" s="330"/>
      <c r="H57" s="330"/>
      <c r="I57" s="330"/>
      <c r="J57" s="330"/>
      <c r="K57" s="330"/>
      <c r="L57" s="330"/>
      <c r="M57" s="330"/>
      <c r="N57" s="330"/>
      <c r="O57" s="330"/>
      <c r="P57" s="330"/>
      <c r="Q57" s="330"/>
    </row>
    <row r="58" spans="1:17" ht="14.25" customHeight="1" x14ac:dyDescent="0.35">
      <c r="A58" s="352"/>
      <c r="B58" s="355"/>
      <c r="C58" s="355"/>
      <c r="D58" s="355"/>
      <c r="E58" s="355"/>
      <c r="F58" s="355"/>
      <c r="G58" s="330"/>
      <c r="H58" s="330"/>
      <c r="I58" s="330"/>
      <c r="J58" s="330"/>
      <c r="K58" s="330"/>
      <c r="L58" s="330"/>
      <c r="M58" s="330"/>
      <c r="N58" s="330"/>
      <c r="O58" s="330"/>
      <c r="P58" s="330"/>
      <c r="Q58" s="330"/>
    </row>
    <row r="59" spans="1:17" ht="14.25" customHeight="1" x14ac:dyDescent="0.35">
      <c r="A59" s="352"/>
      <c r="B59" s="355"/>
      <c r="C59" s="355"/>
      <c r="D59" s="355"/>
      <c r="E59" s="355"/>
      <c r="F59" s="355"/>
      <c r="G59" s="330"/>
      <c r="H59" s="330"/>
      <c r="I59" s="330"/>
      <c r="J59" s="330"/>
      <c r="K59" s="330"/>
      <c r="L59" s="330"/>
      <c r="M59" s="330"/>
      <c r="N59" s="330"/>
      <c r="O59" s="330"/>
      <c r="P59" s="330"/>
      <c r="Q59" s="330"/>
    </row>
    <row r="60" spans="1:17" ht="14.25" customHeight="1" x14ac:dyDescent="0.35">
      <c r="A60" s="352"/>
      <c r="B60" s="355"/>
      <c r="C60" s="355"/>
      <c r="D60" s="355"/>
      <c r="E60" s="355"/>
      <c r="F60" s="355"/>
      <c r="G60" s="330"/>
      <c r="H60" s="330"/>
      <c r="I60" s="330"/>
      <c r="J60" s="330"/>
      <c r="K60" s="330"/>
      <c r="L60" s="330"/>
      <c r="M60" s="330"/>
      <c r="N60" s="330"/>
      <c r="O60" s="330"/>
      <c r="P60" s="330"/>
      <c r="Q60" s="330"/>
    </row>
    <row r="61" spans="1:17" ht="14.25" customHeight="1" x14ac:dyDescent="0.35">
      <c r="A61" s="352"/>
      <c r="B61" s="355"/>
      <c r="C61" s="355"/>
      <c r="D61" s="355"/>
      <c r="E61" s="355"/>
      <c r="F61" s="355"/>
      <c r="G61" s="330"/>
      <c r="H61" s="330"/>
      <c r="I61" s="330"/>
      <c r="J61" s="330"/>
      <c r="K61" s="330"/>
      <c r="L61" s="330"/>
      <c r="M61" s="330"/>
      <c r="N61" s="330"/>
      <c r="O61" s="330"/>
      <c r="P61" s="330"/>
      <c r="Q61" s="330"/>
    </row>
    <row r="62" spans="1:17" ht="14.25" customHeight="1" x14ac:dyDescent="0.35">
      <c r="A62" s="352"/>
      <c r="B62" s="355"/>
      <c r="C62" s="355"/>
      <c r="D62" s="355"/>
      <c r="E62" s="355"/>
      <c r="F62" s="355"/>
      <c r="G62" s="330"/>
      <c r="H62" s="330"/>
      <c r="I62" s="330"/>
      <c r="J62" s="330"/>
      <c r="K62" s="330"/>
      <c r="L62" s="330"/>
      <c r="M62" s="330"/>
      <c r="N62" s="330"/>
      <c r="O62" s="330"/>
      <c r="P62" s="330"/>
      <c r="Q62" s="330"/>
    </row>
    <row r="63" spans="1:17" ht="14.25" customHeight="1" x14ac:dyDescent="0.35">
      <c r="A63" s="352"/>
      <c r="B63" s="355"/>
      <c r="C63" s="355"/>
      <c r="D63" s="355"/>
      <c r="E63" s="355"/>
      <c r="F63" s="355"/>
      <c r="G63" s="330"/>
      <c r="H63" s="330"/>
      <c r="I63" s="330"/>
      <c r="J63" s="330"/>
      <c r="K63" s="330"/>
      <c r="L63" s="330"/>
      <c r="M63" s="330"/>
      <c r="N63" s="330"/>
      <c r="O63" s="330"/>
      <c r="P63" s="330"/>
      <c r="Q63" s="330"/>
    </row>
    <row r="64" spans="1:17" ht="14.25" customHeight="1" x14ac:dyDescent="0.35">
      <c r="A64" s="352"/>
      <c r="B64" s="355"/>
      <c r="C64" s="355"/>
      <c r="D64" s="355"/>
      <c r="E64" s="355"/>
      <c r="F64" s="355"/>
      <c r="G64" s="330"/>
      <c r="H64" s="330"/>
      <c r="I64" s="330"/>
      <c r="J64" s="330"/>
      <c r="K64" s="330"/>
      <c r="L64" s="330"/>
      <c r="M64" s="330"/>
      <c r="N64" s="330"/>
      <c r="O64" s="330"/>
      <c r="P64" s="330"/>
      <c r="Q64" s="330"/>
    </row>
    <row r="65" spans="1:17" ht="14.25" customHeight="1" x14ac:dyDescent="0.35">
      <c r="A65" s="352"/>
      <c r="B65" s="355"/>
      <c r="C65" s="355"/>
      <c r="D65" s="355"/>
      <c r="E65" s="355"/>
      <c r="F65" s="355"/>
      <c r="G65" s="330"/>
      <c r="H65" s="330"/>
      <c r="I65" s="330"/>
      <c r="J65" s="330"/>
      <c r="K65" s="330"/>
      <c r="L65" s="330"/>
      <c r="M65" s="330"/>
      <c r="N65" s="330"/>
      <c r="O65" s="330"/>
      <c r="P65" s="330"/>
      <c r="Q65" s="330"/>
    </row>
    <row r="66" spans="1:17" ht="14.25" customHeight="1" x14ac:dyDescent="0.35">
      <c r="A66" s="352"/>
      <c r="B66" s="355"/>
      <c r="C66" s="355"/>
      <c r="D66" s="355"/>
      <c r="E66" s="355"/>
      <c r="F66" s="355"/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0"/>
    </row>
    <row r="67" spans="1:17" ht="14.25" customHeight="1" x14ac:dyDescent="0.35">
      <c r="A67" s="352"/>
      <c r="B67" s="355"/>
      <c r="C67" s="355"/>
      <c r="D67" s="355"/>
      <c r="E67" s="355"/>
      <c r="F67" s="355"/>
      <c r="G67" s="330"/>
      <c r="H67" s="330"/>
      <c r="I67" s="330"/>
      <c r="J67" s="330"/>
      <c r="K67" s="330"/>
      <c r="L67" s="330"/>
      <c r="M67" s="330"/>
      <c r="N67" s="330"/>
      <c r="O67" s="330"/>
      <c r="P67" s="330"/>
      <c r="Q67" s="330"/>
    </row>
    <row r="68" spans="1:17" ht="14.25" customHeight="1" x14ac:dyDescent="0.35">
      <c r="A68" s="352"/>
      <c r="B68" s="355"/>
      <c r="C68" s="355"/>
      <c r="D68" s="355"/>
      <c r="E68" s="355"/>
      <c r="F68" s="355"/>
      <c r="G68" s="330"/>
      <c r="H68" s="330"/>
      <c r="I68" s="330"/>
      <c r="J68" s="330"/>
      <c r="K68" s="330"/>
      <c r="L68" s="330"/>
      <c r="M68" s="330"/>
      <c r="N68" s="330"/>
      <c r="O68" s="330"/>
      <c r="P68" s="330"/>
      <c r="Q68" s="330"/>
    </row>
    <row r="69" spans="1:17" ht="14.25" customHeight="1" x14ac:dyDescent="0.35">
      <c r="A69" s="352"/>
      <c r="B69" s="355"/>
      <c r="C69" s="355"/>
      <c r="D69" s="355"/>
      <c r="E69" s="355"/>
      <c r="F69" s="355"/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0"/>
    </row>
    <row r="70" spans="1:17" ht="14.25" customHeight="1" x14ac:dyDescent="0.35">
      <c r="A70" s="352"/>
      <c r="B70" s="355"/>
      <c r="C70" s="355"/>
      <c r="D70" s="355"/>
      <c r="E70" s="355"/>
      <c r="F70" s="355"/>
      <c r="G70" s="330"/>
      <c r="H70" s="330"/>
      <c r="I70" s="330"/>
      <c r="J70" s="330"/>
      <c r="K70" s="330"/>
      <c r="L70" s="330"/>
      <c r="M70" s="330"/>
      <c r="N70" s="330"/>
      <c r="O70" s="330"/>
      <c r="P70" s="330"/>
      <c r="Q70" s="330"/>
    </row>
    <row r="71" spans="1:17" ht="14.25" customHeight="1" x14ac:dyDescent="0.35">
      <c r="A71" s="352"/>
      <c r="B71" s="355"/>
      <c r="C71" s="355"/>
      <c r="D71" s="355"/>
      <c r="E71" s="355"/>
      <c r="F71" s="355"/>
      <c r="G71" s="330"/>
      <c r="H71" s="330"/>
      <c r="I71" s="330"/>
      <c r="J71" s="330"/>
      <c r="K71" s="330"/>
      <c r="L71" s="330"/>
      <c r="M71" s="330"/>
      <c r="N71" s="330"/>
      <c r="O71" s="330"/>
      <c r="P71" s="330"/>
      <c r="Q71" s="330"/>
    </row>
    <row r="72" spans="1:17" ht="14.25" customHeight="1" x14ac:dyDescent="0.35">
      <c r="A72" s="352"/>
      <c r="B72" s="355"/>
      <c r="C72" s="355"/>
      <c r="D72" s="355"/>
      <c r="E72" s="355"/>
      <c r="F72" s="355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</row>
    <row r="73" spans="1:17" ht="14.25" customHeight="1" x14ac:dyDescent="0.35">
      <c r="A73" s="352"/>
      <c r="B73" s="355"/>
      <c r="C73" s="355"/>
      <c r="D73" s="355"/>
      <c r="E73" s="355"/>
      <c r="F73" s="355"/>
      <c r="G73" s="330"/>
      <c r="H73" s="330"/>
      <c r="I73" s="330"/>
      <c r="J73" s="330"/>
      <c r="K73" s="330"/>
      <c r="L73" s="330"/>
      <c r="M73" s="330"/>
      <c r="N73" s="330"/>
      <c r="O73" s="330"/>
      <c r="P73" s="330"/>
      <c r="Q73" s="330"/>
    </row>
    <row r="74" spans="1:17" ht="14.25" customHeight="1" x14ac:dyDescent="0.35">
      <c r="A74" s="352"/>
      <c r="B74" s="355"/>
      <c r="C74" s="355"/>
      <c r="D74" s="355"/>
      <c r="E74" s="355"/>
      <c r="F74" s="355"/>
      <c r="G74" s="330"/>
      <c r="H74" s="330"/>
      <c r="I74" s="330"/>
      <c r="J74" s="330"/>
      <c r="K74" s="330"/>
      <c r="L74" s="330"/>
      <c r="M74" s="330"/>
      <c r="N74" s="330"/>
      <c r="O74" s="330"/>
      <c r="P74" s="330"/>
      <c r="Q74" s="330"/>
    </row>
    <row r="75" spans="1:17" ht="14.25" customHeight="1" x14ac:dyDescent="0.35">
      <c r="A75" s="352"/>
      <c r="B75" s="355"/>
      <c r="C75" s="355"/>
      <c r="D75" s="355"/>
      <c r="E75" s="355"/>
      <c r="F75" s="355"/>
      <c r="G75" s="330"/>
      <c r="H75" s="330"/>
      <c r="I75" s="330"/>
      <c r="J75" s="330"/>
      <c r="K75" s="330"/>
      <c r="L75" s="330"/>
      <c r="M75" s="330"/>
      <c r="N75" s="330"/>
      <c r="O75" s="330"/>
      <c r="P75" s="330"/>
      <c r="Q75" s="330"/>
    </row>
    <row r="76" spans="1:17" ht="14.25" customHeight="1" x14ac:dyDescent="0.35">
      <c r="A76" s="352"/>
      <c r="B76" s="355"/>
      <c r="C76" s="355"/>
      <c r="D76" s="355"/>
      <c r="E76" s="355"/>
      <c r="F76" s="355"/>
      <c r="G76" s="330"/>
      <c r="H76" s="330"/>
      <c r="I76" s="330"/>
      <c r="J76" s="330"/>
      <c r="K76" s="330"/>
      <c r="L76" s="330"/>
      <c r="M76" s="330"/>
      <c r="N76" s="330"/>
      <c r="O76" s="330"/>
      <c r="P76" s="330"/>
      <c r="Q76" s="330"/>
    </row>
    <row r="77" spans="1:17" ht="14.25" customHeight="1" x14ac:dyDescent="0.35">
      <c r="A77" s="352"/>
      <c r="B77" s="355"/>
      <c r="C77" s="355"/>
      <c r="D77" s="355"/>
      <c r="E77" s="355"/>
      <c r="F77" s="355"/>
      <c r="G77" s="330"/>
      <c r="H77" s="330"/>
      <c r="I77" s="330"/>
      <c r="J77" s="330"/>
      <c r="K77" s="330"/>
      <c r="L77" s="330"/>
      <c r="M77" s="330"/>
      <c r="N77" s="330"/>
      <c r="O77" s="330"/>
      <c r="P77" s="330"/>
      <c r="Q77" s="330"/>
    </row>
    <row r="78" spans="1:17" ht="14.25" customHeight="1" x14ac:dyDescent="0.35">
      <c r="A78" s="352"/>
      <c r="B78" s="355"/>
      <c r="C78" s="355"/>
      <c r="D78" s="355"/>
      <c r="E78" s="355"/>
      <c r="F78" s="355"/>
      <c r="G78" s="330"/>
      <c r="H78" s="330"/>
      <c r="I78" s="330"/>
      <c r="J78" s="330"/>
      <c r="K78" s="330"/>
      <c r="L78" s="330"/>
      <c r="M78" s="330"/>
      <c r="N78" s="330"/>
      <c r="O78" s="330"/>
      <c r="P78" s="330"/>
      <c r="Q78" s="330"/>
    </row>
    <row r="79" spans="1:17" ht="14.25" customHeight="1" x14ac:dyDescent="0.35">
      <c r="A79" s="352"/>
      <c r="B79" s="355"/>
      <c r="C79" s="355"/>
      <c r="D79" s="355"/>
      <c r="E79" s="355"/>
      <c r="F79" s="355"/>
      <c r="G79" s="330"/>
      <c r="H79" s="330"/>
      <c r="I79" s="330"/>
      <c r="J79" s="330"/>
      <c r="K79" s="330"/>
      <c r="L79" s="330"/>
      <c r="M79" s="330"/>
      <c r="N79" s="330"/>
      <c r="O79" s="330"/>
      <c r="P79" s="330"/>
      <c r="Q79" s="330"/>
    </row>
    <row r="80" spans="1:17" ht="14.25" customHeight="1" x14ac:dyDescent="0.35">
      <c r="A80" s="352"/>
      <c r="B80" s="355"/>
      <c r="C80" s="355"/>
      <c r="D80" s="355"/>
      <c r="E80" s="355"/>
      <c r="F80" s="355"/>
      <c r="G80" s="330"/>
      <c r="H80" s="330"/>
      <c r="I80" s="330"/>
      <c r="J80" s="330"/>
      <c r="K80" s="330"/>
      <c r="L80" s="330"/>
      <c r="M80" s="330"/>
      <c r="N80" s="330"/>
      <c r="O80" s="330"/>
      <c r="P80" s="330"/>
      <c r="Q80" s="330"/>
    </row>
    <row r="81" spans="1:17" ht="14.25" customHeight="1" x14ac:dyDescent="0.35">
      <c r="A81" s="352"/>
      <c r="B81" s="355"/>
      <c r="C81" s="355"/>
      <c r="D81" s="355"/>
      <c r="E81" s="355"/>
      <c r="F81" s="355"/>
      <c r="G81" s="330"/>
      <c r="H81" s="330"/>
      <c r="I81" s="330"/>
      <c r="J81" s="330"/>
      <c r="K81" s="330"/>
      <c r="L81" s="330"/>
      <c r="M81" s="330"/>
      <c r="N81" s="330"/>
      <c r="O81" s="330"/>
      <c r="P81" s="330"/>
      <c r="Q81" s="330"/>
    </row>
    <row r="82" spans="1:17" ht="14.25" customHeight="1" x14ac:dyDescent="0.35">
      <c r="A82" s="352"/>
      <c r="B82" s="355"/>
      <c r="C82" s="355"/>
      <c r="D82" s="355"/>
      <c r="E82" s="355"/>
      <c r="F82" s="355"/>
      <c r="G82" s="330"/>
      <c r="H82" s="330"/>
      <c r="I82" s="330"/>
      <c r="J82" s="330"/>
      <c r="K82" s="330"/>
      <c r="L82" s="330"/>
      <c r="M82" s="330"/>
      <c r="N82" s="330"/>
      <c r="O82" s="330"/>
      <c r="P82" s="330"/>
      <c r="Q82" s="330"/>
    </row>
    <row r="83" spans="1:17" ht="14.25" customHeight="1" x14ac:dyDescent="0.35">
      <c r="A83" s="352"/>
      <c r="B83" s="355"/>
      <c r="C83" s="355"/>
      <c r="D83" s="355"/>
      <c r="E83" s="355"/>
      <c r="F83" s="355"/>
      <c r="G83" s="330"/>
      <c r="H83" s="330"/>
      <c r="I83" s="330"/>
      <c r="J83" s="330"/>
      <c r="K83" s="330"/>
      <c r="L83" s="330"/>
      <c r="M83" s="330"/>
      <c r="N83" s="330"/>
      <c r="O83" s="330"/>
      <c r="P83" s="330"/>
      <c r="Q83" s="330"/>
    </row>
    <row r="84" spans="1:17" ht="14.25" customHeight="1" x14ac:dyDescent="0.35">
      <c r="A84" s="352"/>
      <c r="B84" s="355"/>
      <c r="C84" s="355"/>
      <c r="D84" s="355"/>
      <c r="E84" s="355"/>
      <c r="F84" s="355"/>
      <c r="G84" s="330"/>
      <c r="H84" s="330"/>
      <c r="I84" s="330"/>
      <c r="J84" s="330"/>
      <c r="K84" s="330"/>
      <c r="L84" s="330"/>
      <c r="M84" s="330"/>
      <c r="N84" s="330"/>
      <c r="O84" s="330"/>
      <c r="P84" s="330"/>
      <c r="Q84" s="330"/>
    </row>
    <row r="85" spans="1:17" ht="14.25" customHeight="1" x14ac:dyDescent="0.35">
      <c r="A85" s="352"/>
      <c r="B85" s="355"/>
      <c r="C85" s="355"/>
      <c r="D85" s="355"/>
      <c r="E85" s="355"/>
      <c r="F85" s="355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</row>
    <row r="86" spans="1:17" ht="14.25" customHeight="1" x14ac:dyDescent="0.35">
      <c r="A86" s="352"/>
      <c r="B86" s="355"/>
      <c r="C86" s="355"/>
      <c r="D86" s="355"/>
      <c r="E86" s="355"/>
      <c r="F86" s="355"/>
      <c r="G86" s="330"/>
      <c r="H86" s="330"/>
      <c r="I86" s="330"/>
      <c r="J86" s="330"/>
      <c r="K86" s="330"/>
      <c r="L86" s="330"/>
      <c r="M86" s="330"/>
      <c r="N86" s="330"/>
      <c r="O86" s="330"/>
      <c r="P86" s="330"/>
      <c r="Q86" s="330"/>
    </row>
    <row r="87" spans="1:17" ht="14.25" customHeight="1" x14ac:dyDescent="0.35">
      <c r="A87" s="352"/>
      <c r="B87" s="355"/>
      <c r="C87" s="355"/>
      <c r="D87" s="355"/>
      <c r="E87" s="355"/>
      <c r="F87" s="355"/>
      <c r="G87" s="330"/>
      <c r="H87" s="330"/>
      <c r="I87" s="330"/>
      <c r="J87" s="330"/>
      <c r="K87" s="330"/>
      <c r="L87" s="330"/>
      <c r="M87" s="330"/>
      <c r="N87" s="330"/>
      <c r="O87" s="330"/>
      <c r="P87" s="330"/>
      <c r="Q87" s="330"/>
    </row>
    <row r="88" spans="1:17" ht="14.25" customHeight="1" x14ac:dyDescent="0.35">
      <c r="A88" s="352"/>
      <c r="B88" s="355"/>
      <c r="C88" s="355"/>
      <c r="D88" s="355"/>
      <c r="E88" s="355"/>
      <c r="F88" s="355"/>
      <c r="G88" s="330"/>
      <c r="H88" s="330"/>
      <c r="I88" s="330"/>
      <c r="J88" s="330"/>
      <c r="K88" s="330"/>
      <c r="L88" s="330"/>
      <c r="M88" s="330"/>
      <c r="N88" s="330"/>
      <c r="O88" s="330"/>
      <c r="P88" s="330"/>
      <c r="Q88" s="330"/>
    </row>
    <row r="89" spans="1:17" ht="14.25" customHeight="1" x14ac:dyDescent="0.35">
      <c r="A89" s="352"/>
      <c r="B89" s="355"/>
      <c r="C89" s="355"/>
      <c r="D89" s="355"/>
      <c r="E89" s="355"/>
      <c r="F89" s="355"/>
      <c r="G89" s="330"/>
      <c r="H89" s="330"/>
      <c r="I89" s="330"/>
      <c r="J89" s="330"/>
      <c r="K89" s="330"/>
      <c r="L89" s="330"/>
      <c r="M89" s="330"/>
      <c r="N89" s="330"/>
      <c r="O89" s="330"/>
      <c r="P89" s="330"/>
      <c r="Q89" s="330"/>
    </row>
    <row r="90" spans="1:17" ht="14.25" customHeight="1" x14ac:dyDescent="0.35">
      <c r="A90" s="352"/>
      <c r="B90" s="355"/>
      <c r="C90" s="355"/>
      <c r="D90" s="355"/>
      <c r="E90" s="355"/>
      <c r="F90" s="355"/>
      <c r="G90" s="330"/>
      <c r="H90" s="330"/>
      <c r="I90" s="330"/>
      <c r="J90" s="330"/>
      <c r="K90" s="330"/>
      <c r="L90" s="330"/>
      <c r="M90" s="330"/>
      <c r="N90" s="330"/>
      <c r="O90" s="330"/>
      <c r="P90" s="330"/>
      <c r="Q90" s="330"/>
    </row>
    <row r="91" spans="1:17" ht="14.25" customHeight="1" x14ac:dyDescent="0.35">
      <c r="A91" s="352"/>
      <c r="B91" s="355"/>
      <c r="C91" s="355"/>
      <c r="D91" s="355"/>
      <c r="E91" s="355"/>
      <c r="F91" s="355"/>
      <c r="G91" s="330"/>
      <c r="H91" s="330"/>
      <c r="I91" s="330"/>
      <c r="J91" s="330"/>
      <c r="K91" s="330"/>
      <c r="L91" s="330"/>
      <c r="M91" s="330"/>
      <c r="N91" s="330"/>
      <c r="O91" s="330"/>
      <c r="P91" s="330"/>
      <c r="Q91" s="330"/>
    </row>
    <row r="92" spans="1:17" ht="14.25" customHeight="1" x14ac:dyDescent="0.35">
      <c r="A92" s="352"/>
      <c r="B92" s="355"/>
      <c r="C92" s="355"/>
      <c r="D92" s="355"/>
      <c r="E92" s="355"/>
      <c r="F92" s="355"/>
      <c r="G92" s="330"/>
      <c r="H92" s="330"/>
      <c r="I92" s="330"/>
      <c r="J92" s="330"/>
      <c r="K92" s="330"/>
      <c r="L92" s="330"/>
      <c r="M92" s="330"/>
      <c r="N92" s="330"/>
      <c r="O92" s="330"/>
      <c r="P92" s="330"/>
      <c r="Q92" s="330"/>
    </row>
    <row r="93" spans="1:17" ht="14.25" customHeight="1" x14ac:dyDescent="0.35">
      <c r="A93" s="352"/>
      <c r="B93" s="355"/>
      <c r="C93" s="355"/>
      <c r="D93" s="355"/>
      <c r="E93" s="355"/>
      <c r="F93" s="355"/>
      <c r="G93" s="330"/>
      <c r="H93" s="330"/>
      <c r="I93" s="330"/>
      <c r="J93" s="330"/>
      <c r="K93" s="330"/>
      <c r="L93" s="330"/>
      <c r="M93" s="330"/>
      <c r="N93" s="330"/>
      <c r="O93" s="330"/>
      <c r="P93" s="330"/>
      <c r="Q93" s="330"/>
    </row>
    <row r="94" spans="1:17" ht="14.25" customHeight="1" x14ac:dyDescent="0.35">
      <c r="A94" s="352"/>
      <c r="B94" s="355"/>
      <c r="C94" s="355"/>
      <c r="D94" s="355"/>
      <c r="E94" s="355"/>
      <c r="F94" s="355"/>
      <c r="G94" s="330"/>
      <c r="H94" s="330"/>
      <c r="I94" s="330"/>
      <c r="J94" s="330"/>
      <c r="K94" s="330"/>
      <c r="L94" s="330"/>
      <c r="M94" s="330"/>
      <c r="N94" s="330"/>
      <c r="O94" s="330"/>
      <c r="P94" s="330"/>
      <c r="Q94" s="330"/>
    </row>
    <row r="95" spans="1:17" ht="14.25" customHeight="1" x14ac:dyDescent="0.35">
      <c r="A95" s="352"/>
      <c r="B95" s="355"/>
      <c r="C95" s="355"/>
      <c r="D95" s="355"/>
      <c r="E95" s="355"/>
      <c r="F95" s="355"/>
      <c r="G95" s="330"/>
      <c r="H95" s="330"/>
      <c r="I95" s="330"/>
      <c r="J95" s="330"/>
      <c r="K95" s="330"/>
      <c r="L95" s="330"/>
      <c r="M95" s="330"/>
      <c r="N95" s="330"/>
      <c r="O95" s="330"/>
      <c r="P95" s="330"/>
      <c r="Q95" s="330"/>
    </row>
    <row r="96" spans="1:17" ht="14.25" customHeight="1" x14ac:dyDescent="0.35">
      <c r="A96" s="352"/>
      <c r="B96" s="355"/>
      <c r="C96" s="355"/>
      <c r="D96" s="355"/>
      <c r="E96" s="355"/>
      <c r="F96" s="355"/>
      <c r="G96" s="330"/>
      <c r="H96" s="330"/>
      <c r="I96" s="330"/>
      <c r="J96" s="330"/>
      <c r="K96" s="330"/>
      <c r="L96" s="330"/>
      <c r="M96" s="330"/>
      <c r="N96" s="330"/>
      <c r="O96" s="330"/>
      <c r="P96" s="330"/>
      <c r="Q96" s="330"/>
    </row>
    <row r="97" spans="1:17" ht="14.25" customHeight="1" x14ac:dyDescent="0.35">
      <c r="A97" s="352"/>
      <c r="B97" s="355"/>
      <c r="C97" s="355"/>
      <c r="D97" s="355"/>
      <c r="E97" s="355"/>
      <c r="F97" s="355"/>
      <c r="G97" s="330"/>
      <c r="H97" s="330"/>
      <c r="I97" s="330"/>
      <c r="J97" s="330"/>
      <c r="K97" s="330"/>
      <c r="L97" s="330"/>
      <c r="M97" s="330"/>
      <c r="N97" s="330"/>
      <c r="O97" s="330"/>
      <c r="P97" s="330"/>
      <c r="Q97" s="330"/>
    </row>
    <row r="98" spans="1:17" ht="14.25" customHeight="1" x14ac:dyDescent="0.35">
      <c r="A98" s="352"/>
      <c r="B98" s="355"/>
      <c r="C98" s="355"/>
      <c r="D98" s="355"/>
      <c r="E98" s="355"/>
      <c r="F98" s="355"/>
      <c r="G98" s="330"/>
      <c r="H98" s="330"/>
      <c r="I98" s="330"/>
      <c r="J98" s="330"/>
      <c r="K98" s="330"/>
      <c r="L98" s="330"/>
      <c r="M98" s="330"/>
      <c r="N98" s="330"/>
      <c r="O98" s="330"/>
      <c r="P98" s="330"/>
      <c r="Q98" s="330"/>
    </row>
    <row r="99" spans="1:17" ht="14.25" customHeight="1" x14ac:dyDescent="0.35">
      <c r="A99" s="352"/>
      <c r="B99" s="355"/>
      <c r="C99" s="355"/>
      <c r="D99" s="355"/>
      <c r="E99" s="355"/>
      <c r="F99" s="355"/>
      <c r="G99" s="330"/>
      <c r="H99" s="330"/>
      <c r="I99" s="330"/>
      <c r="J99" s="330"/>
      <c r="K99" s="330"/>
      <c r="L99" s="330"/>
      <c r="M99" s="330"/>
      <c r="N99" s="330"/>
      <c r="O99" s="330"/>
      <c r="P99" s="330"/>
      <c r="Q99" s="330"/>
    </row>
    <row r="100" spans="1:17" ht="14.25" customHeight="1" x14ac:dyDescent="0.35">
      <c r="A100" s="352"/>
      <c r="B100" s="355"/>
      <c r="C100" s="355"/>
      <c r="D100" s="355"/>
      <c r="E100" s="355"/>
      <c r="F100" s="355"/>
      <c r="G100" s="330"/>
      <c r="H100" s="330"/>
      <c r="I100" s="330"/>
      <c r="J100" s="330"/>
      <c r="K100" s="330"/>
      <c r="L100" s="330"/>
      <c r="M100" s="330"/>
      <c r="N100" s="330"/>
      <c r="O100" s="330"/>
      <c r="P100" s="330"/>
      <c r="Q100" s="330"/>
    </row>
    <row r="101" spans="1:17" ht="14.25" customHeight="1" x14ac:dyDescent="0.35">
      <c r="A101" s="352"/>
      <c r="B101" s="355"/>
      <c r="C101" s="355"/>
      <c r="D101" s="355"/>
      <c r="E101" s="355"/>
      <c r="F101" s="355"/>
      <c r="G101" s="330"/>
      <c r="H101" s="330"/>
      <c r="I101" s="330"/>
      <c r="J101" s="330"/>
      <c r="K101" s="330"/>
      <c r="L101" s="330"/>
      <c r="M101" s="330"/>
      <c r="N101" s="330"/>
      <c r="O101" s="330"/>
      <c r="P101" s="330"/>
      <c r="Q101" s="330"/>
    </row>
    <row r="102" spans="1:17" ht="14.25" customHeight="1" x14ac:dyDescent="0.35">
      <c r="A102" s="352"/>
      <c r="B102" s="355"/>
      <c r="C102" s="355"/>
      <c r="D102" s="355"/>
      <c r="E102" s="355"/>
      <c r="F102" s="355"/>
      <c r="G102" s="330"/>
      <c r="H102" s="330"/>
      <c r="I102" s="330"/>
      <c r="J102" s="330"/>
      <c r="K102" s="330"/>
      <c r="L102" s="330"/>
      <c r="M102" s="330"/>
      <c r="N102" s="330"/>
      <c r="O102" s="330"/>
      <c r="P102" s="330"/>
      <c r="Q102" s="330"/>
    </row>
    <row r="103" spans="1:17" ht="14.25" customHeight="1" x14ac:dyDescent="0.35">
      <c r="A103" s="352"/>
      <c r="B103" s="355"/>
      <c r="C103" s="355"/>
      <c r="D103" s="355"/>
      <c r="E103" s="355"/>
      <c r="F103" s="355"/>
      <c r="G103" s="330"/>
      <c r="H103" s="330"/>
      <c r="I103" s="330"/>
      <c r="J103" s="330"/>
      <c r="K103" s="330"/>
      <c r="L103" s="330"/>
      <c r="M103" s="330"/>
      <c r="N103" s="330"/>
      <c r="O103" s="330"/>
      <c r="P103" s="330"/>
      <c r="Q103" s="330"/>
    </row>
    <row r="104" spans="1:17" ht="14.25" customHeight="1" x14ac:dyDescent="0.35">
      <c r="A104" s="352"/>
      <c r="B104" s="355"/>
      <c r="C104" s="355"/>
      <c r="D104" s="355"/>
      <c r="E104" s="355"/>
      <c r="F104" s="355"/>
      <c r="G104" s="330"/>
      <c r="H104" s="330"/>
      <c r="I104" s="330"/>
      <c r="J104" s="330"/>
      <c r="K104" s="330"/>
      <c r="L104" s="330"/>
      <c r="M104" s="330"/>
      <c r="N104" s="330"/>
      <c r="O104" s="330"/>
      <c r="P104" s="330"/>
      <c r="Q104" s="330"/>
    </row>
    <row r="105" spans="1:17" ht="14.25" customHeight="1" x14ac:dyDescent="0.35">
      <c r="A105" s="352"/>
      <c r="B105" s="355"/>
      <c r="C105" s="355"/>
      <c r="D105" s="355"/>
      <c r="E105" s="355"/>
      <c r="F105" s="355"/>
      <c r="G105" s="330"/>
      <c r="H105" s="330"/>
      <c r="I105" s="330"/>
      <c r="J105" s="330"/>
      <c r="K105" s="330"/>
      <c r="L105" s="330"/>
      <c r="M105" s="330"/>
      <c r="N105" s="330"/>
      <c r="O105" s="330"/>
      <c r="P105" s="330"/>
      <c r="Q105" s="330"/>
    </row>
    <row r="106" spans="1:17" ht="14.25" customHeight="1" x14ac:dyDescent="0.35">
      <c r="A106" s="352"/>
      <c r="B106" s="355"/>
      <c r="C106" s="355"/>
      <c r="D106" s="355"/>
      <c r="E106" s="355"/>
      <c r="F106" s="355"/>
      <c r="G106" s="330"/>
      <c r="H106" s="330"/>
      <c r="I106" s="330"/>
      <c r="J106" s="330"/>
      <c r="K106" s="330"/>
      <c r="L106" s="330"/>
      <c r="M106" s="330"/>
      <c r="N106" s="330"/>
      <c r="O106" s="330"/>
      <c r="P106" s="330"/>
      <c r="Q106" s="330"/>
    </row>
  </sheetData>
  <mergeCells count="1">
    <mergeCell ref="A30:F30"/>
  </mergeCells>
  <pageMargins left="0.7" right="0.7" top="0.75" bottom="0.75" header="0" footer="0"/>
  <pageSetup orientation="landscape" r:id="rId1"/>
  <ignoredErrors>
    <ignoredError sqref="F13:F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8989"/>
  </sheetPr>
  <dimension ref="A1:H101"/>
  <sheetViews>
    <sheetView showGridLines="0" topLeftCell="A78" zoomScale="85" zoomScaleNormal="85" workbookViewId="0">
      <selection activeCell="A79" sqref="A1:XFD1048576"/>
    </sheetView>
  </sheetViews>
  <sheetFormatPr baseColWidth="10" defaultRowHeight="15" customHeight="1" x14ac:dyDescent="0.35"/>
  <cols>
    <col min="1" max="1" width="50.54296875" bestFit="1" customWidth="1"/>
    <col min="2" max="2" width="10.7265625" bestFit="1" customWidth="1"/>
    <col min="3" max="3" width="9.7265625" bestFit="1" customWidth="1"/>
    <col min="4" max="4" width="7.453125" customWidth="1"/>
    <col min="5" max="5" width="13.26953125" customWidth="1"/>
    <col min="7" max="7" width="6.7265625" customWidth="1"/>
    <col min="8" max="8" width="6.453125" bestFit="1" customWidth="1"/>
  </cols>
  <sheetData>
    <row r="1" spans="1:8" ht="14.5" x14ac:dyDescent="0.35">
      <c r="A1" s="519" t="s">
        <v>410</v>
      </c>
      <c r="B1" s="457"/>
      <c r="C1" s="457"/>
      <c r="D1" s="520"/>
      <c r="E1" s="521"/>
      <c r="F1" s="521"/>
      <c r="G1" s="522"/>
      <c r="H1" s="521"/>
    </row>
    <row r="2" spans="1:8" ht="15.5" x14ac:dyDescent="0.35">
      <c r="A2" s="523" t="s">
        <v>411</v>
      </c>
      <c r="B2" s="457"/>
      <c r="C2" s="457"/>
      <c r="D2" s="520"/>
      <c r="E2" s="521"/>
      <c r="F2" s="521"/>
      <c r="G2" s="522"/>
      <c r="H2" s="521"/>
    </row>
    <row r="3" spans="1:8" thickBot="1" x14ac:dyDescent="0.4">
      <c r="A3" s="521"/>
      <c r="B3" s="524"/>
      <c r="C3" s="524"/>
      <c r="D3" s="520"/>
      <c r="E3" s="524"/>
      <c r="F3" s="524"/>
      <c r="G3" s="520"/>
      <c r="H3" s="520"/>
    </row>
    <row r="4" spans="1:8" thickBot="1" x14ac:dyDescent="0.4">
      <c r="A4" s="525"/>
      <c r="B4" s="772" t="s">
        <v>398</v>
      </c>
      <c r="C4" s="773"/>
      <c r="D4" s="773"/>
      <c r="E4" s="772" t="s">
        <v>399</v>
      </c>
      <c r="F4" s="773"/>
      <c r="G4" s="773"/>
      <c r="H4" s="774"/>
    </row>
    <row r="5" spans="1:8" ht="14.5" x14ac:dyDescent="0.35">
      <c r="A5" s="526" t="s">
        <v>412</v>
      </c>
      <c r="B5" s="527">
        <v>2019</v>
      </c>
      <c r="C5" s="528">
        <v>2020</v>
      </c>
      <c r="D5" s="529" t="s">
        <v>237</v>
      </c>
      <c r="E5" s="527">
        <v>2019</v>
      </c>
      <c r="F5" s="528">
        <v>2020</v>
      </c>
      <c r="G5" s="529" t="s">
        <v>237</v>
      </c>
      <c r="H5" s="530" t="s">
        <v>245</v>
      </c>
    </row>
    <row r="6" spans="1:8" ht="14.5" x14ac:dyDescent="0.35">
      <c r="A6" s="531" t="s">
        <v>413</v>
      </c>
      <c r="B6" s="532">
        <f>SUM(B7:B22)</f>
        <v>225496.01062327001</v>
      </c>
      <c r="C6" s="533">
        <f>SUM(C7:C22)</f>
        <v>221979.62196015398</v>
      </c>
      <c r="D6" s="534">
        <f>(C6-B6)/B6</f>
        <v>-1.5594017177495711E-2</v>
      </c>
      <c r="E6" s="532">
        <f>SUM(E7:E22)</f>
        <v>2455439.9222271019</v>
      </c>
      <c r="F6" s="533">
        <f>SUM(F7:F22)</f>
        <v>2149245.5612422959</v>
      </c>
      <c r="G6" s="534">
        <f>(F6-E6)/E6</f>
        <v>-0.12470040835170809</v>
      </c>
      <c r="H6" s="535">
        <f>SUM(H7:H22)</f>
        <v>1.0000000000000002</v>
      </c>
    </row>
    <row r="7" spans="1:8" ht="14.5" x14ac:dyDescent="0.35">
      <c r="A7" s="536" t="s">
        <v>249</v>
      </c>
      <c r="B7" s="537">
        <v>40622.181707399999</v>
      </c>
      <c r="C7" s="538">
        <v>42044.047151550003</v>
      </c>
      <c r="D7" s="539">
        <f>(C7-B7)/B7</f>
        <v>3.5002192998683471E-2</v>
      </c>
      <c r="E7" s="537">
        <v>466105.54835305002</v>
      </c>
      <c r="F7" s="538">
        <v>399761.67675558</v>
      </c>
      <c r="G7" s="539">
        <f>(F7-E7)/E7</f>
        <v>-0.1423365841318372</v>
      </c>
      <c r="H7" s="540">
        <f>(F7/$F$6)</f>
        <v>0.18600093165925247</v>
      </c>
    </row>
    <row r="8" spans="1:8" ht="14.5" x14ac:dyDescent="0.35">
      <c r="A8" s="536" t="s">
        <v>252</v>
      </c>
      <c r="B8" s="537">
        <v>45859.435595090006</v>
      </c>
      <c r="C8" s="538">
        <v>38407.775950520001</v>
      </c>
      <c r="D8" s="539">
        <f t="shared" ref="D8:D20" si="0">(C8-B8)/B8</f>
        <v>-0.16248912678218452</v>
      </c>
      <c r="E8" s="537">
        <v>478748.38156197005</v>
      </c>
      <c r="F8" s="538">
        <v>392289.99468811002</v>
      </c>
      <c r="G8" s="539">
        <f t="shared" ref="G8:G21" si="1">(F8-E8)/E8</f>
        <v>-0.18059254130902727</v>
      </c>
      <c r="H8" s="540">
        <f t="shared" ref="H8:H22" si="2">(F8/$F$6)</f>
        <v>0.18252451081548846</v>
      </c>
    </row>
    <row r="9" spans="1:8" ht="14.5" x14ac:dyDescent="0.35">
      <c r="A9" s="536" t="s">
        <v>251</v>
      </c>
      <c r="B9" s="537">
        <v>33940.32056</v>
      </c>
      <c r="C9" s="538">
        <v>33763.403724999996</v>
      </c>
      <c r="D9" s="539">
        <f t="shared" si="0"/>
        <v>-5.2125858589711456E-3</v>
      </c>
      <c r="E9" s="537">
        <v>382536.19759200007</v>
      </c>
      <c r="F9" s="538">
        <v>312776.12570399995</v>
      </c>
      <c r="G9" s="539">
        <f t="shared" si="1"/>
        <v>-0.18236201522137732</v>
      </c>
      <c r="H9" s="540">
        <f t="shared" si="2"/>
        <v>0.14552833391602341</v>
      </c>
    </row>
    <row r="10" spans="1:8" ht="14.5" x14ac:dyDescent="0.35">
      <c r="A10" s="536" t="s">
        <v>255</v>
      </c>
      <c r="B10" s="537">
        <v>26089.040519099999</v>
      </c>
      <c r="C10" s="538">
        <v>24787.035863599998</v>
      </c>
      <c r="D10" s="539">
        <f t="shared" si="0"/>
        <v>-4.9906191626587132E-2</v>
      </c>
      <c r="E10" s="537">
        <v>311538.80787571199</v>
      </c>
      <c r="F10" s="538">
        <v>262661.53890739998</v>
      </c>
      <c r="G10" s="539">
        <f t="shared" si="1"/>
        <v>-0.15688982474315538</v>
      </c>
      <c r="H10" s="540">
        <f t="shared" si="2"/>
        <v>0.12221104169947788</v>
      </c>
    </row>
    <row r="11" spans="1:8" ht="14.5" x14ac:dyDescent="0.35">
      <c r="A11" s="536" t="s">
        <v>254</v>
      </c>
      <c r="B11" s="537">
        <v>22918.608465999998</v>
      </c>
      <c r="C11" s="538">
        <v>23805.301622620002</v>
      </c>
      <c r="D11" s="539">
        <f t="shared" si="0"/>
        <v>3.8688786796782296E-2</v>
      </c>
      <c r="E11" s="537">
        <v>255806.105205</v>
      </c>
      <c r="F11" s="538">
        <v>253171.33041617606</v>
      </c>
      <c r="G11" s="539">
        <f t="shared" si="1"/>
        <v>-1.0299890171551855E-2</v>
      </c>
      <c r="H11" s="540">
        <f t="shared" si="2"/>
        <v>0.11779544179672018</v>
      </c>
    </row>
    <row r="12" spans="1:8" ht="14.5" x14ac:dyDescent="0.35">
      <c r="A12" s="536" t="s">
        <v>248</v>
      </c>
      <c r="B12" s="537">
        <v>23266.770407259995</v>
      </c>
      <c r="C12" s="538">
        <v>29445.147092629999</v>
      </c>
      <c r="D12" s="539">
        <f t="shared" si="0"/>
        <v>0.26554509187240477</v>
      </c>
      <c r="E12" s="537">
        <v>203713.75997219997</v>
      </c>
      <c r="F12" s="538">
        <v>208367.22006437002</v>
      </c>
      <c r="G12" s="539">
        <f t="shared" si="1"/>
        <v>2.2843130934332011E-2</v>
      </c>
      <c r="H12" s="540">
        <f t="shared" si="2"/>
        <v>9.6949005651978948E-2</v>
      </c>
    </row>
    <row r="13" spans="1:8" ht="14.5" x14ac:dyDescent="0.35">
      <c r="A13" s="536" t="s">
        <v>246</v>
      </c>
      <c r="B13" s="537">
        <v>14708.1820582</v>
      </c>
      <c r="C13" s="538">
        <v>15426.665535254</v>
      </c>
      <c r="D13" s="539">
        <f t="shared" si="0"/>
        <v>4.8849237397998915E-2</v>
      </c>
      <c r="E13" s="537">
        <v>158587.905211</v>
      </c>
      <c r="F13" s="538">
        <v>170627.128562489</v>
      </c>
      <c r="G13" s="539">
        <f t="shared" si="1"/>
        <v>7.5915142049899076E-2</v>
      </c>
      <c r="H13" s="540">
        <f t="shared" si="2"/>
        <v>7.9389312994027531E-2</v>
      </c>
    </row>
    <row r="14" spans="1:8" ht="14.5" x14ac:dyDescent="0.35">
      <c r="A14" s="536" t="s">
        <v>247</v>
      </c>
      <c r="B14" s="537">
        <v>4458.6903140000004</v>
      </c>
      <c r="C14" s="538">
        <v>4230.0607872</v>
      </c>
      <c r="D14" s="539">
        <f t="shared" si="0"/>
        <v>-5.127728339465927E-2</v>
      </c>
      <c r="E14" s="537">
        <v>56696.207694799996</v>
      </c>
      <c r="F14" s="538">
        <v>40869.221335899994</v>
      </c>
      <c r="G14" s="539">
        <f t="shared" si="1"/>
        <v>-0.27915423275041384</v>
      </c>
      <c r="H14" s="540">
        <f t="shared" si="2"/>
        <v>1.9015612767987747E-2</v>
      </c>
    </row>
    <row r="15" spans="1:8" ht="14.5" x14ac:dyDescent="0.35">
      <c r="A15" s="536" t="s">
        <v>258</v>
      </c>
      <c r="B15" s="537">
        <v>5706.3752709399996</v>
      </c>
      <c r="C15" s="538">
        <v>3715.0103720000002</v>
      </c>
      <c r="D15" s="539">
        <f t="shared" si="0"/>
        <v>-0.34897194880980303</v>
      </c>
      <c r="E15" s="537">
        <v>56243.28679238</v>
      </c>
      <c r="F15" s="538">
        <v>40000.831930300395</v>
      </c>
      <c r="G15" s="539">
        <f t="shared" si="1"/>
        <v>-0.28878921891670417</v>
      </c>
      <c r="H15" s="540">
        <f t="shared" si="2"/>
        <v>1.8611568939185953E-2</v>
      </c>
    </row>
    <row r="16" spans="1:8" ht="14.5" x14ac:dyDescent="0.35">
      <c r="A16" s="536" t="s">
        <v>256</v>
      </c>
      <c r="B16" s="537">
        <v>3792.41096926</v>
      </c>
      <c r="C16" s="538">
        <v>3419.8528771000001</v>
      </c>
      <c r="D16" s="539">
        <f t="shared" si="0"/>
        <v>-9.8237795212552048E-2</v>
      </c>
      <c r="E16" s="537">
        <v>37327.510548220002</v>
      </c>
      <c r="F16" s="538">
        <v>38243.913201230003</v>
      </c>
      <c r="G16" s="539">
        <f t="shared" si="1"/>
        <v>2.455032868656443E-2</v>
      </c>
      <c r="H16" s="540">
        <f t="shared" si="2"/>
        <v>1.7794110589729194E-2</v>
      </c>
    </row>
    <row r="17" spans="1:8" ht="14.5" x14ac:dyDescent="0.35">
      <c r="A17" s="536" t="s">
        <v>250</v>
      </c>
      <c r="B17" s="537">
        <v>3003.4366319999999</v>
      </c>
      <c r="C17" s="538">
        <v>2561.1205199999999</v>
      </c>
      <c r="D17" s="539">
        <f t="shared" si="0"/>
        <v>-0.14726999973542307</v>
      </c>
      <c r="E17" s="537">
        <v>32650.550569999999</v>
      </c>
      <c r="F17" s="538">
        <v>24964.317505499999</v>
      </c>
      <c r="G17" s="539">
        <f t="shared" si="1"/>
        <v>-0.23540898791343109</v>
      </c>
      <c r="H17" s="540">
        <f t="shared" si="2"/>
        <v>1.1615386327037592E-2</v>
      </c>
    </row>
    <row r="18" spans="1:8" ht="14.5" x14ac:dyDescent="0.35">
      <c r="A18" s="536" t="s">
        <v>257</v>
      </c>
      <c r="B18" s="537">
        <v>154.1906912</v>
      </c>
      <c r="C18" s="538">
        <v>96.742749099999997</v>
      </c>
      <c r="D18" s="539">
        <f t="shared" si="0"/>
        <v>-0.37257723960446198</v>
      </c>
      <c r="E18" s="537">
        <v>3271.5285799999997</v>
      </c>
      <c r="F18" s="538">
        <v>2824.2884045999995</v>
      </c>
      <c r="G18" s="539">
        <f t="shared" si="1"/>
        <v>-0.1367067914778847</v>
      </c>
      <c r="H18" s="540">
        <f t="shared" si="2"/>
        <v>1.3140836280092251E-3</v>
      </c>
    </row>
    <row r="19" spans="1:8" ht="14.5" x14ac:dyDescent="0.35">
      <c r="A19" s="536" t="s">
        <v>260</v>
      </c>
      <c r="B19" s="537">
        <v>766.79709144000003</v>
      </c>
      <c r="C19" s="538">
        <v>229.15540931999999</v>
      </c>
      <c r="D19" s="539">
        <f t="shared" si="0"/>
        <v>-0.70115247973924943</v>
      </c>
      <c r="E19" s="537">
        <v>9604.1891623899974</v>
      </c>
      <c r="F19" s="538">
        <v>1855.2473668499999</v>
      </c>
      <c r="G19" s="539">
        <f t="shared" si="1"/>
        <v>-0.80682936003435379</v>
      </c>
      <c r="H19" s="540">
        <f t="shared" si="2"/>
        <v>8.6320865344844051E-4</v>
      </c>
    </row>
    <row r="20" spans="1:8" ht="14.5" x14ac:dyDescent="0.35">
      <c r="A20" s="536" t="s">
        <v>259</v>
      </c>
      <c r="B20" s="537">
        <v>40.889581380000003</v>
      </c>
      <c r="C20" s="538">
        <v>39.403110759999997</v>
      </c>
      <c r="D20" s="539">
        <f t="shared" si="0"/>
        <v>-3.6353285356134052E-2</v>
      </c>
      <c r="E20" s="537">
        <v>492.14265838</v>
      </c>
      <c r="F20" s="538">
        <v>431.49018659079996</v>
      </c>
      <c r="G20" s="539">
        <f t="shared" si="1"/>
        <v>-0.12324164702334788</v>
      </c>
      <c r="H20" s="540">
        <f t="shared" si="2"/>
        <v>2.0076355832573744E-4</v>
      </c>
    </row>
    <row r="21" spans="1:8" ht="14.5" x14ac:dyDescent="0.35">
      <c r="A21" s="536" t="s">
        <v>261</v>
      </c>
      <c r="B21" s="537">
        <v>168.68075999999999</v>
      </c>
      <c r="C21" s="538">
        <v>0</v>
      </c>
      <c r="D21" s="539" t="s">
        <v>264</v>
      </c>
      <c r="E21" s="537">
        <v>2117.8004500000002</v>
      </c>
      <c r="F21" s="538">
        <v>363.49198000000001</v>
      </c>
      <c r="G21" s="539">
        <f t="shared" si="1"/>
        <v>-0.82836344189085431</v>
      </c>
      <c r="H21" s="540">
        <f t="shared" si="2"/>
        <v>1.6912538360200043E-4</v>
      </c>
    </row>
    <row r="22" spans="1:8" ht="14.5" x14ac:dyDescent="0.35">
      <c r="A22" s="536" t="s">
        <v>253</v>
      </c>
      <c r="B22" s="537">
        <v>0</v>
      </c>
      <c r="C22" s="541">
        <v>8.8991935000000009</v>
      </c>
      <c r="D22" s="539" t="s">
        <v>267</v>
      </c>
      <c r="E22" s="537">
        <v>0</v>
      </c>
      <c r="F22" s="538">
        <v>37.744233200000011</v>
      </c>
      <c r="G22" s="539" t="s">
        <v>267</v>
      </c>
      <c r="H22" s="540">
        <f t="shared" si="2"/>
        <v>1.7561619705373863E-5</v>
      </c>
    </row>
    <row r="23" spans="1:8" ht="14.5" x14ac:dyDescent="0.35">
      <c r="A23" s="531" t="s">
        <v>414</v>
      </c>
      <c r="B23" s="532">
        <f>SUM(B24:B40)</f>
        <v>10063063.856784998</v>
      </c>
      <c r="C23" s="542">
        <f>SUM(C24:C40)</f>
        <v>8548185.7470867243</v>
      </c>
      <c r="D23" s="534">
        <f>(C23-B23)/B23</f>
        <v>-0.15053845739802896</v>
      </c>
      <c r="E23" s="532">
        <f>SUM(E24:E40)</f>
        <v>128413463.35877448</v>
      </c>
      <c r="F23" s="542">
        <f>SUM(F24:F40)</f>
        <v>87302970.103609219</v>
      </c>
      <c r="G23" s="534">
        <f>(F23-E23)/E23</f>
        <v>-0.32014161272410063</v>
      </c>
      <c r="H23" s="535">
        <f>SUM(H24:H40)</f>
        <v>1.0000000000000002</v>
      </c>
    </row>
    <row r="24" spans="1:8" ht="14.5" x14ac:dyDescent="0.35">
      <c r="A24" s="536" t="s">
        <v>253</v>
      </c>
      <c r="B24" s="537">
        <v>2753989.7353249998</v>
      </c>
      <c r="C24" s="538">
        <v>2728572.3172267429</v>
      </c>
      <c r="D24" s="539">
        <f>(C24-B24)/B24</f>
        <v>-9.2293074924106062E-3</v>
      </c>
      <c r="E24" s="537">
        <v>30514663.9921556</v>
      </c>
      <c r="F24" s="538">
        <v>25915513.707902394</v>
      </c>
      <c r="G24" s="539">
        <f>(F24-E24)/E24</f>
        <v>-0.15071934875099752</v>
      </c>
      <c r="H24" s="540">
        <f>(F24/$F$23)</f>
        <v>0.29684572789615793</v>
      </c>
    </row>
    <row r="25" spans="1:8" ht="14.5" x14ac:dyDescent="0.35">
      <c r="A25" s="536" t="s">
        <v>250</v>
      </c>
      <c r="B25" s="537">
        <v>2351857.09705</v>
      </c>
      <c r="C25" s="538">
        <v>2012545.1180049998</v>
      </c>
      <c r="D25" s="539">
        <f t="shared" ref="D25:D38" si="3">(C25-B25)/B25</f>
        <v>-0.14427406302475124</v>
      </c>
      <c r="E25" s="537">
        <v>32085875.199499998</v>
      </c>
      <c r="F25" s="538">
        <v>22626415.111951001</v>
      </c>
      <c r="G25" s="539">
        <f t="shared" ref="G25:G39" si="4">(F25-E25)/E25</f>
        <v>-0.29481695695482873</v>
      </c>
      <c r="H25" s="540">
        <f t="shared" ref="H25:H40" si="5">(F25/$F$23)</f>
        <v>0.2591711952651608</v>
      </c>
    </row>
    <row r="26" spans="1:8" ht="14.5" x14ac:dyDescent="0.35">
      <c r="A26" s="536" t="s">
        <v>252</v>
      </c>
      <c r="B26" s="537">
        <v>1619614.4780499996</v>
      </c>
      <c r="C26" s="538">
        <v>1287326.2569534297</v>
      </c>
      <c r="D26" s="539">
        <f t="shared" si="3"/>
        <v>-0.20516501031569054</v>
      </c>
      <c r="E26" s="537">
        <v>18806597.843156599</v>
      </c>
      <c r="F26" s="543">
        <v>13123687.235862808</v>
      </c>
      <c r="G26" s="539">
        <f t="shared" si="4"/>
        <v>-0.30217643056379306</v>
      </c>
      <c r="H26" s="540">
        <f t="shared" si="5"/>
        <v>0.150323490945244</v>
      </c>
    </row>
    <row r="27" spans="1:8" ht="14.5" x14ac:dyDescent="0.35">
      <c r="A27" s="536" t="s">
        <v>259</v>
      </c>
      <c r="B27" s="537">
        <v>856610.07412300003</v>
      </c>
      <c r="C27" s="538">
        <v>854475.80306829803</v>
      </c>
      <c r="D27" s="539">
        <f t="shared" si="3"/>
        <v>-2.4915315838271797E-3</v>
      </c>
      <c r="E27" s="537">
        <v>12026396.232225001</v>
      </c>
      <c r="F27" s="538">
        <v>8655995.7012304794</v>
      </c>
      <c r="G27" s="539">
        <f t="shared" si="4"/>
        <v>-0.2802502483631345</v>
      </c>
      <c r="H27" s="540">
        <f t="shared" si="5"/>
        <v>9.9148925757711753E-2</v>
      </c>
    </row>
    <row r="28" spans="1:8" ht="14.5" x14ac:dyDescent="0.35">
      <c r="A28" s="536" t="s">
        <v>257</v>
      </c>
      <c r="B28" s="537">
        <v>682676.47088400007</v>
      </c>
      <c r="C28" s="538">
        <v>283375.07033985527</v>
      </c>
      <c r="D28" s="539">
        <f t="shared" si="3"/>
        <v>-0.58490576074357459</v>
      </c>
      <c r="E28" s="537">
        <v>9125528.635515999</v>
      </c>
      <c r="F28" s="543">
        <v>3431128.4100156361</v>
      </c>
      <c r="G28" s="539">
        <f t="shared" si="4"/>
        <v>-0.62400770990275634</v>
      </c>
      <c r="H28" s="540">
        <f t="shared" si="5"/>
        <v>3.9301393823642533E-2</v>
      </c>
    </row>
    <row r="29" spans="1:8" ht="14.5" x14ac:dyDescent="0.35">
      <c r="A29" s="536" t="s">
        <v>255</v>
      </c>
      <c r="B29" s="537">
        <v>223004.85078000004</v>
      </c>
      <c r="C29" s="538">
        <v>390976.07393999997</v>
      </c>
      <c r="D29" s="539">
        <f t="shared" si="3"/>
        <v>0.75321780029667529</v>
      </c>
      <c r="E29" s="537">
        <v>6202498.7776080985</v>
      </c>
      <c r="F29" s="538">
        <v>3325004.8981889999</v>
      </c>
      <c r="G29" s="539">
        <f t="shared" si="4"/>
        <v>-0.46392494099430703</v>
      </c>
      <c r="H29" s="540">
        <f t="shared" si="5"/>
        <v>3.8085816487605839E-2</v>
      </c>
    </row>
    <row r="30" spans="1:8" ht="14.5" x14ac:dyDescent="0.35">
      <c r="A30" s="536" t="s">
        <v>254</v>
      </c>
      <c r="B30" s="537">
        <v>278488.76670000004</v>
      </c>
      <c r="C30" s="538">
        <v>309746.31946040469</v>
      </c>
      <c r="D30" s="539">
        <f t="shared" si="3"/>
        <v>0.11223990515235617</v>
      </c>
      <c r="E30" s="537">
        <v>3360313.1173000005</v>
      </c>
      <c r="F30" s="538">
        <v>2669770.6787655693</v>
      </c>
      <c r="G30" s="539">
        <f t="shared" si="4"/>
        <v>-0.20549943247231661</v>
      </c>
      <c r="H30" s="540">
        <f t="shared" si="5"/>
        <v>3.0580525216921544E-2</v>
      </c>
    </row>
    <row r="31" spans="1:8" ht="14.5" x14ac:dyDescent="0.35">
      <c r="A31" s="536" t="s">
        <v>263</v>
      </c>
      <c r="B31" s="537">
        <v>552754.56330000015</v>
      </c>
      <c r="C31" s="538">
        <v>125055.31999996344</v>
      </c>
      <c r="D31" s="539">
        <f t="shared" si="3"/>
        <v>-0.77375976915799549</v>
      </c>
      <c r="E31" s="537">
        <v>7103085.7762000002</v>
      </c>
      <c r="F31" s="538">
        <v>2143916.7247528443</v>
      </c>
      <c r="G31" s="539">
        <f t="shared" si="4"/>
        <v>-0.69817107771155285</v>
      </c>
      <c r="H31" s="540">
        <f t="shared" si="5"/>
        <v>2.4557202603857482E-2</v>
      </c>
    </row>
    <row r="32" spans="1:8" ht="14.5" x14ac:dyDescent="0.35">
      <c r="A32" s="536" t="s">
        <v>251</v>
      </c>
      <c r="B32" s="537">
        <v>151446.8781</v>
      </c>
      <c r="C32" s="538">
        <v>182502.40301384998</v>
      </c>
      <c r="D32" s="539">
        <f t="shared" si="3"/>
        <v>0.20505886488689515</v>
      </c>
      <c r="E32" s="537">
        <v>1424529.5541600001</v>
      </c>
      <c r="F32" s="538">
        <v>1572934.9304970358</v>
      </c>
      <c r="G32" s="539">
        <f t="shared" si="4"/>
        <v>0.10417851697330754</v>
      </c>
      <c r="H32" s="540">
        <f t="shared" si="5"/>
        <v>1.8016969281002829E-2</v>
      </c>
    </row>
    <row r="33" spans="1:8" ht="14.5" x14ac:dyDescent="0.35">
      <c r="A33" s="536" t="s">
        <v>256</v>
      </c>
      <c r="B33" s="537">
        <v>52533.125899999999</v>
      </c>
      <c r="C33" s="538">
        <v>102100.421025</v>
      </c>
      <c r="D33" s="539">
        <f t="shared" si="3"/>
        <v>0.94354360750118627</v>
      </c>
      <c r="E33" s="537">
        <v>534157.06414819998</v>
      </c>
      <c r="F33" s="538">
        <v>1162320.5564498003</v>
      </c>
      <c r="G33" s="539">
        <f t="shared" si="4"/>
        <v>1.1759902366980932</v>
      </c>
      <c r="H33" s="540">
        <f t="shared" si="5"/>
        <v>1.3313642766911413E-2</v>
      </c>
    </row>
    <row r="34" spans="1:8" ht="14.5" x14ac:dyDescent="0.35">
      <c r="A34" s="536" t="s">
        <v>258</v>
      </c>
      <c r="B34" s="537">
        <v>208315.33067</v>
      </c>
      <c r="C34" s="538">
        <v>97483.34173</v>
      </c>
      <c r="D34" s="539">
        <f t="shared" si="3"/>
        <v>-0.53203952192828785</v>
      </c>
      <c r="E34" s="537">
        <v>1913051.5489660001</v>
      </c>
      <c r="F34" s="538">
        <v>967299.76603846997</v>
      </c>
      <c r="G34" s="539">
        <f t="shared" si="4"/>
        <v>-0.49436816453728427</v>
      </c>
      <c r="H34" s="540">
        <f t="shared" si="5"/>
        <v>1.1079803641164787E-2</v>
      </c>
    </row>
    <row r="35" spans="1:8" ht="14.5" x14ac:dyDescent="0.35">
      <c r="A35" s="536" t="s">
        <v>249</v>
      </c>
      <c r="B35" s="537">
        <v>113853.89425099999</v>
      </c>
      <c r="C35" s="538">
        <v>85998.530320000005</v>
      </c>
      <c r="D35" s="539">
        <f t="shared" si="3"/>
        <v>-0.24465885962223316</v>
      </c>
      <c r="E35" s="537">
        <v>2182226.2817870001</v>
      </c>
      <c r="F35" s="538">
        <v>806701.99444999988</v>
      </c>
      <c r="G35" s="539">
        <f t="shared" si="4"/>
        <v>-0.63033073096828396</v>
      </c>
      <c r="H35" s="540">
        <f t="shared" si="5"/>
        <v>9.2402583038426293E-3</v>
      </c>
    </row>
    <row r="36" spans="1:8" ht="14.5" x14ac:dyDescent="0.35">
      <c r="A36" s="536" t="s">
        <v>260</v>
      </c>
      <c r="B36" s="537">
        <v>59106.362031999997</v>
      </c>
      <c r="C36" s="538">
        <v>18021.556094189</v>
      </c>
      <c r="D36" s="539">
        <f t="shared" si="3"/>
        <v>-0.69509955485955666</v>
      </c>
      <c r="E36" s="537">
        <v>913633.75407100003</v>
      </c>
      <c r="F36" s="538">
        <v>354309.19797518401</v>
      </c>
      <c r="G36" s="539">
        <f t="shared" si="4"/>
        <v>-0.6121977801318732</v>
      </c>
      <c r="H36" s="540">
        <f t="shared" si="5"/>
        <v>4.0583865308900461E-3</v>
      </c>
    </row>
    <row r="37" spans="1:8" ht="14.5" x14ac:dyDescent="0.35">
      <c r="A37" s="536" t="s">
        <v>247</v>
      </c>
      <c r="B37" s="537">
        <v>22674.906099999997</v>
      </c>
      <c r="C37" s="538">
        <v>49322.255550000002</v>
      </c>
      <c r="D37" s="539">
        <f t="shared" si="3"/>
        <v>1.1751911709129419</v>
      </c>
      <c r="E37" s="537">
        <v>267829.058525</v>
      </c>
      <c r="F37" s="538">
        <v>288356.17508469993</v>
      </c>
      <c r="G37" s="539">
        <f t="shared" si="4"/>
        <v>7.6642604326609576E-2</v>
      </c>
      <c r="H37" s="540">
        <f t="shared" si="5"/>
        <v>3.3029365981762735E-3</v>
      </c>
    </row>
    <row r="38" spans="1:8" ht="14.5" x14ac:dyDescent="0.35">
      <c r="A38" s="536" t="s">
        <v>246</v>
      </c>
      <c r="B38" s="537">
        <v>12520.417799999999</v>
      </c>
      <c r="C38" s="538">
        <v>14076.309359999999</v>
      </c>
      <c r="D38" s="539">
        <f t="shared" si="3"/>
        <v>0.12426834190788746</v>
      </c>
      <c r="E38" s="537">
        <v>376231.63566599996</v>
      </c>
      <c r="F38" s="538">
        <v>176709.83744437847</v>
      </c>
      <c r="G38" s="539">
        <f t="shared" si="4"/>
        <v>-0.53031637775071949</v>
      </c>
      <c r="H38" s="540">
        <f t="shared" si="5"/>
        <v>2.0240988048248892E-3</v>
      </c>
    </row>
    <row r="39" spans="1:8" ht="14.5" x14ac:dyDescent="0.35">
      <c r="A39" s="536" t="s">
        <v>262</v>
      </c>
      <c r="B39" s="537">
        <v>65766.309399999998</v>
      </c>
      <c r="C39" s="538">
        <v>6608.6509999939999</v>
      </c>
      <c r="D39" s="539">
        <f>(C39-B39)/B39</f>
        <v>-0.8995131236603342</v>
      </c>
      <c r="E39" s="537">
        <v>862241.23204999999</v>
      </c>
      <c r="F39" s="538">
        <v>82905.176999918403</v>
      </c>
      <c r="G39" s="539">
        <f t="shared" si="4"/>
        <v>-0.90384920841374139</v>
      </c>
      <c r="H39" s="540">
        <f t="shared" si="5"/>
        <v>9.4962607688522385E-4</v>
      </c>
    </row>
    <row r="40" spans="1:8" thickBot="1" x14ac:dyDescent="0.4">
      <c r="A40" s="536" t="s">
        <v>248</v>
      </c>
      <c r="B40" s="537">
        <v>57850.596319999997</v>
      </c>
      <c r="C40" s="538">
        <v>0</v>
      </c>
      <c r="D40" s="539" t="s">
        <v>264</v>
      </c>
      <c r="E40" s="537">
        <v>714603.65573999996</v>
      </c>
      <c r="F40" s="538">
        <v>0</v>
      </c>
      <c r="G40" s="539" t="s">
        <v>264</v>
      </c>
      <c r="H40" s="540">
        <f t="shared" si="5"/>
        <v>0</v>
      </c>
    </row>
    <row r="41" spans="1:8" ht="14.5" x14ac:dyDescent="0.35">
      <c r="A41" s="485" t="s">
        <v>415</v>
      </c>
      <c r="B41" s="544">
        <f>SUM(B42:B52)</f>
        <v>132236.22064264998</v>
      </c>
      <c r="C41" s="545">
        <f>SUM(C42:C52)</f>
        <v>155519.68605660001</v>
      </c>
      <c r="D41" s="546">
        <f t="shared" ref="D41:D83" si="6">(C41-B41)/B41</f>
        <v>0.17607479479370758</v>
      </c>
      <c r="E41" s="544">
        <f>SUM(E42:E52)</f>
        <v>1404381.5470066709</v>
      </c>
      <c r="F41" s="545">
        <f>SUM(F42:F52)</f>
        <v>1329418.5551936345</v>
      </c>
      <c r="G41" s="546">
        <f t="shared" ref="G41:G83" si="7">(F41-E41)/E41</f>
        <v>-5.337793847606024E-2</v>
      </c>
      <c r="H41" s="547">
        <f>SUM(H42:H52)</f>
        <v>1.0000000000000004</v>
      </c>
    </row>
    <row r="42" spans="1:8" ht="14.5" x14ac:dyDescent="0.35">
      <c r="A42" s="536" t="s">
        <v>249</v>
      </c>
      <c r="B42" s="537">
        <v>40360.482866100007</v>
      </c>
      <c r="C42" s="538">
        <v>66730.908893500004</v>
      </c>
      <c r="D42" s="539">
        <f t="shared" si="6"/>
        <v>0.65337241169503746</v>
      </c>
      <c r="E42" s="537">
        <v>423478.52761523996</v>
      </c>
      <c r="F42" s="538">
        <v>530872.67501341994</v>
      </c>
      <c r="G42" s="539">
        <f t="shared" si="7"/>
        <v>0.25359998298604436</v>
      </c>
      <c r="H42" s="539">
        <f>(F42/$F$41)</f>
        <v>0.39932696361086706</v>
      </c>
    </row>
    <row r="43" spans="1:8" ht="14.5" x14ac:dyDescent="0.35">
      <c r="A43" s="536" t="s">
        <v>256</v>
      </c>
      <c r="B43" s="537">
        <v>18232.777693190001</v>
      </c>
      <c r="C43" s="538">
        <v>22019.10432654</v>
      </c>
      <c r="D43" s="539">
        <f t="shared" si="6"/>
        <v>0.20766592436237538</v>
      </c>
      <c r="E43" s="537">
        <v>164408.58775768999</v>
      </c>
      <c r="F43" s="538">
        <v>209911.73354886999</v>
      </c>
      <c r="G43" s="539">
        <f t="shared" si="7"/>
        <v>0.276768667694195</v>
      </c>
      <c r="H43" s="539">
        <f t="shared" ref="H43:H52" si="8">(F43/$F$41)</f>
        <v>0.15789740012940892</v>
      </c>
    </row>
    <row r="44" spans="1:8" ht="14.5" x14ac:dyDescent="0.35">
      <c r="A44" s="536" t="s">
        <v>258</v>
      </c>
      <c r="B44" s="537">
        <v>21806.44019641</v>
      </c>
      <c r="C44" s="538">
        <v>17270.509046680003</v>
      </c>
      <c r="D44" s="539">
        <f t="shared" si="6"/>
        <v>-0.2080087858850409</v>
      </c>
      <c r="E44" s="537">
        <v>241806.01469149999</v>
      </c>
      <c r="F44" s="538">
        <v>185288.96155448002</v>
      </c>
      <c r="G44" s="539">
        <f t="shared" si="7"/>
        <v>-0.23372889714561212</v>
      </c>
      <c r="H44" s="539">
        <f t="shared" si="8"/>
        <v>0.13937594057989663</v>
      </c>
    </row>
    <row r="45" spans="1:8" ht="14.5" x14ac:dyDescent="0.35">
      <c r="A45" s="536" t="s">
        <v>248</v>
      </c>
      <c r="B45" s="537">
        <v>23906.813625160001</v>
      </c>
      <c r="C45" s="538">
        <v>21134.663565440002</v>
      </c>
      <c r="D45" s="539">
        <f t="shared" si="6"/>
        <v>-0.11595648433894737</v>
      </c>
      <c r="E45" s="537">
        <v>276256.15650603996</v>
      </c>
      <c r="F45" s="538">
        <v>171743.89632253299</v>
      </c>
      <c r="G45" s="539">
        <f t="shared" si="7"/>
        <v>-0.37831649258184746</v>
      </c>
      <c r="H45" s="539">
        <f t="shared" si="8"/>
        <v>0.1291872267402781</v>
      </c>
    </row>
    <row r="46" spans="1:8" ht="14.5" x14ac:dyDescent="0.35">
      <c r="A46" s="536" t="s">
        <v>247</v>
      </c>
      <c r="B46" s="537">
        <v>13365.581214000002</v>
      </c>
      <c r="C46" s="538">
        <v>17749.938237999999</v>
      </c>
      <c r="D46" s="539">
        <f t="shared" si="6"/>
        <v>0.32803339815911103</v>
      </c>
      <c r="E46" s="537">
        <v>152952.628279</v>
      </c>
      <c r="F46" s="538">
        <v>132473.308605</v>
      </c>
      <c r="G46" s="539">
        <f t="shared" si="7"/>
        <v>-0.13389321847182509</v>
      </c>
      <c r="H46" s="539">
        <f t="shared" si="8"/>
        <v>9.9647555006259714E-2</v>
      </c>
    </row>
    <row r="47" spans="1:8" ht="14.5" x14ac:dyDescent="0.35">
      <c r="A47" s="536" t="s">
        <v>259</v>
      </c>
      <c r="B47" s="537">
        <v>4948.4850205900002</v>
      </c>
      <c r="C47" s="538">
        <v>5192.4590025400003</v>
      </c>
      <c r="D47" s="539">
        <f t="shared" si="6"/>
        <v>4.9302762549518923E-2</v>
      </c>
      <c r="E47" s="537">
        <v>52103.932426469997</v>
      </c>
      <c r="F47" s="538">
        <v>42024.566902776001</v>
      </c>
      <c r="G47" s="539">
        <f t="shared" si="7"/>
        <v>-0.19344730914347352</v>
      </c>
      <c r="H47" s="539">
        <f t="shared" si="8"/>
        <v>3.1611238415921596E-2</v>
      </c>
    </row>
    <row r="48" spans="1:8" ht="14.5" x14ac:dyDescent="0.35">
      <c r="A48" s="536" t="s">
        <v>252</v>
      </c>
      <c r="B48" s="537">
        <v>3699.6551442</v>
      </c>
      <c r="C48" s="538">
        <v>3139.0994012000001</v>
      </c>
      <c r="D48" s="539">
        <f t="shared" si="6"/>
        <v>-0.15151567406999833</v>
      </c>
      <c r="E48" s="537">
        <v>38096.213858299998</v>
      </c>
      <c r="F48" s="538">
        <v>27837.530032499999</v>
      </c>
      <c r="G48" s="539">
        <f t="shared" si="7"/>
        <v>-0.26928355305746338</v>
      </c>
      <c r="H48" s="539">
        <f t="shared" si="8"/>
        <v>2.0939628022903115E-2</v>
      </c>
    </row>
    <row r="49" spans="1:8" ht="14.5" x14ac:dyDescent="0.35">
      <c r="A49" s="536" t="s">
        <v>260</v>
      </c>
      <c r="B49" s="537">
        <v>1509.5746220000001</v>
      </c>
      <c r="C49" s="538">
        <v>1688.7910224999998</v>
      </c>
      <c r="D49" s="539">
        <f t="shared" si="6"/>
        <v>0.11871980218014007</v>
      </c>
      <c r="E49" s="537">
        <v>10152.400517599999</v>
      </c>
      <c r="F49" s="538">
        <v>13847.442164400001</v>
      </c>
      <c r="G49" s="539">
        <f t="shared" si="7"/>
        <v>0.36395743453918622</v>
      </c>
      <c r="H49" s="539">
        <f t="shared" si="8"/>
        <v>1.041616435268054E-2</v>
      </c>
    </row>
    <row r="50" spans="1:8" ht="14.5" x14ac:dyDescent="0.35">
      <c r="A50" s="536" t="s">
        <v>261</v>
      </c>
      <c r="B50" s="537">
        <v>4327.2555700000003</v>
      </c>
      <c r="C50" s="538">
        <v>0</v>
      </c>
      <c r="D50" s="539" t="s">
        <v>264</v>
      </c>
      <c r="E50" s="537">
        <v>42940.770647600009</v>
      </c>
      <c r="F50" s="538">
        <v>9247.6492514000001</v>
      </c>
      <c r="G50" s="539">
        <f t="shared" si="7"/>
        <v>-0.78464174927617758</v>
      </c>
      <c r="H50" s="539">
        <f t="shared" si="8"/>
        <v>6.9561608082512796E-3</v>
      </c>
    </row>
    <row r="51" spans="1:8" ht="14.5" x14ac:dyDescent="0.35">
      <c r="A51" s="536" t="s">
        <v>255</v>
      </c>
      <c r="B51" s="548">
        <v>0.19717599999999999</v>
      </c>
      <c r="C51" s="538">
        <v>473.30628300000001</v>
      </c>
      <c r="D51" s="539" t="s">
        <v>267</v>
      </c>
      <c r="E51" s="537">
        <v>1814.6985408310002</v>
      </c>
      <c r="F51" s="538">
        <v>5986.0750810559994</v>
      </c>
      <c r="G51" s="539">
        <f t="shared" si="7"/>
        <v>2.2986608774782016</v>
      </c>
      <c r="H51" s="539">
        <f t="shared" si="8"/>
        <v>4.5027768400480216E-3</v>
      </c>
    </row>
    <row r="52" spans="1:8" thickBot="1" x14ac:dyDescent="0.4">
      <c r="A52" s="536" t="s">
        <v>257</v>
      </c>
      <c r="B52" s="537">
        <v>78.957515000000001</v>
      </c>
      <c r="C52" s="538">
        <v>120.90627720000001</v>
      </c>
      <c r="D52" s="539">
        <f t="shared" si="6"/>
        <v>0.53128270564239521</v>
      </c>
      <c r="E52" s="537">
        <v>371.61616639999994</v>
      </c>
      <c r="F52" s="538">
        <v>184.71671720000001</v>
      </c>
      <c r="G52" s="539">
        <f t="shared" si="7"/>
        <v>-0.50293680980182454</v>
      </c>
      <c r="H52" s="539">
        <f t="shared" si="8"/>
        <v>1.3894549348537967E-4</v>
      </c>
    </row>
    <row r="53" spans="1:8" ht="14.5" x14ac:dyDescent="0.35">
      <c r="A53" s="485" t="s">
        <v>416</v>
      </c>
      <c r="B53" s="544">
        <f>SUM(B54:B64)</f>
        <v>27248.305267580003</v>
      </c>
      <c r="C53" s="545">
        <f>SUM(C54:C64)</f>
        <v>24518.547527159997</v>
      </c>
      <c r="D53" s="546">
        <f t="shared" si="6"/>
        <v>-0.10018082642621697</v>
      </c>
      <c r="E53" s="544">
        <f>SUM(E54:E64)</f>
        <v>308115.57177064405</v>
      </c>
      <c r="F53" s="545">
        <f>SUM(F54:F64)</f>
        <v>240731.85379877</v>
      </c>
      <c r="G53" s="546">
        <f t="shared" si="7"/>
        <v>-0.21869624305140065</v>
      </c>
      <c r="H53" s="547">
        <f>SUM(H54:H64)</f>
        <v>1</v>
      </c>
    </row>
    <row r="54" spans="1:8" ht="14.5" x14ac:dyDescent="0.35">
      <c r="A54" s="536" t="s">
        <v>258</v>
      </c>
      <c r="B54" s="537">
        <v>8318.6518914299995</v>
      </c>
      <c r="C54" s="538">
        <v>6910.0744435500001</v>
      </c>
      <c r="D54" s="539">
        <f t="shared" si="6"/>
        <v>-0.169327610562853</v>
      </c>
      <c r="E54" s="537">
        <v>100487.16504577</v>
      </c>
      <c r="F54" s="538">
        <v>78181.19494542999</v>
      </c>
      <c r="G54" s="539">
        <f t="shared" si="7"/>
        <v>-0.22197830031507074</v>
      </c>
      <c r="H54" s="539">
        <f>(F54/$F$53)</f>
        <v>0.32476464461068943</v>
      </c>
    </row>
    <row r="55" spans="1:8" ht="14.5" x14ac:dyDescent="0.35">
      <c r="A55" s="536" t="s">
        <v>256</v>
      </c>
      <c r="B55" s="537">
        <v>4604.4972004299998</v>
      </c>
      <c r="C55" s="538">
        <v>4259.1927141099995</v>
      </c>
      <c r="D55" s="539">
        <f t="shared" si="6"/>
        <v>-7.4992875723271873E-2</v>
      </c>
      <c r="E55" s="537">
        <v>52201.701582289999</v>
      </c>
      <c r="F55" s="538">
        <v>46821.424001050007</v>
      </c>
      <c r="G55" s="539">
        <f t="shared" si="7"/>
        <v>-0.10306709203259594</v>
      </c>
      <c r="H55" s="539">
        <f t="shared" ref="H55:H64" si="9">(F55/$F$53)</f>
        <v>0.19449617182854609</v>
      </c>
    </row>
    <row r="56" spans="1:8" ht="14.5" x14ac:dyDescent="0.35">
      <c r="A56" s="536" t="s">
        <v>248</v>
      </c>
      <c r="B56" s="537">
        <v>4140.3593201800004</v>
      </c>
      <c r="C56" s="538">
        <v>3236.2989930400004</v>
      </c>
      <c r="D56" s="539">
        <f t="shared" si="6"/>
        <v>-0.21835310832410951</v>
      </c>
      <c r="E56" s="537">
        <v>45444.570835140003</v>
      </c>
      <c r="F56" s="538">
        <v>28224.348262286003</v>
      </c>
      <c r="G56" s="539">
        <f t="shared" si="7"/>
        <v>-0.37892804919038792</v>
      </c>
      <c r="H56" s="539">
        <f t="shared" si="9"/>
        <v>0.11724392853252814</v>
      </c>
    </row>
    <row r="57" spans="1:8" ht="14.5" x14ac:dyDescent="0.35">
      <c r="A57" s="536" t="s">
        <v>249</v>
      </c>
      <c r="B57" s="537">
        <v>2418.7993033000002</v>
      </c>
      <c r="C57" s="538">
        <v>2404.4178141000002</v>
      </c>
      <c r="D57" s="539">
        <f t="shared" si="6"/>
        <v>-5.9457141319576102E-3</v>
      </c>
      <c r="E57" s="537">
        <v>27464.763490870002</v>
      </c>
      <c r="F57" s="538">
        <v>25669.007616600004</v>
      </c>
      <c r="G57" s="539">
        <f t="shared" si="7"/>
        <v>-6.5383991923577064E-2</v>
      </c>
      <c r="H57" s="539">
        <f t="shared" si="9"/>
        <v>0.10662904477135364</v>
      </c>
    </row>
    <row r="58" spans="1:8" ht="14.5" x14ac:dyDescent="0.35">
      <c r="A58" s="536" t="s">
        <v>252</v>
      </c>
      <c r="B58" s="537">
        <v>2429.9258470999998</v>
      </c>
      <c r="C58" s="538">
        <v>2611.8459494999997</v>
      </c>
      <c r="D58" s="539">
        <f t="shared" si="6"/>
        <v>7.4866524267443321E-2</v>
      </c>
      <c r="E58" s="537">
        <v>26097.898893500002</v>
      </c>
      <c r="F58" s="538">
        <v>19733.730982699999</v>
      </c>
      <c r="G58" s="539">
        <f t="shared" si="7"/>
        <v>-0.24385748204370106</v>
      </c>
      <c r="H58" s="539">
        <f t="shared" si="9"/>
        <v>8.1973908609517088E-2</v>
      </c>
    </row>
    <row r="59" spans="1:8" ht="14.5" x14ac:dyDescent="0.35">
      <c r="A59" s="536" t="s">
        <v>247</v>
      </c>
      <c r="B59" s="537">
        <v>1467.2912020000001</v>
      </c>
      <c r="C59" s="538">
        <v>2803.5327419999999</v>
      </c>
      <c r="D59" s="539">
        <f t="shared" si="6"/>
        <v>0.91068598937867795</v>
      </c>
      <c r="E59" s="537">
        <v>14445.678172000002</v>
      </c>
      <c r="F59" s="538">
        <v>14471.707781999999</v>
      </c>
      <c r="G59" s="539">
        <f t="shared" si="7"/>
        <v>1.801896019700263E-3</v>
      </c>
      <c r="H59" s="539">
        <f t="shared" si="9"/>
        <v>6.0115466871688013E-2</v>
      </c>
    </row>
    <row r="60" spans="1:8" ht="14.5" x14ac:dyDescent="0.35">
      <c r="A60" s="536" t="s">
        <v>260</v>
      </c>
      <c r="B60" s="537">
        <v>1612.7173516</v>
      </c>
      <c r="C60" s="538">
        <v>1417.5953363000001</v>
      </c>
      <c r="D60" s="539">
        <f t="shared" si="6"/>
        <v>-0.12098959256959478</v>
      </c>
      <c r="E60" s="537">
        <v>15955.003438710002</v>
      </c>
      <c r="F60" s="538">
        <v>14431.841633890002</v>
      </c>
      <c r="G60" s="539">
        <f t="shared" si="7"/>
        <v>-9.5466090663729172E-2</v>
      </c>
      <c r="H60" s="539">
        <f t="shared" si="9"/>
        <v>5.9949862912424184E-2</v>
      </c>
    </row>
    <row r="61" spans="1:8" ht="14.5" x14ac:dyDescent="0.35">
      <c r="A61" s="536" t="s">
        <v>259</v>
      </c>
      <c r="B61" s="537">
        <v>560.48993454000004</v>
      </c>
      <c r="C61" s="538">
        <v>448.20571916</v>
      </c>
      <c r="D61" s="539">
        <f t="shared" si="6"/>
        <v>-0.20033226015406122</v>
      </c>
      <c r="E61" s="537">
        <v>7223.7143055000006</v>
      </c>
      <c r="F61" s="538">
        <v>5079.7658845119986</v>
      </c>
      <c r="G61" s="539">
        <f t="shared" si="7"/>
        <v>-0.29679308044555969</v>
      </c>
      <c r="H61" s="539">
        <f t="shared" si="9"/>
        <v>2.1101344937750625E-2</v>
      </c>
    </row>
    <row r="62" spans="1:8" ht="14.5" x14ac:dyDescent="0.35">
      <c r="A62" s="536" t="s">
        <v>255</v>
      </c>
      <c r="B62" s="537">
        <v>2.0341320000000001</v>
      </c>
      <c r="C62" s="538">
        <v>311.501124</v>
      </c>
      <c r="D62" s="539" t="s">
        <v>267</v>
      </c>
      <c r="E62" s="537">
        <v>1083.7558756640003</v>
      </c>
      <c r="F62" s="538">
        <v>4302.479408702</v>
      </c>
      <c r="G62" s="539">
        <f t="shared" si="7"/>
        <v>2.9699710103679378</v>
      </c>
      <c r="H62" s="539">
        <f t="shared" si="9"/>
        <v>1.7872497306893515E-2</v>
      </c>
    </row>
    <row r="63" spans="1:8" ht="14.5" x14ac:dyDescent="0.35">
      <c r="A63" s="536" t="s">
        <v>261</v>
      </c>
      <c r="B63" s="537">
        <v>1532.6505999999999</v>
      </c>
      <c r="C63" s="538">
        <v>0</v>
      </c>
      <c r="D63" s="539" t="s">
        <v>264</v>
      </c>
      <c r="E63" s="537">
        <v>16852.162761399999</v>
      </c>
      <c r="F63" s="538">
        <v>3634.4461382</v>
      </c>
      <c r="G63" s="539">
        <f t="shared" si="7"/>
        <v>-0.78433354877602257</v>
      </c>
      <c r="H63" s="539">
        <f t="shared" si="9"/>
        <v>1.5097487436116649E-2</v>
      </c>
    </row>
    <row r="64" spans="1:8" thickBot="1" x14ac:dyDescent="0.4">
      <c r="A64" s="536" t="s">
        <v>257</v>
      </c>
      <c r="B64" s="537">
        <v>160.888485</v>
      </c>
      <c r="C64" s="538">
        <v>115.8826914</v>
      </c>
      <c r="D64" s="539">
        <f t="shared" si="6"/>
        <v>-0.27973284477133342</v>
      </c>
      <c r="E64" s="537">
        <v>859.15736980000008</v>
      </c>
      <c r="F64" s="538">
        <v>181.9071434</v>
      </c>
      <c r="G64" s="539">
        <f t="shared" si="7"/>
        <v>-0.7882726147802871</v>
      </c>
      <c r="H64" s="539">
        <f t="shared" si="9"/>
        <v>7.5564218249263293E-4</v>
      </c>
    </row>
    <row r="65" spans="1:8" ht="14.5" x14ac:dyDescent="0.35">
      <c r="A65" s="549" t="s">
        <v>417</v>
      </c>
      <c r="B65" s="544">
        <f>SUM(B66:B81)</f>
        <v>346298.66094604804</v>
      </c>
      <c r="C65" s="542">
        <f>SUM(C66:C81)</f>
        <v>317681.64173639094</v>
      </c>
      <c r="D65" s="546">
        <f t="shared" si="6"/>
        <v>-8.2636817397672577E-2</v>
      </c>
      <c r="E65" s="544">
        <f>SUM(E66:E81)</f>
        <v>3860306.0495387167</v>
      </c>
      <c r="F65" s="542">
        <f>SUM(F66:F81)</f>
        <v>2990592.1955067804</v>
      </c>
      <c r="G65" s="546">
        <f t="shared" si="7"/>
        <v>-0.22529660676408333</v>
      </c>
      <c r="H65" s="547">
        <f>SUM(H66:H81)</f>
        <v>0.99999999999999978</v>
      </c>
    </row>
    <row r="66" spans="1:8" ht="14.5" x14ac:dyDescent="0.35">
      <c r="A66" s="536" t="s">
        <v>249</v>
      </c>
      <c r="B66" s="537">
        <v>61484.509105816003</v>
      </c>
      <c r="C66" s="538">
        <v>57385.510336235398</v>
      </c>
      <c r="D66" s="539">
        <f t="shared" si="6"/>
        <v>-6.6667178923493567E-2</v>
      </c>
      <c r="E66" s="537">
        <v>650780.02764993894</v>
      </c>
      <c r="F66" s="538">
        <v>583768.42285322677</v>
      </c>
      <c r="G66" s="539">
        <f t="shared" si="7"/>
        <v>-0.10297120678196102</v>
      </c>
      <c r="H66" s="539">
        <f>(F66/$F$65)</f>
        <v>0.19520161382428219</v>
      </c>
    </row>
    <row r="67" spans="1:8" ht="14.5" x14ac:dyDescent="0.35">
      <c r="A67" s="536" t="s">
        <v>258</v>
      </c>
      <c r="B67" s="537">
        <v>57492.03553044</v>
      </c>
      <c r="C67" s="538">
        <v>54958.697628694397</v>
      </c>
      <c r="D67" s="539">
        <f t="shared" si="6"/>
        <v>-4.4064153901878983E-2</v>
      </c>
      <c r="E67" s="537">
        <v>658661.45008435403</v>
      </c>
      <c r="F67" s="538">
        <v>508130.38542033412</v>
      </c>
      <c r="G67" s="539">
        <f t="shared" si="7"/>
        <v>-0.22854087580917568</v>
      </c>
      <c r="H67" s="539">
        <f t="shared" ref="H67:H81" si="10">(F67/$F$65)</f>
        <v>0.16990962063760326</v>
      </c>
    </row>
    <row r="68" spans="1:8" ht="14.5" x14ac:dyDescent="0.35">
      <c r="A68" s="536" t="s">
        <v>248</v>
      </c>
      <c r="B68" s="537">
        <v>69543.538010110002</v>
      </c>
      <c r="C68" s="538">
        <v>54350.333486686097</v>
      </c>
      <c r="D68" s="539">
        <f t="shared" si="6"/>
        <v>-0.21847039938081908</v>
      </c>
      <c r="E68" s="537">
        <v>672187.514068641</v>
      </c>
      <c r="F68" s="538">
        <v>460228.58835870359</v>
      </c>
      <c r="G68" s="539">
        <f t="shared" si="7"/>
        <v>-0.31532707953318667</v>
      </c>
      <c r="H68" s="539">
        <f t="shared" si="10"/>
        <v>0.15389212512831896</v>
      </c>
    </row>
    <row r="69" spans="1:8" ht="14.5" x14ac:dyDescent="0.35">
      <c r="A69" s="536" t="s">
        <v>256</v>
      </c>
      <c r="B69" s="537">
        <v>49433.158193629992</v>
      </c>
      <c r="C69" s="538">
        <v>42631.667926898699</v>
      </c>
      <c r="D69" s="539">
        <f t="shared" si="6"/>
        <v>-0.13758963649641426</v>
      </c>
      <c r="E69" s="537">
        <v>531657.22406353697</v>
      </c>
      <c r="F69" s="538">
        <v>450035.26467535697</v>
      </c>
      <c r="G69" s="539">
        <f t="shared" si="7"/>
        <v>-0.15352365338766763</v>
      </c>
      <c r="H69" s="539">
        <f t="shared" si="10"/>
        <v>0.15048366184848375</v>
      </c>
    </row>
    <row r="70" spans="1:8" ht="14.5" x14ac:dyDescent="0.35">
      <c r="A70" s="536" t="s">
        <v>259</v>
      </c>
      <c r="B70" s="537">
        <v>30638.877619880001</v>
      </c>
      <c r="C70" s="538">
        <v>21345.731325543798</v>
      </c>
      <c r="D70" s="539">
        <f t="shared" si="6"/>
        <v>-0.30331222995931006</v>
      </c>
      <c r="E70" s="537">
        <v>476537.32652799302</v>
      </c>
      <c r="F70" s="538">
        <v>163903.2774863489</v>
      </c>
      <c r="G70" s="539">
        <f t="shared" si="7"/>
        <v>-0.65605364288977508</v>
      </c>
      <c r="H70" s="539">
        <f t="shared" si="10"/>
        <v>5.4806294797600831E-2</v>
      </c>
    </row>
    <row r="71" spans="1:8" ht="14.5" x14ac:dyDescent="0.35">
      <c r="A71" s="536" t="s">
        <v>251</v>
      </c>
      <c r="B71" s="537">
        <v>139.40525299999999</v>
      </c>
      <c r="C71" s="538">
        <v>18694.188353791102</v>
      </c>
      <c r="D71" s="539" t="s">
        <v>267</v>
      </c>
      <c r="E71" s="537">
        <v>1174.350695417</v>
      </c>
      <c r="F71" s="538">
        <v>119728.52795842091</v>
      </c>
      <c r="G71" s="539" t="s">
        <v>267</v>
      </c>
      <c r="H71" s="539">
        <f t="shared" si="10"/>
        <v>4.0035056648080339E-2</v>
      </c>
    </row>
    <row r="72" spans="1:8" ht="14.5" x14ac:dyDescent="0.35">
      <c r="A72" s="536" t="s">
        <v>254</v>
      </c>
      <c r="B72" s="537">
        <v>9689.1549439999999</v>
      </c>
      <c r="C72" s="538">
        <v>10746.663647102399</v>
      </c>
      <c r="D72" s="539">
        <f t="shared" si="6"/>
        <v>0.10914354339614114</v>
      </c>
      <c r="E72" s="537">
        <v>110615.55105849999</v>
      </c>
      <c r="F72" s="538">
        <v>114748.5517492214</v>
      </c>
      <c r="G72" s="539">
        <f t="shared" si="7"/>
        <v>3.7363649605973027E-2</v>
      </c>
      <c r="H72" s="539">
        <f t="shared" si="10"/>
        <v>3.8369842575535884E-2</v>
      </c>
    </row>
    <row r="73" spans="1:8" ht="14.5" x14ac:dyDescent="0.35">
      <c r="A73" s="536" t="s">
        <v>260</v>
      </c>
      <c r="B73" s="537">
        <v>11763.808706716001</v>
      </c>
      <c r="C73" s="538">
        <v>12137.9861149688</v>
      </c>
      <c r="D73" s="539">
        <f t="shared" si="6"/>
        <v>3.1807505339591237E-2</v>
      </c>
      <c r="E73" s="537">
        <v>139882.721058089</v>
      </c>
      <c r="F73" s="538">
        <v>113642.5745939349</v>
      </c>
      <c r="G73" s="539">
        <f t="shared" si="7"/>
        <v>-0.18758676029226917</v>
      </c>
      <c r="H73" s="539">
        <f t="shared" si="10"/>
        <v>3.8000023796182357E-2</v>
      </c>
    </row>
    <row r="74" spans="1:8" ht="14.5" x14ac:dyDescent="0.35">
      <c r="A74" s="536" t="s">
        <v>247</v>
      </c>
      <c r="B74" s="537">
        <v>10871.492832377</v>
      </c>
      <c r="C74" s="538">
        <v>11535.8500064653</v>
      </c>
      <c r="D74" s="539">
        <f t="shared" si="6"/>
        <v>6.1110022729329375E-2</v>
      </c>
      <c r="E74" s="537">
        <v>121442.22741305402</v>
      </c>
      <c r="F74" s="538">
        <v>109066.8121629267</v>
      </c>
      <c r="G74" s="539">
        <f t="shared" si="7"/>
        <v>-0.10190372421312381</v>
      </c>
      <c r="H74" s="539">
        <f t="shared" si="10"/>
        <v>3.646997150824987E-2</v>
      </c>
    </row>
    <row r="75" spans="1:8" ht="14.5" x14ac:dyDescent="0.35">
      <c r="A75" s="536" t="s">
        <v>252</v>
      </c>
      <c r="B75" s="537">
        <v>14159.218430068002</v>
      </c>
      <c r="C75" s="538">
        <v>7669.6573720744</v>
      </c>
      <c r="D75" s="539">
        <f t="shared" si="6"/>
        <v>-0.45832763228036694</v>
      </c>
      <c r="E75" s="537">
        <v>148055.65774929</v>
      </c>
      <c r="F75" s="538">
        <v>103178.79197030362</v>
      </c>
      <c r="G75" s="539">
        <f t="shared" si="7"/>
        <v>-0.30310807747028895</v>
      </c>
      <c r="H75" s="539">
        <f t="shared" si="10"/>
        <v>3.4501123933020607E-2</v>
      </c>
    </row>
    <row r="76" spans="1:8" ht="14.5" x14ac:dyDescent="0.35">
      <c r="A76" s="536" t="s">
        <v>255</v>
      </c>
      <c r="B76" s="537">
        <v>10611.093549829999</v>
      </c>
      <c r="C76" s="538">
        <v>9720.263196137299</v>
      </c>
      <c r="D76" s="539">
        <f t="shared" si="6"/>
        <v>-8.3952737718250695E-2</v>
      </c>
      <c r="E76" s="537">
        <v>130749.509925345</v>
      </c>
      <c r="F76" s="538">
        <v>102028.1224309922</v>
      </c>
      <c r="G76" s="539">
        <f t="shared" si="7"/>
        <v>-0.21966726690411356</v>
      </c>
      <c r="H76" s="539">
        <f t="shared" si="10"/>
        <v>3.4116360827893717E-2</v>
      </c>
    </row>
    <row r="77" spans="1:8" ht="14.5" x14ac:dyDescent="0.35">
      <c r="A77" s="536" t="s">
        <v>246</v>
      </c>
      <c r="B77" s="537">
        <v>6360.9428230000003</v>
      </c>
      <c r="C77" s="538">
        <v>8063.6131623275996</v>
      </c>
      <c r="D77" s="539">
        <f t="shared" si="6"/>
        <v>0.26767578120197155</v>
      </c>
      <c r="E77" s="537">
        <v>73611.520939800001</v>
      </c>
      <c r="F77" s="538">
        <v>79926.539534195996</v>
      </c>
      <c r="G77" s="539">
        <f t="shared" si="7"/>
        <v>8.5788454222545676E-2</v>
      </c>
      <c r="H77" s="539">
        <f t="shared" si="10"/>
        <v>2.6725990810208673E-2</v>
      </c>
    </row>
    <row r="78" spans="1:8" ht="14.5" x14ac:dyDescent="0.35">
      <c r="A78" s="536" t="s">
        <v>250</v>
      </c>
      <c r="B78" s="537">
        <v>4707.2876024399993</v>
      </c>
      <c r="C78" s="538">
        <v>5634.1712978628002</v>
      </c>
      <c r="D78" s="539">
        <f t="shared" si="6"/>
        <v>0.19690398669126469</v>
      </c>
      <c r="E78" s="537">
        <v>39953.438235538997</v>
      </c>
      <c r="F78" s="538">
        <v>44991.154755670097</v>
      </c>
      <c r="G78" s="539">
        <f t="shared" si="7"/>
        <v>0.12608968696090839</v>
      </c>
      <c r="H78" s="539">
        <f t="shared" si="10"/>
        <v>1.5044229307916714E-2</v>
      </c>
    </row>
    <row r="79" spans="1:8" ht="14.5" x14ac:dyDescent="0.35">
      <c r="A79" s="536" t="s">
        <v>253</v>
      </c>
      <c r="B79" s="537">
        <v>2071.3735890409998</v>
      </c>
      <c r="C79" s="538">
        <v>2231.6841817089003</v>
      </c>
      <c r="D79" s="539">
        <f t="shared" si="6"/>
        <v>7.7393374867795184E-2</v>
      </c>
      <c r="E79" s="537">
        <v>26791.506638963994</v>
      </c>
      <c r="F79" s="538">
        <v>20215.380399441699</v>
      </c>
      <c r="G79" s="539">
        <f t="shared" si="7"/>
        <v>-0.24545563368796747</v>
      </c>
      <c r="H79" s="539">
        <f t="shared" si="10"/>
        <v>6.7596579800530236E-3</v>
      </c>
    </row>
    <row r="80" spans="1:8" ht="14.5" x14ac:dyDescent="0.35">
      <c r="A80" s="536" t="s">
        <v>261</v>
      </c>
      <c r="B80" s="537">
        <v>6997.7309660999999</v>
      </c>
      <c r="C80" s="538">
        <v>0</v>
      </c>
      <c r="D80" s="539" t="s">
        <v>264</v>
      </c>
      <c r="E80" s="537">
        <v>76317.242173199993</v>
      </c>
      <c r="F80" s="538">
        <v>16087.395125114399</v>
      </c>
      <c r="G80" s="539">
        <f t="shared" si="7"/>
        <v>-0.78920366267160857</v>
      </c>
      <c r="H80" s="539">
        <f t="shared" si="10"/>
        <v>5.3793342834522638E-3</v>
      </c>
    </row>
    <row r="81" spans="1:8" thickBot="1" x14ac:dyDescent="0.4">
      <c r="A81" s="536" t="s">
        <v>257</v>
      </c>
      <c r="B81" s="537">
        <v>335.03378959999998</v>
      </c>
      <c r="C81" s="538">
        <v>575.62369989399997</v>
      </c>
      <c r="D81" s="539">
        <f t="shared" si="6"/>
        <v>0.71810640527107006</v>
      </c>
      <c r="E81" s="537">
        <v>1888.781257055</v>
      </c>
      <c r="F81" s="538">
        <v>912.4060325877</v>
      </c>
      <c r="G81" s="539">
        <f t="shared" si="7"/>
        <v>-0.51693398630483589</v>
      </c>
      <c r="H81" s="539">
        <f t="shared" si="10"/>
        <v>3.0509209311739186E-4</v>
      </c>
    </row>
    <row r="82" spans="1:8" ht="14.5" x14ac:dyDescent="0.35">
      <c r="A82" s="549" t="s">
        <v>418</v>
      </c>
      <c r="B82" s="544">
        <f>SUM(B83)</f>
        <v>1173097.8131299999</v>
      </c>
      <c r="C82" s="545">
        <f>SUM(C83)</f>
        <v>980128.63489500002</v>
      </c>
      <c r="D82" s="546">
        <f>(C82-B82)/B82</f>
        <v>-0.16449538655274562</v>
      </c>
      <c r="E82" s="544">
        <f>SUM(E83)</f>
        <v>10120007.399119999</v>
      </c>
      <c r="F82" s="545">
        <f>SUM(F83)</f>
        <v>8893971.5276180003</v>
      </c>
      <c r="G82" s="546">
        <f t="shared" si="7"/>
        <v>-0.12114970109691924</v>
      </c>
      <c r="H82" s="547">
        <f>SUM(H83)</f>
        <v>1</v>
      </c>
    </row>
    <row r="83" spans="1:8" thickBot="1" x14ac:dyDescent="0.4">
      <c r="A83" s="536" t="s">
        <v>247</v>
      </c>
      <c r="B83" s="537">
        <v>1173097.8131299999</v>
      </c>
      <c r="C83" s="538">
        <v>980128.63489500002</v>
      </c>
      <c r="D83" s="539">
        <f t="shared" si="6"/>
        <v>-0.16449538655274562</v>
      </c>
      <c r="E83" s="537">
        <v>10120007.399119999</v>
      </c>
      <c r="F83" s="538">
        <v>8893971.5276180003</v>
      </c>
      <c r="G83" s="539">
        <f t="shared" si="7"/>
        <v>-0.12114970109691924</v>
      </c>
      <c r="H83" s="550">
        <f>(F83/F82)</f>
        <v>1</v>
      </c>
    </row>
    <row r="84" spans="1:8" ht="14.5" x14ac:dyDescent="0.35">
      <c r="A84" s="549" t="s">
        <v>419</v>
      </c>
      <c r="B84" s="544">
        <f>SUM(B85)</f>
        <v>1769.8407</v>
      </c>
      <c r="C84" s="545">
        <f>SUM(C85)</f>
        <v>2463.5014080000001</v>
      </c>
      <c r="D84" s="546">
        <f>(C84-B84)/B84</f>
        <v>0.3919339791428687</v>
      </c>
      <c r="E84" s="544">
        <f>SUM(E85)</f>
        <v>19853.168399999999</v>
      </c>
      <c r="F84" s="545">
        <f>SUM(F85)</f>
        <v>20646.581029500001</v>
      </c>
      <c r="G84" s="546">
        <f>(F84-E84)/E84</f>
        <v>3.9964030602792973E-2</v>
      </c>
      <c r="H84" s="547">
        <f>SUM(H85)</f>
        <v>1</v>
      </c>
    </row>
    <row r="85" spans="1:8" thickBot="1" x14ac:dyDescent="0.4">
      <c r="A85" s="536" t="s">
        <v>257</v>
      </c>
      <c r="B85" s="537">
        <v>1769.8407</v>
      </c>
      <c r="C85" s="538">
        <v>2463.5014080000001</v>
      </c>
      <c r="D85" s="539">
        <f>(C85-B85)/B85</f>
        <v>0.3919339791428687</v>
      </c>
      <c r="E85" s="537">
        <v>19853.168399999999</v>
      </c>
      <c r="F85" s="538">
        <v>20646.581029500001</v>
      </c>
      <c r="G85" s="539">
        <f>(F85-E85)/E85</f>
        <v>3.9964030602792973E-2</v>
      </c>
      <c r="H85" s="550">
        <f>(F85/F84)</f>
        <v>1</v>
      </c>
    </row>
    <row r="86" spans="1:8" ht="14.5" x14ac:dyDescent="0.35">
      <c r="A86" s="549" t="s">
        <v>420</v>
      </c>
      <c r="B86" s="544">
        <f>SUM(B87:B93)</f>
        <v>3392.4978325999996</v>
      </c>
      <c r="C86" s="545">
        <f>SUM(C87:C93)</f>
        <v>2984.9774614000003</v>
      </c>
      <c r="D86" s="546">
        <f>(C86-B86)/B86</f>
        <v>-0.12012398866815989</v>
      </c>
      <c r="E86" s="544">
        <f>SUM(E87:E93)</f>
        <v>30441.359039579998</v>
      </c>
      <c r="F86" s="545">
        <f>SUM(F87:F93)</f>
        <v>32184.625879069798</v>
      </c>
      <c r="G86" s="551">
        <f>(F86-E86)/E86</f>
        <v>5.7266393304687725E-2</v>
      </c>
      <c r="H86" s="552">
        <f>SUM(H87:H93)</f>
        <v>1</v>
      </c>
    </row>
    <row r="87" spans="1:8" ht="14.5" x14ac:dyDescent="0.35">
      <c r="A87" s="536" t="s">
        <v>254</v>
      </c>
      <c r="B87" s="553">
        <v>895.91815799999995</v>
      </c>
      <c r="C87" s="554">
        <v>1034.3739370999999</v>
      </c>
      <c r="D87" s="539">
        <f>(C87-B87)/B87</f>
        <v>0.15454065515211934</v>
      </c>
      <c r="E87" s="553">
        <v>7276.9811079999981</v>
      </c>
      <c r="F87" s="554">
        <v>10019.1223218</v>
      </c>
      <c r="G87" s="555">
        <f>(F87-E87)/E87</f>
        <v>0.37682401164755119</v>
      </c>
      <c r="H87" s="556">
        <f>(F87/$F$86)</f>
        <v>0.31130150027052522</v>
      </c>
    </row>
    <row r="88" spans="1:8" ht="14.5" x14ac:dyDescent="0.35">
      <c r="A88" s="536" t="s">
        <v>252</v>
      </c>
      <c r="B88" s="537">
        <v>1316.48972</v>
      </c>
      <c r="C88" s="538">
        <v>743.922326</v>
      </c>
      <c r="D88" s="539">
        <f t="shared" ref="D88:D93" si="11">(C88-B88)/B88</f>
        <v>-0.4349197607103229</v>
      </c>
      <c r="E88" s="537">
        <v>13007.358959000003</v>
      </c>
      <c r="F88" s="538">
        <v>8843.6012456499993</v>
      </c>
      <c r="G88" s="555">
        <f t="shared" ref="G88:G93" si="12">(F88-E88)/E88</f>
        <v>-0.32010785021574512</v>
      </c>
      <c r="H88" s="556">
        <f t="shared" ref="H88:H93" si="13">(F88/$F$86)</f>
        <v>0.27477719576044979</v>
      </c>
    </row>
    <row r="89" spans="1:8" ht="14.5" x14ac:dyDescent="0.35">
      <c r="A89" s="536" t="s">
        <v>246</v>
      </c>
      <c r="B89" s="537">
        <v>334.666518</v>
      </c>
      <c r="C89" s="538">
        <v>386.40388050000001</v>
      </c>
      <c r="D89" s="539">
        <f t="shared" si="11"/>
        <v>0.15459378132353238</v>
      </c>
      <c r="E89" s="537">
        <v>3285.5837310000002</v>
      </c>
      <c r="F89" s="538">
        <v>4224.7644029999992</v>
      </c>
      <c r="G89" s="555">
        <f t="shared" si="12"/>
        <v>0.28584895376084363</v>
      </c>
      <c r="H89" s="556">
        <f t="shared" si="13"/>
        <v>0.13126653759699081</v>
      </c>
    </row>
    <row r="90" spans="1:8" ht="14.5" x14ac:dyDescent="0.35">
      <c r="A90" s="536" t="s">
        <v>249</v>
      </c>
      <c r="B90" s="537">
        <v>605.88546719999999</v>
      </c>
      <c r="C90" s="538">
        <v>57.561228800000002</v>
      </c>
      <c r="D90" s="539">
        <f t="shared" si="11"/>
        <v>-0.90499651845750695</v>
      </c>
      <c r="E90" s="537">
        <v>3532.0812219999989</v>
      </c>
      <c r="F90" s="538">
        <v>3583.7549327000002</v>
      </c>
      <c r="G90" s="555">
        <f t="shared" si="12"/>
        <v>1.4629819489468491E-2</v>
      </c>
      <c r="H90" s="556">
        <f t="shared" si="13"/>
        <v>0.1113499018495839</v>
      </c>
    </row>
    <row r="91" spans="1:8" ht="14.5" x14ac:dyDescent="0.35">
      <c r="A91" s="536" t="s">
        <v>251</v>
      </c>
      <c r="B91" s="537">
        <v>30.797604</v>
      </c>
      <c r="C91" s="538">
        <v>519.03295000000003</v>
      </c>
      <c r="D91" s="539" t="s">
        <v>267</v>
      </c>
      <c r="E91" s="537">
        <v>1782.8201119999999</v>
      </c>
      <c r="F91" s="538">
        <v>3167.2684220000006</v>
      </c>
      <c r="G91" s="555">
        <f t="shared" si="12"/>
        <v>0.77654963654572051</v>
      </c>
      <c r="H91" s="556">
        <f t="shared" si="13"/>
        <v>9.8409359608549254E-2</v>
      </c>
    </row>
    <row r="92" spans="1:8" ht="14.5" x14ac:dyDescent="0.35">
      <c r="A92" s="536" t="s">
        <v>255</v>
      </c>
      <c r="B92" s="537">
        <v>179.18849539999999</v>
      </c>
      <c r="C92" s="538">
        <v>89.609870999999998</v>
      </c>
      <c r="D92" s="539">
        <f t="shared" si="11"/>
        <v>-0.49991281080872335</v>
      </c>
      <c r="E92" s="537">
        <v>1272.2996042799998</v>
      </c>
      <c r="F92" s="538">
        <v>1203.6194799198001</v>
      </c>
      <c r="G92" s="555">
        <f t="shared" si="12"/>
        <v>-5.3981093862766755E-2</v>
      </c>
      <c r="H92" s="556">
        <f t="shared" si="13"/>
        <v>3.7397342583451752E-2</v>
      </c>
    </row>
    <row r="93" spans="1:8" thickBot="1" x14ac:dyDescent="0.4">
      <c r="A93" s="536" t="s">
        <v>248</v>
      </c>
      <c r="B93" s="537">
        <v>29.551870000000001</v>
      </c>
      <c r="C93" s="538">
        <v>154.07326800000001</v>
      </c>
      <c r="D93" s="539">
        <f t="shared" si="11"/>
        <v>4.213655447184899</v>
      </c>
      <c r="E93" s="537">
        <v>284.23430330000002</v>
      </c>
      <c r="F93" s="538">
        <v>1142.4950740000002</v>
      </c>
      <c r="G93" s="555">
        <f t="shared" si="12"/>
        <v>3.0195538002819244</v>
      </c>
      <c r="H93" s="556">
        <f t="shared" si="13"/>
        <v>3.5498162330449327E-2</v>
      </c>
    </row>
    <row r="94" spans="1:8" ht="53.25" customHeight="1" thickBot="1" x14ac:dyDescent="0.4">
      <c r="A94" s="775" t="s">
        <v>395</v>
      </c>
      <c r="B94" s="773"/>
      <c r="C94" s="773"/>
      <c r="D94" s="773"/>
      <c r="E94" s="773"/>
      <c r="F94" s="773"/>
      <c r="G94" s="773"/>
      <c r="H94" s="774"/>
    </row>
    <row r="95" spans="1:8" ht="14.5" x14ac:dyDescent="0.35">
      <c r="D95" s="557"/>
      <c r="G95" s="557"/>
    </row>
    <row r="96" spans="1:8" ht="14.5" x14ac:dyDescent="0.35">
      <c r="D96" s="557"/>
      <c r="G96" s="557"/>
    </row>
    <row r="97" spans="1:7" ht="14.5" x14ac:dyDescent="0.35">
      <c r="D97" s="557"/>
      <c r="G97" s="557"/>
    </row>
    <row r="98" spans="1:7" ht="14.5" x14ac:dyDescent="0.35">
      <c r="D98" s="557"/>
      <c r="G98" s="557"/>
    </row>
    <row r="99" spans="1:7" ht="14.5" x14ac:dyDescent="0.35">
      <c r="A99" s="558" t="s">
        <v>421</v>
      </c>
      <c r="D99" s="557"/>
      <c r="G99" s="557"/>
    </row>
    <row r="100" spans="1:7" ht="14.5" x14ac:dyDescent="0.35">
      <c r="D100" s="557"/>
      <c r="G100" s="557"/>
    </row>
    <row r="101" spans="1:7" ht="14.5" x14ac:dyDescent="0.35">
      <c r="D101" s="557"/>
      <c r="G101" s="557"/>
    </row>
  </sheetData>
  <mergeCells count="3">
    <mergeCell ref="B4:D4"/>
    <mergeCell ref="E4:H4"/>
    <mergeCell ref="A94:H94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8989"/>
    <pageSetUpPr fitToPage="1"/>
  </sheetPr>
  <dimension ref="A1:O47"/>
  <sheetViews>
    <sheetView showGridLines="0" zoomScaleNormal="100" workbookViewId="0">
      <pane ySplit="6" topLeftCell="A30" activePane="bottomLeft" state="frozen"/>
      <selection pane="bottomLeft" sqref="A1:XFD1048576"/>
    </sheetView>
  </sheetViews>
  <sheetFormatPr baseColWidth="10" defaultColWidth="11.453125" defaultRowHeight="13" x14ac:dyDescent="0.3"/>
  <cols>
    <col min="1" max="1" width="55.453125" style="565" bestFit="1" customWidth="1"/>
    <col min="2" max="2" width="10.54296875" style="565" bestFit="1" customWidth="1"/>
    <col min="3" max="3" width="10.54296875" style="644" bestFit="1" customWidth="1"/>
    <col min="4" max="4" width="9.453125" style="565" bestFit="1" customWidth="1"/>
    <col min="5" max="5" width="7.453125" style="565" customWidth="1"/>
    <col min="6" max="7" width="11.54296875" style="565" bestFit="1" customWidth="1"/>
    <col min="8" max="8" width="8.54296875" style="565" bestFit="1" customWidth="1"/>
    <col min="9" max="9" width="9.54296875" style="565" bestFit="1" customWidth="1"/>
    <col min="10" max="10" width="11.453125" style="565"/>
    <col min="11" max="11" width="20.54296875" style="565" bestFit="1" customWidth="1"/>
    <col min="12" max="12" width="14.26953125" style="565" bestFit="1" customWidth="1"/>
    <col min="13" max="13" width="16.26953125" style="565" bestFit="1" customWidth="1"/>
    <col min="14" max="16384" width="11.453125" style="565"/>
  </cols>
  <sheetData>
    <row r="1" spans="1:15" x14ac:dyDescent="0.3">
      <c r="A1" s="559" t="s">
        <v>422</v>
      </c>
      <c r="B1" s="560"/>
      <c r="C1" s="561"/>
      <c r="D1" s="562"/>
      <c r="E1" s="560"/>
      <c r="F1" s="563"/>
      <c r="G1" s="563"/>
      <c r="H1" s="563"/>
      <c r="I1" s="564"/>
    </row>
    <row r="2" spans="1:15" x14ac:dyDescent="0.3">
      <c r="A2" s="566" t="s">
        <v>423</v>
      </c>
      <c r="B2" s="560"/>
      <c r="C2" s="561"/>
      <c r="D2" s="562"/>
      <c r="E2" s="560"/>
      <c r="F2" s="563"/>
      <c r="G2" s="563"/>
      <c r="H2" s="563"/>
      <c r="I2" s="564"/>
      <c r="K2" s="567"/>
      <c r="L2" s="567"/>
      <c r="M2" s="567"/>
      <c r="N2" s="567"/>
      <c r="O2" s="567"/>
    </row>
    <row r="3" spans="1:15" x14ac:dyDescent="0.3">
      <c r="A3" s="568"/>
      <c r="B3" s="569"/>
      <c r="C3" s="570"/>
      <c r="D3" s="571"/>
      <c r="E3" s="569"/>
      <c r="F3" s="563"/>
      <c r="G3" s="563"/>
      <c r="H3" s="563"/>
      <c r="I3" s="564"/>
      <c r="K3" s="567"/>
      <c r="L3" s="567"/>
      <c r="M3" s="567"/>
      <c r="N3" s="567"/>
      <c r="O3" s="567"/>
    </row>
    <row r="4" spans="1:15" x14ac:dyDescent="0.3">
      <c r="A4" s="572"/>
      <c r="B4" s="776" t="s">
        <v>398</v>
      </c>
      <c r="C4" s="776"/>
      <c r="D4" s="776"/>
      <c r="E4" s="573"/>
      <c r="F4" s="776" t="s">
        <v>399</v>
      </c>
      <c r="G4" s="776"/>
      <c r="H4" s="776"/>
      <c r="I4" s="776"/>
      <c r="K4" s="567"/>
      <c r="L4" s="567"/>
      <c r="M4" s="567"/>
      <c r="N4" s="567"/>
      <c r="O4" s="567"/>
    </row>
    <row r="5" spans="1:15" x14ac:dyDescent="0.3">
      <c r="A5" s="574" t="s">
        <v>424</v>
      </c>
      <c r="B5" s="575">
        <v>2019</v>
      </c>
      <c r="C5" s="576">
        <v>2020</v>
      </c>
      <c r="D5" s="577" t="s">
        <v>425</v>
      </c>
      <c r="E5" s="578"/>
      <c r="F5" s="575">
        <v>2019</v>
      </c>
      <c r="G5" s="579">
        <v>2020</v>
      </c>
      <c r="H5" s="578" t="s">
        <v>425</v>
      </c>
      <c r="I5" s="577" t="s">
        <v>426</v>
      </c>
      <c r="K5" s="567"/>
      <c r="L5" s="567"/>
      <c r="M5" s="567"/>
      <c r="N5" s="567"/>
      <c r="O5" s="567"/>
    </row>
    <row r="6" spans="1:15" x14ac:dyDescent="0.3">
      <c r="A6" s="580" t="s">
        <v>427</v>
      </c>
      <c r="B6" s="581">
        <f>SUM(B7:B40)</f>
        <v>5180639.0055999989</v>
      </c>
      <c r="C6" s="582">
        <f>SUM(C7:C40)</f>
        <v>5787971.3360740012</v>
      </c>
      <c r="D6" s="583">
        <f>(C6-B6)/B6</f>
        <v>0.1172311619893816</v>
      </c>
      <c r="E6" s="584"/>
      <c r="F6" s="581">
        <f>SUM(F7:F40)</f>
        <v>46945317.813533992</v>
      </c>
      <c r="G6" s="585">
        <f>SUM(G7:G40)</f>
        <v>41013831.366439007</v>
      </c>
      <c r="H6" s="586">
        <f>G6/F6-1</f>
        <v>-0.1263488399557704</v>
      </c>
      <c r="I6" s="587">
        <f>SUM(I7:I40)</f>
        <v>1</v>
      </c>
      <c r="K6" s="567"/>
      <c r="L6" s="567"/>
      <c r="M6" s="567"/>
      <c r="N6" s="567"/>
      <c r="O6" s="567"/>
    </row>
    <row r="7" spans="1:15" x14ac:dyDescent="0.3">
      <c r="A7" s="588" t="s">
        <v>428</v>
      </c>
      <c r="B7" s="589">
        <v>2763106.71</v>
      </c>
      <c r="C7" s="590">
        <v>3423447.2800000003</v>
      </c>
      <c r="D7" s="591">
        <f>(C7-B7)/B7</f>
        <v>0.2389848237167794</v>
      </c>
      <c r="E7" s="592"/>
      <c r="F7" s="589">
        <v>16385556.227000002</v>
      </c>
      <c r="G7" s="593">
        <v>20557277.120807</v>
      </c>
      <c r="H7" s="594">
        <f>G7/F7-1</f>
        <v>0.25459745375825982</v>
      </c>
      <c r="I7" s="591">
        <f t="shared" ref="I7:I40" si="0">G7/$G$6</f>
        <v>0.50122791350892193</v>
      </c>
      <c r="J7" s="595"/>
      <c r="K7" s="567"/>
      <c r="L7" s="567"/>
      <c r="M7" s="567"/>
      <c r="N7" s="567"/>
      <c r="O7" s="567"/>
    </row>
    <row r="8" spans="1:15" x14ac:dyDescent="0.3">
      <c r="A8" s="588" t="s">
        <v>429</v>
      </c>
      <c r="B8" s="589">
        <v>883818</v>
      </c>
      <c r="C8" s="590">
        <v>885310.06</v>
      </c>
      <c r="D8" s="591">
        <f t="shared" ref="D8:D39" si="1">(C8-B8)/B8</f>
        <v>1.6881982489608221E-3</v>
      </c>
      <c r="E8" s="592"/>
      <c r="F8" s="589">
        <v>11091501.800000001</v>
      </c>
      <c r="G8" s="593">
        <v>8594180.1400000006</v>
      </c>
      <c r="H8" s="594">
        <f t="shared" ref="H8:H39" si="2">G8/F8-1</f>
        <v>-0.22515631381856693</v>
      </c>
      <c r="I8" s="591">
        <f t="shared" si="0"/>
        <v>0.20954346018578715</v>
      </c>
      <c r="J8" s="595"/>
      <c r="K8" s="567"/>
      <c r="L8" s="567"/>
      <c r="M8" s="567"/>
      <c r="N8" s="567"/>
      <c r="O8" s="567"/>
    </row>
    <row r="9" spans="1:15" x14ac:dyDescent="0.3">
      <c r="A9" s="588" t="s">
        <v>430</v>
      </c>
      <c r="B9" s="589">
        <v>457016.17</v>
      </c>
      <c r="C9" s="590">
        <v>414367.14999999997</v>
      </c>
      <c r="D9" s="591">
        <f t="shared" si="1"/>
        <v>-9.3320593010965056E-2</v>
      </c>
      <c r="E9" s="592"/>
      <c r="F9" s="589">
        <v>6262347.6280000005</v>
      </c>
      <c r="G9" s="593">
        <v>3414812.55</v>
      </c>
      <c r="H9" s="594">
        <f t="shared" si="2"/>
        <v>-0.45470728345839451</v>
      </c>
      <c r="I9" s="591">
        <f t="shared" si="0"/>
        <v>8.3260023173408984E-2</v>
      </c>
      <c r="J9" s="595"/>
      <c r="K9" s="567"/>
      <c r="L9" s="567"/>
      <c r="M9" s="567"/>
      <c r="N9" s="567"/>
      <c r="O9" s="567"/>
    </row>
    <row r="10" spans="1:15" x14ac:dyDescent="0.3">
      <c r="A10" s="588" t="s">
        <v>431</v>
      </c>
      <c r="B10" s="589">
        <v>86325.290000000008</v>
      </c>
      <c r="C10" s="590">
        <v>146462</v>
      </c>
      <c r="D10" s="591">
        <f t="shared" si="1"/>
        <v>0.69662911065806998</v>
      </c>
      <c r="E10" s="592"/>
      <c r="F10" s="589">
        <v>1618663.1</v>
      </c>
      <c r="G10" s="593">
        <v>1251630.56</v>
      </c>
      <c r="H10" s="594">
        <f t="shared" si="2"/>
        <v>-0.22675042138169454</v>
      </c>
      <c r="I10" s="591">
        <f>G10/$G$6</f>
        <v>3.0517279617631388E-2</v>
      </c>
      <c r="J10" s="595"/>
      <c r="K10" s="567"/>
      <c r="L10" s="567"/>
      <c r="M10" s="567"/>
      <c r="N10" s="567"/>
      <c r="O10" s="567"/>
    </row>
    <row r="11" spans="1:15" x14ac:dyDescent="0.3">
      <c r="A11" s="588" t="s">
        <v>432</v>
      </c>
      <c r="B11" s="589">
        <v>171012.97499999998</v>
      </c>
      <c r="C11" s="590">
        <v>159816.85499999998</v>
      </c>
      <c r="D11" s="591">
        <f t="shared" si="1"/>
        <v>-6.5469418329223247E-2</v>
      </c>
      <c r="E11" s="592"/>
      <c r="F11" s="596">
        <v>2036524.2519999999</v>
      </c>
      <c r="G11" s="593">
        <v>1053348.632</v>
      </c>
      <c r="H11" s="594">
        <f t="shared" si="2"/>
        <v>-0.48277137826100391</v>
      </c>
      <c r="I11" s="591">
        <f>G11/$G$6</f>
        <v>2.5682765957387221E-2</v>
      </c>
      <c r="J11" s="595"/>
      <c r="K11" s="567"/>
      <c r="L11" s="567"/>
      <c r="M11" s="567"/>
      <c r="N11" s="567"/>
      <c r="O11" s="567"/>
    </row>
    <row r="12" spans="1:15" x14ac:dyDescent="0.3">
      <c r="A12" s="588" t="s">
        <v>433</v>
      </c>
      <c r="B12" s="589">
        <v>124433</v>
      </c>
      <c r="C12" s="590">
        <v>89519</v>
      </c>
      <c r="D12" s="591">
        <f t="shared" si="1"/>
        <v>-0.28058473234592107</v>
      </c>
      <c r="E12" s="592"/>
      <c r="F12" s="589">
        <v>1266346.6000000001</v>
      </c>
      <c r="G12" s="593">
        <v>1030597.5</v>
      </c>
      <c r="H12" s="594">
        <f t="shared" si="2"/>
        <v>-0.18616475141955613</v>
      </c>
      <c r="I12" s="591">
        <f t="shared" si="0"/>
        <v>2.5128047433367131E-2</v>
      </c>
      <c r="J12" s="595"/>
      <c r="K12" s="567"/>
      <c r="L12" s="567"/>
      <c r="M12" s="567"/>
      <c r="N12" s="567"/>
      <c r="O12" s="567"/>
    </row>
    <row r="13" spans="1:15" x14ac:dyDescent="0.3">
      <c r="A13" s="588" t="s">
        <v>434</v>
      </c>
      <c r="B13" s="589">
        <v>115700.69</v>
      </c>
      <c r="C13" s="590">
        <v>117619.46000000002</v>
      </c>
      <c r="D13" s="591">
        <f t="shared" si="1"/>
        <v>1.6583911470191046E-2</v>
      </c>
      <c r="E13" s="592"/>
      <c r="F13" s="589">
        <v>1922161.8069999998</v>
      </c>
      <c r="G13" s="593">
        <v>909908.54900000012</v>
      </c>
      <c r="H13" s="594">
        <f t="shared" si="2"/>
        <v>-0.52662229283385176</v>
      </c>
      <c r="I13" s="591">
        <f>G13/$G$6</f>
        <v>2.2185407183015933E-2</v>
      </c>
      <c r="J13" s="595"/>
      <c r="K13" s="567"/>
      <c r="L13" s="567"/>
      <c r="M13" s="567"/>
      <c r="N13" s="567"/>
      <c r="O13" s="567"/>
    </row>
    <row r="14" spans="1:15" x14ac:dyDescent="0.3">
      <c r="A14" s="597" t="s">
        <v>435</v>
      </c>
      <c r="B14" s="598">
        <v>105321.09</v>
      </c>
      <c r="C14" s="590">
        <v>87986.14</v>
      </c>
      <c r="D14" s="591">
        <f t="shared" si="1"/>
        <v>-0.1645914412773358</v>
      </c>
      <c r="E14" s="599"/>
      <c r="F14" s="598">
        <v>1321616.5900000003</v>
      </c>
      <c r="G14" s="593">
        <v>898530.56</v>
      </c>
      <c r="H14" s="594">
        <f t="shared" si="2"/>
        <v>-0.32012766274370097</v>
      </c>
      <c r="I14" s="600">
        <f t="shared" si="0"/>
        <v>2.1907988843374773E-2</v>
      </c>
      <c r="J14" s="595"/>
      <c r="K14" s="567"/>
      <c r="L14" s="567"/>
      <c r="M14" s="567"/>
      <c r="N14" s="567"/>
      <c r="O14" s="567"/>
    </row>
    <row r="15" spans="1:15" x14ac:dyDescent="0.3">
      <c r="A15" s="588" t="s">
        <v>436</v>
      </c>
      <c r="B15" s="589">
        <v>181229</v>
      </c>
      <c r="C15" s="590">
        <v>144211.98000000001</v>
      </c>
      <c r="D15" s="591">
        <f t="shared" si="1"/>
        <v>-0.20425549994758008</v>
      </c>
      <c r="E15" s="592"/>
      <c r="F15" s="589">
        <v>1628285</v>
      </c>
      <c r="G15" s="593">
        <v>809679.40999999992</v>
      </c>
      <c r="H15" s="594">
        <f t="shared" si="2"/>
        <v>-0.5027409759348026</v>
      </c>
      <c r="I15" s="591">
        <f t="shared" si="0"/>
        <v>1.9741618449783459E-2</v>
      </c>
      <c r="J15" s="595"/>
      <c r="K15" s="567"/>
      <c r="L15" s="567"/>
      <c r="M15" s="567"/>
      <c r="N15" s="567"/>
      <c r="O15" s="567"/>
    </row>
    <row r="16" spans="1:15" x14ac:dyDescent="0.3">
      <c r="A16" s="597" t="s">
        <v>437</v>
      </c>
      <c r="B16" s="589">
        <v>62052.1</v>
      </c>
      <c r="C16" s="590">
        <v>84409.55</v>
      </c>
      <c r="D16" s="591">
        <f t="shared" si="1"/>
        <v>0.36030126297095511</v>
      </c>
      <c r="E16" s="592"/>
      <c r="F16" s="589">
        <v>750620</v>
      </c>
      <c r="G16" s="593">
        <v>638001.13000000012</v>
      </c>
      <c r="H16" s="594">
        <f t="shared" si="2"/>
        <v>-0.1500344648423968</v>
      </c>
      <c r="I16" s="591">
        <f t="shared" si="0"/>
        <v>1.5555755430400163E-2</v>
      </c>
      <c r="J16" s="595"/>
      <c r="K16" s="567"/>
      <c r="L16" s="567"/>
      <c r="M16" s="567"/>
      <c r="N16" s="567"/>
      <c r="O16" s="567"/>
    </row>
    <row r="17" spans="1:15" x14ac:dyDescent="0.3">
      <c r="A17" s="588" t="s">
        <v>438</v>
      </c>
      <c r="B17" s="589">
        <v>119139.64159999999</v>
      </c>
      <c r="C17" s="590">
        <v>95703.046073999998</v>
      </c>
      <c r="D17" s="591">
        <f t="shared" si="1"/>
        <v>-0.19671534353516129</v>
      </c>
      <c r="E17" s="592"/>
      <c r="F17" s="589">
        <v>1377764.9827339998</v>
      </c>
      <c r="G17" s="593">
        <v>618255.07863200002</v>
      </c>
      <c r="H17" s="594">
        <f t="shared" si="2"/>
        <v>-0.55126230788276298</v>
      </c>
      <c r="I17" s="591">
        <f t="shared" si="0"/>
        <v>1.5074306838300133E-2</v>
      </c>
      <c r="J17" s="595"/>
      <c r="K17" s="567"/>
      <c r="L17" s="567"/>
      <c r="M17" s="567"/>
      <c r="N17" s="567"/>
      <c r="O17" s="567"/>
    </row>
    <row r="18" spans="1:15" x14ac:dyDescent="0.3">
      <c r="A18" s="588" t="s">
        <v>439</v>
      </c>
      <c r="B18" s="589">
        <v>25283.84</v>
      </c>
      <c r="C18" s="590">
        <v>35150.880000000005</v>
      </c>
      <c r="D18" s="591">
        <f t="shared" si="1"/>
        <v>0.39025084797246007</v>
      </c>
      <c r="E18" s="592"/>
      <c r="F18" s="589">
        <v>401785.18</v>
      </c>
      <c r="G18" s="593">
        <v>409001.02999999997</v>
      </c>
      <c r="H18" s="594">
        <f t="shared" si="2"/>
        <v>1.7959472770996632E-2</v>
      </c>
      <c r="I18" s="591">
        <f t="shared" si="0"/>
        <v>9.9722707285201176E-3</v>
      </c>
      <c r="J18" s="595"/>
      <c r="K18" s="567"/>
      <c r="L18" s="567"/>
      <c r="M18" s="567"/>
      <c r="N18" s="567"/>
      <c r="O18" s="567"/>
    </row>
    <row r="19" spans="1:15" x14ac:dyDescent="0.3">
      <c r="A19" s="588" t="s">
        <v>440</v>
      </c>
      <c r="B19" s="589">
        <v>17758.059999999998</v>
      </c>
      <c r="C19" s="590">
        <v>35573.5</v>
      </c>
      <c r="D19" s="591">
        <f t="shared" si="1"/>
        <v>1.0032312088144766</v>
      </c>
      <c r="E19" s="592"/>
      <c r="F19" s="589">
        <v>113568.35569999999</v>
      </c>
      <c r="G19" s="593">
        <v>320098.84999999992</v>
      </c>
      <c r="H19" s="594">
        <f t="shared" si="2"/>
        <v>1.8185567011779846</v>
      </c>
      <c r="I19" s="591">
        <f t="shared" si="0"/>
        <v>7.8046561205186975E-3</v>
      </c>
      <c r="J19" s="595"/>
      <c r="K19" s="567"/>
      <c r="L19" s="567"/>
      <c r="M19" s="567"/>
      <c r="N19" s="567"/>
      <c r="O19" s="567"/>
    </row>
    <row r="20" spans="1:15" x14ac:dyDescent="0.3">
      <c r="A20" s="601" t="s">
        <v>441</v>
      </c>
      <c r="B20" s="598">
        <v>45520.347999999998</v>
      </c>
      <c r="C20" s="590">
        <v>14990.7</v>
      </c>
      <c r="D20" s="591">
        <f t="shared" si="1"/>
        <v>-0.67068134013386715</v>
      </c>
      <c r="E20" s="599"/>
      <c r="F20" s="598">
        <v>254381.81700000001</v>
      </c>
      <c r="G20" s="593">
        <v>171093.12900000002</v>
      </c>
      <c r="H20" s="594">
        <f t="shared" si="2"/>
        <v>-0.32741604326224305</v>
      </c>
      <c r="I20" s="602">
        <f t="shared" si="0"/>
        <v>4.1715958568065625E-3</v>
      </c>
      <c r="J20" s="595"/>
      <c r="K20" s="567"/>
      <c r="L20" s="567"/>
      <c r="M20" s="567"/>
      <c r="N20" s="567"/>
      <c r="O20" s="567"/>
    </row>
    <row r="21" spans="1:15" x14ac:dyDescent="0.3">
      <c r="A21" s="597" t="s">
        <v>442</v>
      </c>
      <c r="B21" s="589">
        <v>2204.14</v>
      </c>
      <c r="C21" s="590">
        <v>2753.73</v>
      </c>
      <c r="D21" s="591">
        <f t="shared" si="1"/>
        <v>0.24934441550899678</v>
      </c>
      <c r="E21" s="592"/>
      <c r="F21" s="589">
        <v>91102.955000000002</v>
      </c>
      <c r="G21" s="593">
        <v>85351.099999999991</v>
      </c>
      <c r="H21" s="594">
        <f t="shared" si="2"/>
        <v>-6.313576765978679E-2</v>
      </c>
      <c r="I21" s="603">
        <f t="shared" si="0"/>
        <v>2.0810321093249896E-3</v>
      </c>
      <c r="J21" s="595"/>
      <c r="K21" s="567"/>
      <c r="L21" s="567"/>
      <c r="M21" s="567"/>
      <c r="N21" s="567"/>
      <c r="O21" s="567"/>
    </row>
    <row r="22" spans="1:15" x14ac:dyDescent="0.3">
      <c r="A22" s="588" t="s">
        <v>443</v>
      </c>
      <c r="B22" s="598">
        <v>1E-3</v>
      </c>
      <c r="C22" s="590">
        <v>9754.99</v>
      </c>
      <c r="D22" s="591" t="s">
        <v>267</v>
      </c>
      <c r="E22" s="592"/>
      <c r="F22" s="589">
        <v>111108.1731</v>
      </c>
      <c r="G22" s="593">
        <v>43645.04</v>
      </c>
      <c r="H22" s="594">
        <f t="shared" si="2"/>
        <v>-0.60718425312673951</v>
      </c>
      <c r="I22" s="604">
        <f>G22/$G$6</f>
        <v>1.0641541778931209E-3</v>
      </c>
      <c r="J22" s="595"/>
      <c r="K22" s="567"/>
      <c r="L22" s="567"/>
      <c r="M22" s="567"/>
      <c r="N22" s="567"/>
      <c r="O22" s="567"/>
    </row>
    <row r="23" spans="1:15" x14ac:dyDescent="0.3">
      <c r="A23" s="588" t="s">
        <v>444</v>
      </c>
      <c r="B23" s="589">
        <v>1817.6</v>
      </c>
      <c r="C23" s="590">
        <v>6052.33</v>
      </c>
      <c r="D23" s="591">
        <f t="shared" si="1"/>
        <v>2.3298470510563378</v>
      </c>
      <c r="E23" s="592"/>
      <c r="F23" s="589">
        <v>43853.01</v>
      </c>
      <c r="G23" s="593">
        <v>41058.43</v>
      </c>
      <c r="H23" s="594">
        <f t="shared" si="2"/>
        <v>-6.3726070342719932E-2</v>
      </c>
      <c r="I23" s="603">
        <f t="shared" si="0"/>
        <v>1.001087404713852E-3</v>
      </c>
      <c r="J23" s="595"/>
      <c r="K23" s="567"/>
      <c r="L23" s="567"/>
      <c r="M23" s="567"/>
      <c r="N23" s="567"/>
      <c r="O23" s="567"/>
    </row>
    <row r="24" spans="1:15" x14ac:dyDescent="0.3">
      <c r="A24" s="588" t="s">
        <v>445</v>
      </c>
      <c r="B24" s="589">
        <v>23</v>
      </c>
      <c r="C24" s="590">
        <v>10996</v>
      </c>
      <c r="D24" s="591" t="s">
        <v>267</v>
      </c>
      <c r="E24" s="592"/>
      <c r="F24" s="589">
        <v>31459</v>
      </c>
      <c r="G24" s="593">
        <v>30205</v>
      </c>
      <c r="H24" s="594">
        <f t="shared" si="2"/>
        <v>-3.9861406910582042E-2</v>
      </c>
      <c r="I24" s="603">
        <f>G24/$G$6</f>
        <v>7.3645887237729004E-4</v>
      </c>
      <c r="J24" s="595"/>
      <c r="K24" s="567"/>
      <c r="L24" s="567"/>
      <c r="M24" s="567"/>
      <c r="N24" s="567"/>
      <c r="O24" s="567"/>
    </row>
    <row r="25" spans="1:15" x14ac:dyDescent="0.3">
      <c r="A25" s="597" t="s">
        <v>446</v>
      </c>
      <c r="B25" s="605">
        <v>0</v>
      </c>
      <c r="C25" s="606">
        <v>6694.1850000000004</v>
      </c>
      <c r="D25" s="591" t="s">
        <v>267</v>
      </c>
      <c r="E25" s="607"/>
      <c r="F25" s="605">
        <v>46886.991999999998</v>
      </c>
      <c r="G25" s="608">
        <v>25206.110000000004</v>
      </c>
      <c r="H25" s="594">
        <f t="shared" si="2"/>
        <v>-0.46240718534471126</v>
      </c>
      <c r="I25" s="609">
        <f>G25/$G$6</f>
        <v>6.1457584332454682E-4</v>
      </c>
      <c r="J25" s="595"/>
      <c r="K25" s="567"/>
      <c r="L25" s="567"/>
      <c r="M25" s="567"/>
      <c r="N25" s="567"/>
      <c r="O25" s="567"/>
    </row>
    <row r="26" spans="1:15" x14ac:dyDescent="0.3">
      <c r="A26" s="588" t="s">
        <v>447</v>
      </c>
      <c r="B26" s="589">
        <v>3064.1149999999998</v>
      </c>
      <c r="C26" s="590">
        <v>2913.0949999999998</v>
      </c>
      <c r="D26" s="591">
        <f t="shared" si="1"/>
        <v>-4.9286661890953827E-2</v>
      </c>
      <c r="E26" s="592"/>
      <c r="F26" s="589">
        <v>25038.815000000002</v>
      </c>
      <c r="G26" s="593">
        <v>24761.541999999998</v>
      </c>
      <c r="H26" s="594">
        <f t="shared" si="2"/>
        <v>-1.1073726931566275E-2</v>
      </c>
      <c r="I26" s="603">
        <f t="shared" si="0"/>
        <v>6.0373637807127644E-4</v>
      </c>
      <c r="J26" s="595"/>
      <c r="K26" s="567"/>
      <c r="L26" s="567"/>
      <c r="M26" s="567"/>
      <c r="N26" s="567"/>
      <c r="O26" s="567"/>
    </row>
    <row r="27" spans="1:15" x14ac:dyDescent="0.3">
      <c r="A27" s="588" t="s">
        <v>448</v>
      </c>
      <c r="B27" s="589">
        <v>3955</v>
      </c>
      <c r="C27" s="590">
        <v>3696</v>
      </c>
      <c r="D27" s="591">
        <f t="shared" si="1"/>
        <v>-6.5486725663716813E-2</v>
      </c>
      <c r="E27" s="592"/>
      <c r="F27" s="589">
        <v>46760</v>
      </c>
      <c r="G27" s="593">
        <v>21277</v>
      </c>
      <c r="H27" s="594">
        <f t="shared" si="2"/>
        <v>-0.54497433704020537</v>
      </c>
      <c r="I27" s="603">
        <f t="shared" si="0"/>
        <v>5.187762101496971E-4</v>
      </c>
      <c r="J27" s="595"/>
      <c r="K27" s="567"/>
      <c r="L27" s="567"/>
      <c r="M27" s="567"/>
      <c r="N27" s="567"/>
      <c r="O27" s="567"/>
    </row>
    <row r="28" spans="1:15" x14ac:dyDescent="0.3">
      <c r="A28" s="597" t="s">
        <v>449</v>
      </c>
      <c r="B28" s="605">
        <v>6010.2049999999999</v>
      </c>
      <c r="C28" s="606">
        <v>3287.41</v>
      </c>
      <c r="D28" s="591">
        <f t="shared" si="1"/>
        <v>-0.4530286404540278</v>
      </c>
      <c r="E28" s="607"/>
      <c r="F28" s="605">
        <v>29134.296000000002</v>
      </c>
      <c r="G28" s="608">
        <v>19889.623000000003</v>
      </c>
      <c r="H28" s="594">
        <f t="shared" si="2"/>
        <v>-0.31731238674859341</v>
      </c>
      <c r="I28" s="609">
        <f>G28/$G$6</f>
        <v>4.8494915830456594E-4</v>
      </c>
      <c r="J28" s="595"/>
      <c r="K28" s="567"/>
      <c r="L28" s="567"/>
      <c r="M28" s="567"/>
      <c r="N28" s="567"/>
      <c r="O28" s="567"/>
    </row>
    <row r="29" spans="1:15" x14ac:dyDescent="0.3">
      <c r="A29" s="597" t="s">
        <v>450</v>
      </c>
      <c r="B29" s="605">
        <v>2214.0300000000002</v>
      </c>
      <c r="C29" s="606">
        <v>2233.0749999999998</v>
      </c>
      <c r="D29" s="591">
        <f t="shared" si="1"/>
        <v>8.6019611297044832E-3</v>
      </c>
      <c r="E29" s="607"/>
      <c r="F29" s="605">
        <v>18935.41</v>
      </c>
      <c r="G29" s="608">
        <v>17418.125000000004</v>
      </c>
      <c r="H29" s="594">
        <f t="shared" si="2"/>
        <v>-8.0129503401299318E-2</v>
      </c>
      <c r="I29" s="609">
        <f t="shared" si="0"/>
        <v>4.2468904805253061E-4</v>
      </c>
      <c r="J29" s="595"/>
      <c r="K29" s="567"/>
      <c r="L29" s="567"/>
      <c r="M29" s="567"/>
      <c r="N29" s="567"/>
      <c r="O29" s="567"/>
    </row>
    <row r="30" spans="1:15" x14ac:dyDescent="0.3">
      <c r="A30" s="597" t="s">
        <v>451</v>
      </c>
      <c r="B30" s="605">
        <v>687.00500000000011</v>
      </c>
      <c r="C30" s="606">
        <v>2357.7449999999999</v>
      </c>
      <c r="D30" s="591">
        <f t="shared" si="1"/>
        <v>2.4319182538700583</v>
      </c>
      <c r="E30" s="607"/>
      <c r="F30" s="605">
        <v>9208.0730000000003</v>
      </c>
      <c r="G30" s="608">
        <v>12862.355</v>
      </c>
      <c r="H30" s="594">
        <f t="shared" si="2"/>
        <v>0.39685632379326252</v>
      </c>
      <c r="I30" s="609">
        <f t="shared" si="0"/>
        <v>3.136101790900976E-4</v>
      </c>
      <c r="J30" s="595"/>
      <c r="K30" s="567"/>
      <c r="L30" s="567"/>
      <c r="M30" s="567"/>
      <c r="N30" s="567"/>
      <c r="O30" s="567"/>
    </row>
    <row r="31" spans="1:15" x14ac:dyDescent="0.3">
      <c r="A31" s="610" t="s">
        <v>452</v>
      </c>
      <c r="B31" s="589">
        <v>1421.665</v>
      </c>
      <c r="C31" s="590">
        <v>459.92500000000001</v>
      </c>
      <c r="D31" s="591">
        <f t="shared" si="1"/>
        <v>-0.67648848357383773</v>
      </c>
      <c r="E31" s="592"/>
      <c r="F31" s="589">
        <v>16372.529999999999</v>
      </c>
      <c r="G31" s="593">
        <v>5242.3149999999996</v>
      </c>
      <c r="H31" s="594">
        <f t="shared" si="2"/>
        <v>-0.67981032864193869</v>
      </c>
      <c r="I31" s="604">
        <f>G31/$G$6</f>
        <v>1.2781822193499596E-4</v>
      </c>
      <c r="J31" s="595"/>
      <c r="K31" s="567"/>
      <c r="L31" s="567"/>
      <c r="M31" s="567"/>
      <c r="N31" s="567"/>
      <c r="O31" s="567"/>
    </row>
    <row r="32" spans="1:15" x14ac:dyDescent="0.3">
      <c r="A32" s="597" t="s">
        <v>453</v>
      </c>
      <c r="B32" s="589">
        <v>600</v>
      </c>
      <c r="C32" s="590">
        <v>410</v>
      </c>
      <c r="D32" s="591">
        <f t="shared" si="1"/>
        <v>-0.31666666666666665</v>
      </c>
      <c r="E32" s="592"/>
      <c r="F32" s="589">
        <v>35845.42</v>
      </c>
      <c r="G32" s="593">
        <v>4533</v>
      </c>
      <c r="H32" s="594">
        <f t="shared" si="2"/>
        <v>-0.87354032955953653</v>
      </c>
      <c r="I32" s="604">
        <f t="shared" si="0"/>
        <v>1.1052369039848555E-4</v>
      </c>
      <c r="J32" s="595"/>
      <c r="K32" s="567"/>
      <c r="L32" s="567"/>
      <c r="M32" s="567"/>
      <c r="N32" s="567"/>
      <c r="O32" s="567"/>
    </row>
    <row r="33" spans="1:15" x14ac:dyDescent="0.3">
      <c r="A33" s="611" t="s">
        <v>454</v>
      </c>
      <c r="B33" s="612">
        <v>0</v>
      </c>
      <c r="C33" s="590">
        <v>1560</v>
      </c>
      <c r="D33" s="591" t="s">
        <v>267</v>
      </c>
      <c r="E33" s="592"/>
      <c r="F33" s="589">
        <v>3650</v>
      </c>
      <c r="G33" s="593">
        <v>3806</v>
      </c>
      <c r="H33" s="594">
        <f t="shared" si="2"/>
        <v>4.2739726027397174E-2</v>
      </c>
      <c r="I33" s="604">
        <f>G33/$G$6</f>
        <v>9.2797962862703725E-5</v>
      </c>
      <c r="J33" s="595"/>
      <c r="K33" s="567"/>
      <c r="L33" s="567"/>
      <c r="M33" s="567"/>
      <c r="N33" s="567"/>
      <c r="O33" s="567"/>
    </row>
    <row r="34" spans="1:15" x14ac:dyDescent="0.3">
      <c r="A34" s="588" t="s">
        <v>455</v>
      </c>
      <c r="B34" s="589">
        <v>756.32999999999993</v>
      </c>
      <c r="C34" s="590">
        <v>80</v>
      </c>
      <c r="D34" s="591">
        <f t="shared" si="1"/>
        <v>-0.89422606534184812</v>
      </c>
      <c r="E34" s="592"/>
      <c r="F34" s="589">
        <v>3239.93</v>
      </c>
      <c r="G34" s="593">
        <v>1142</v>
      </c>
      <c r="H34" s="594">
        <f t="shared" si="2"/>
        <v>-0.64752324895908242</v>
      </c>
      <c r="I34" s="604">
        <f t="shared" si="0"/>
        <v>2.7844265262534851E-5</v>
      </c>
      <c r="J34" s="595"/>
      <c r="K34" s="567"/>
      <c r="L34" s="567"/>
      <c r="M34" s="567"/>
      <c r="N34" s="567"/>
      <c r="O34" s="567"/>
    </row>
    <row r="35" spans="1:15" x14ac:dyDescent="0.3">
      <c r="A35" s="588" t="s">
        <v>456</v>
      </c>
      <c r="B35" s="598">
        <v>54</v>
      </c>
      <c r="C35" s="590">
        <v>0</v>
      </c>
      <c r="D35" s="591" t="s">
        <v>264</v>
      </c>
      <c r="E35" s="592"/>
      <c r="F35" s="589">
        <v>310</v>
      </c>
      <c r="G35" s="593">
        <v>274</v>
      </c>
      <c r="H35" s="594">
        <f t="shared" si="2"/>
        <v>-0.11612903225806448</v>
      </c>
      <c r="I35" s="604">
        <f>G35/$G$6</f>
        <v>6.6806731015188703E-6</v>
      </c>
      <c r="J35" s="595"/>
      <c r="K35" s="567"/>
      <c r="L35" s="567"/>
      <c r="M35" s="567"/>
      <c r="N35" s="567"/>
      <c r="O35" s="567"/>
    </row>
    <row r="36" spans="1:15" x14ac:dyDescent="0.3">
      <c r="A36" s="610" t="s">
        <v>457</v>
      </c>
      <c r="B36" s="589">
        <v>0</v>
      </c>
      <c r="C36" s="590">
        <v>30</v>
      </c>
      <c r="D36" s="591" t="s">
        <v>267</v>
      </c>
      <c r="E36" s="592"/>
      <c r="F36" s="589">
        <v>256</v>
      </c>
      <c r="G36" s="593">
        <v>269.45</v>
      </c>
      <c r="H36" s="594">
        <f t="shared" si="2"/>
        <v>5.2539062499999956E-2</v>
      </c>
      <c r="I36" s="604">
        <f t="shared" si="0"/>
        <v>6.5697349168038664E-6</v>
      </c>
      <c r="J36" s="595"/>
      <c r="K36" s="567"/>
      <c r="L36" s="567"/>
      <c r="M36" s="567"/>
      <c r="N36" s="567"/>
      <c r="O36" s="567"/>
    </row>
    <row r="37" spans="1:15" x14ac:dyDescent="0.3">
      <c r="A37" s="588" t="s">
        <v>458</v>
      </c>
      <c r="B37" s="598">
        <v>92</v>
      </c>
      <c r="C37" s="590">
        <v>83</v>
      </c>
      <c r="D37" s="591">
        <f t="shared" si="1"/>
        <v>-9.7826086956521743E-2</v>
      </c>
      <c r="E37" s="592"/>
      <c r="F37" s="589">
        <v>394</v>
      </c>
      <c r="G37" s="593">
        <v>264</v>
      </c>
      <c r="H37" s="594">
        <f t="shared" si="2"/>
        <v>-0.32994923857868019</v>
      </c>
      <c r="I37" s="604">
        <f>G37/$G$6</f>
        <v>6.4368529153320502E-6</v>
      </c>
      <c r="J37" s="595"/>
      <c r="K37" s="567"/>
      <c r="L37" s="567"/>
      <c r="M37" s="567"/>
      <c r="N37" s="567"/>
      <c r="O37" s="567"/>
    </row>
    <row r="38" spans="1:15" x14ac:dyDescent="0.3">
      <c r="A38" s="588" t="s">
        <v>459</v>
      </c>
      <c r="B38" s="598">
        <v>0</v>
      </c>
      <c r="C38" s="590">
        <v>40.25</v>
      </c>
      <c r="D38" s="591" t="s">
        <v>267</v>
      </c>
      <c r="E38" s="592"/>
      <c r="F38" s="589">
        <v>51.68</v>
      </c>
      <c r="G38" s="593">
        <v>122.03699999999999</v>
      </c>
      <c r="H38" s="594">
        <f t="shared" si="2"/>
        <v>1.3613970588235293</v>
      </c>
      <c r="I38" s="604">
        <f>G38/$G$6</f>
        <v>2.9755084061680962E-6</v>
      </c>
      <c r="J38" s="595"/>
      <c r="K38" s="567"/>
      <c r="L38" s="567"/>
      <c r="M38" s="567"/>
      <c r="N38" s="567"/>
      <c r="O38" s="567"/>
    </row>
    <row r="39" spans="1:15" x14ac:dyDescent="0.3">
      <c r="A39" s="597" t="s">
        <v>460</v>
      </c>
      <c r="B39" s="598">
        <v>23</v>
      </c>
      <c r="C39" s="590">
        <v>2</v>
      </c>
      <c r="D39" s="591">
        <f t="shared" si="1"/>
        <v>-0.91304347826086951</v>
      </c>
      <c r="E39" s="599"/>
      <c r="F39" s="598">
        <v>238</v>
      </c>
      <c r="G39" s="593">
        <v>90</v>
      </c>
      <c r="H39" s="594">
        <f t="shared" si="2"/>
        <v>-0.62184873949579833</v>
      </c>
      <c r="I39" s="613">
        <f t="shared" si="0"/>
        <v>2.1943816756813806E-6</v>
      </c>
      <c r="J39" s="595"/>
      <c r="K39" s="567"/>
      <c r="L39" s="567"/>
      <c r="M39" s="567"/>
      <c r="N39" s="567"/>
      <c r="O39" s="567"/>
    </row>
    <row r="40" spans="1:15" x14ac:dyDescent="0.3">
      <c r="A40" s="588" t="s">
        <v>461</v>
      </c>
      <c r="B40" s="598">
        <v>0</v>
      </c>
      <c r="C40" s="590">
        <v>0</v>
      </c>
      <c r="D40" s="591" t="s">
        <v>264</v>
      </c>
      <c r="E40" s="592"/>
      <c r="F40" s="589">
        <v>350.18999999999994</v>
      </c>
      <c r="G40" s="593">
        <v>0</v>
      </c>
      <c r="H40" s="594" t="s">
        <v>264</v>
      </c>
      <c r="I40" s="604">
        <f t="shared" si="0"/>
        <v>0</v>
      </c>
      <c r="J40" s="595"/>
      <c r="K40" s="567"/>
      <c r="L40" s="567"/>
      <c r="M40" s="567"/>
      <c r="N40" s="567"/>
      <c r="O40" s="567"/>
    </row>
    <row r="41" spans="1:15" x14ac:dyDescent="0.3">
      <c r="A41" s="580" t="s">
        <v>462</v>
      </c>
      <c r="B41" s="614">
        <f>SUM(B42:B44)</f>
        <v>14245.24</v>
      </c>
      <c r="C41" s="582">
        <f>SUM(C42:C44)</f>
        <v>14676.25</v>
      </c>
      <c r="D41" s="583">
        <f>(C41-B41)/B41</f>
        <v>3.0256422496216295E-2</v>
      </c>
      <c r="E41" s="615"/>
      <c r="F41" s="614">
        <f>SUM(F42:F44)</f>
        <v>181022.57000000004</v>
      </c>
      <c r="G41" s="616">
        <f>SUM(G42:G44)</f>
        <v>114864.568</v>
      </c>
      <c r="H41" s="586">
        <f>(G41-F41)/F41</f>
        <v>-0.36546825072696748</v>
      </c>
      <c r="I41" s="583">
        <f>SUM(I42:I44)</f>
        <v>1</v>
      </c>
      <c r="J41" s="595"/>
      <c r="K41" s="567"/>
      <c r="L41" s="567"/>
      <c r="M41" s="567"/>
      <c r="N41" s="567"/>
      <c r="O41" s="567"/>
    </row>
    <row r="42" spans="1:15" x14ac:dyDescent="0.3">
      <c r="A42" s="617" t="s">
        <v>463</v>
      </c>
      <c r="B42" s="618">
        <v>5674.67</v>
      </c>
      <c r="C42" s="619">
        <v>13952.25</v>
      </c>
      <c r="D42" s="620">
        <f>(C42-B42)/B42</f>
        <v>1.4586892277436396</v>
      </c>
      <c r="E42" s="621"/>
      <c r="F42" s="618">
        <v>111614.26000000001</v>
      </c>
      <c r="G42" s="622">
        <v>99434.478000000003</v>
      </c>
      <c r="H42" s="623">
        <f>(G42-F42)/F42</f>
        <v>-0.10912388793331609</v>
      </c>
      <c r="I42" s="620">
        <f>G42/$G$41</f>
        <v>0.86566710458528873</v>
      </c>
      <c r="J42" s="595"/>
      <c r="K42" s="567"/>
      <c r="L42" s="567"/>
      <c r="M42" s="567"/>
      <c r="N42" s="567"/>
      <c r="O42" s="567"/>
    </row>
    <row r="43" spans="1:15" x14ac:dyDescent="0.3">
      <c r="A43" s="617" t="s">
        <v>464</v>
      </c>
      <c r="B43" s="618">
        <v>8570.57</v>
      </c>
      <c r="C43" s="619">
        <v>724</v>
      </c>
      <c r="D43" s="620">
        <f>(C43-B43)/B43</f>
        <v>-0.91552487174131947</v>
      </c>
      <c r="E43" s="621"/>
      <c r="F43" s="618">
        <v>69395.360000000015</v>
      </c>
      <c r="G43" s="622">
        <v>15430.089999999998</v>
      </c>
      <c r="H43" s="623">
        <f>(G43-F43)/F43</f>
        <v>-0.77764954313948376</v>
      </c>
      <c r="I43" s="620">
        <f>G43/$G$41</f>
        <v>0.13433289541471133</v>
      </c>
      <c r="J43" s="595"/>
    </row>
    <row r="44" spans="1:15" x14ac:dyDescent="0.3">
      <c r="A44" s="597" t="s">
        <v>465</v>
      </c>
      <c r="B44" s="624">
        <v>0</v>
      </c>
      <c r="C44" s="625">
        <v>0</v>
      </c>
      <c r="D44" s="626" t="s">
        <v>264</v>
      </c>
      <c r="E44" s="621"/>
      <c r="F44" s="627">
        <v>12.950000000000001</v>
      </c>
      <c r="G44" s="628">
        <v>0</v>
      </c>
      <c r="H44" s="629" t="s">
        <v>264</v>
      </c>
      <c r="I44" s="630">
        <f>G44/$G$41</f>
        <v>0</v>
      </c>
      <c r="J44" s="595"/>
    </row>
    <row r="45" spans="1:15" x14ac:dyDescent="0.3">
      <c r="A45" s="588"/>
      <c r="B45" s="631"/>
      <c r="C45" s="632"/>
      <c r="D45" s="633"/>
      <c r="E45" s="633"/>
      <c r="F45" s="634"/>
      <c r="G45" s="634"/>
      <c r="H45" s="633"/>
      <c r="I45" s="633"/>
    </row>
    <row r="46" spans="1:15" ht="33" customHeight="1" x14ac:dyDescent="0.3">
      <c r="A46" s="777" t="s">
        <v>466</v>
      </c>
      <c r="B46" s="778"/>
      <c r="C46" s="778"/>
      <c r="D46" s="778"/>
      <c r="E46" s="778"/>
      <c r="F46" s="778"/>
      <c r="G46" s="635"/>
      <c r="H46" s="635"/>
      <c r="I46" s="636"/>
    </row>
    <row r="47" spans="1:15" x14ac:dyDescent="0.3">
      <c r="A47" s="637" t="s">
        <v>467</v>
      </c>
      <c r="B47" s="638"/>
      <c r="C47" s="639"/>
      <c r="D47" s="640"/>
      <c r="E47" s="638"/>
      <c r="F47" s="641"/>
      <c r="G47" s="642"/>
      <c r="H47" s="642"/>
      <c r="I47" s="643"/>
    </row>
  </sheetData>
  <mergeCells count="3">
    <mergeCell ref="B4:D4"/>
    <mergeCell ref="F4:I4"/>
    <mergeCell ref="A46:F46"/>
  </mergeCells>
  <conditionalFormatting sqref="I45 I6:I42">
    <cfRule type="cellIs" dxfId="1" priority="1" operator="greaterThan">
      <formula>1</formula>
    </cfRule>
  </conditionalFormatting>
  <conditionalFormatting sqref="I43:I44">
    <cfRule type="cellIs" dxfId="0" priority="2" operator="greaterThan">
      <formula>1</formula>
    </cfRule>
  </conditionalFormatting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8989"/>
    <pageSetUpPr fitToPage="1"/>
  </sheetPr>
  <dimension ref="A1:J149"/>
  <sheetViews>
    <sheetView showGridLines="0" zoomScale="115" zoomScaleNormal="115" workbookViewId="0">
      <selection sqref="A1:XFD1048576"/>
    </sheetView>
  </sheetViews>
  <sheetFormatPr baseColWidth="10" defaultColWidth="11.453125" defaultRowHeight="13" x14ac:dyDescent="0.3"/>
  <cols>
    <col min="1" max="1" width="28.26953125" style="646" customWidth="1"/>
    <col min="2" max="2" width="12.453125" style="646" bestFit="1" customWidth="1"/>
    <col min="3" max="3" width="11.453125" style="646"/>
    <col min="4" max="4" width="9.453125" style="646" customWidth="1"/>
    <col min="5" max="5" width="6.453125" style="646" customWidth="1"/>
    <col min="6" max="6" width="11" style="646" bestFit="1" customWidth="1"/>
    <col min="7" max="7" width="12.453125" style="646" customWidth="1"/>
    <col min="8" max="8" width="10.7265625" style="646" bestFit="1" customWidth="1"/>
    <col min="9" max="9" width="8.54296875" style="646" bestFit="1" customWidth="1"/>
    <col min="10" max="16384" width="11.453125" style="646"/>
  </cols>
  <sheetData>
    <row r="1" spans="1:10" x14ac:dyDescent="0.3">
      <c r="A1" s="645" t="s">
        <v>468</v>
      </c>
    </row>
    <row r="2" spans="1:10" x14ac:dyDescent="0.3">
      <c r="A2" s="647" t="s">
        <v>469</v>
      </c>
    </row>
    <row r="4" spans="1:10" x14ac:dyDescent="0.3">
      <c r="A4" s="648"/>
      <c r="B4" s="776" t="s">
        <v>398</v>
      </c>
      <c r="C4" s="776"/>
      <c r="D4" s="776"/>
      <c r="E4" s="649"/>
      <c r="F4" s="776" t="s">
        <v>399</v>
      </c>
      <c r="G4" s="776"/>
      <c r="H4" s="776"/>
      <c r="I4" s="776"/>
    </row>
    <row r="5" spans="1:10" x14ac:dyDescent="0.3">
      <c r="A5" s="650" t="s">
        <v>470</v>
      </c>
      <c r="B5" s="651">
        <v>2019</v>
      </c>
      <c r="C5" s="652">
        <v>2020</v>
      </c>
      <c r="D5" s="653" t="s">
        <v>471</v>
      </c>
      <c r="E5" s="652"/>
      <c r="F5" s="651">
        <v>2019</v>
      </c>
      <c r="G5" s="652">
        <v>2020</v>
      </c>
      <c r="H5" s="652" t="s">
        <v>471</v>
      </c>
      <c r="I5" s="653" t="s">
        <v>426</v>
      </c>
    </row>
    <row r="6" spans="1:10" x14ac:dyDescent="0.3">
      <c r="A6" s="654" t="s">
        <v>472</v>
      </c>
      <c r="B6" s="655">
        <f>SUM(B7:B11)</f>
        <v>2763106.71</v>
      </c>
      <c r="C6" s="656">
        <f>SUM(C7:C11)</f>
        <v>3423447.2800000003</v>
      </c>
      <c r="D6" s="657">
        <f t="shared" ref="D6:D50" si="0">(C6-B6)/B6</f>
        <v>0.2389848237167794</v>
      </c>
      <c r="E6" s="658"/>
      <c r="F6" s="655">
        <f>SUM(F7:F11)</f>
        <v>16385556.227000002</v>
      </c>
      <c r="G6" s="656">
        <f>SUM(G7:G11)</f>
        <v>20557277.120807003</v>
      </c>
      <c r="H6" s="659">
        <f t="shared" ref="H6:H70" si="1">(G6-F6)/F6</f>
        <v>0.25459745375825993</v>
      </c>
      <c r="I6" s="657">
        <f>SUM(I7:I11)</f>
        <v>0.99999999999999989</v>
      </c>
    </row>
    <row r="7" spans="1:10" x14ac:dyDescent="0.3">
      <c r="A7" s="646" t="s">
        <v>248</v>
      </c>
      <c r="B7" s="660">
        <v>2165916.5449999999</v>
      </c>
      <c r="C7" s="661">
        <v>2570962.8600000003</v>
      </c>
      <c r="D7" s="662">
        <f t="shared" si="0"/>
        <v>0.18700919753120054</v>
      </c>
      <c r="E7" s="663"/>
      <c r="F7" s="664">
        <v>6723040.977</v>
      </c>
      <c r="G7" s="661">
        <v>14871702.109999999</v>
      </c>
      <c r="H7" s="665">
        <f t="shared" si="1"/>
        <v>1.2120498983833576</v>
      </c>
      <c r="I7" s="662">
        <f>G7/$G$6</f>
        <v>0.72342762237454294</v>
      </c>
    </row>
    <row r="8" spans="1:10" x14ac:dyDescent="0.3">
      <c r="A8" s="646" t="s">
        <v>256</v>
      </c>
      <c r="B8" s="660">
        <v>333307.65000000002</v>
      </c>
      <c r="C8" s="661">
        <v>469036.04000000004</v>
      </c>
      <c r="D8" s="662">
        <f t="shared" si="0"/>
        <v>0.40721654603487201</v>
      </c>
      <c r="E8" s="663"/>
      <c r="F8" s="664">
        <v>4794902.1100000003</v>
      </c>
      <c r="G8" s="661">
        <v>2712415.1700000004</v>
      </c>
      <c r="H8" s="665">
        <f t="shared" si="1"/>
        <v>-0.43431271217338779</v>
      </c>
      <c r="I8" s="662">
        <f>G8/$G$6</f>
        <v>0.13194428202043526</v>
      </c>
      <c r="J8" s="666"/>
    </row>
    <row r="9" spans="1:10" x14ac:dyDescent="0.3">
      <c r="A9" s="646" t="s">
        <v>252</v>
      </c>
      <c r="B9" s="660">
        <v>58770</v>
      </c>
      <c r="C9" s="661">
        <v>190619.1</v>
      </c>
      <c r="D9" s="662">
        <f t="shared" si="0"/>
        <v>2.2434762633996939</v>
      </c>
      <c r="E9" s="663"/>
      <c r="F9" s="664">
        <v>2406533.7599999998</v>
      </c>
      <c r="G9" s="661">
        <v>1519047.7300000002</v>
      </c>
      <c r="H9" s="665">
        <f>(G9-F9)/F9</f>
        <v>-0.36878187405939389</v>
      </c>
      <c r="I9" s="662">
        <f>G9/$G$6</f>
        <v>7.3893430587774644E-2</v>
      </c>
    </row>
    <row r="10" spans="1:10" x14ac:dyDescent="0.3">
      <c r="A10" s="646" t="s">
        <v>250</v>
      </c>
      <c r="B10" s="660">
        <v>167087.39000000001</v>
      </c>
      <c r="C10" s="661">
        <v>144067.31999999998</v>
      </c>
      <c r="D10" s="662">
        <f t="shared" si="0"/>
        <v>-0.13777263502649742</v>
      </c>
      <c r="E10" s="663"/>
      <c r="F10" s="664">
        <v>1780084.27</v>
      </c>
      <c r="G10" s="661">
        <v>1113227.5168069999</v>
      </c>
      <c r="H10" s="665">
        <f t="shared" si="1"/>
        <v>-0.37462088982618791</v>
      </c>
      <c r="I10" s="662">
        <f>G10/$G$6</f>
        <v>5.4152478962315932E-2</v>
      </c>
    </row>
    <row r="11" spans="1:10" x14ac:dyDescent="0.3">
      <c r="A11" s="646" t="s">
        <v>88</v>
      </c>
      <c r="B11" s="660">
        <v>38025.125</v>
      </c>
      <c r="C11" s="661">
        <v>48761.959999999963</v>
      </c>
      <c r="D11" s="662">
        <f t="shared" si="0"/>
        <v>0.28236159644445513</v>
      </c>
      <c r="E11" s="663"/>
      <c r="F11" s="667">
        <v>680995.11000000127</v>
      </c>
      <c r="G11" s="668">
        <v>340884.59400000051</v>
      </c>
      <c r="H11" s="665">
        <f t="shared" si="1"/>
        <v>-0.49943165671189638</v>
      </c>
      <c r="I11" s="662">
        <f>G11/$G$6</f>
        <v>1.6582186054931121E-2</v>
      </c>
    </row>
    <row r="12" spans="1:10" x14ac:dyDescent="0.3">
      <c r="A12" s="654" t="s">
        <v>473</v>
      </c>
      <c r="B12" s="655">
        <f>SUM(B13)</f>
        <v>883818</v>
      </c>
      <c r="C12" s="656">
        <f>SUM(C13)</f>
        <v>885310.06</v>
      </c>
      <c r="D12" s="657">
        <f t="shared" si="0"/>
        <v>1.6881982489608221E-3</v>
      </c>
      <c r="E12" s="658"/>
      <c r="F12" s="655">
        <f>SUM(F13)</f>
        <v>11091501.800000001</v>
      </c>
      <c r="G12" s="656">
        <f>SUM(G13)</f>
        <v>8594180.1400000006</v>
      </c>
      <c r="H12" s="659">
        <f t="shared" si="1"/>
        <v>-0.22515631381856693</v>
      </c>
      <c r="I12" s="657">
        <f>SUM(I13)</f>
        <v>1</v>
      </c>
    </row>
    <row r="13" spans="1:10" x14ac:dyDescent="0.3">
      <c r="A13" s="646" t="s">
        <v>262</v>
      </c>
      <c r="B13" s="669">
        <v>883818</v>
      </c>
      <c r="C13" s="670">
        <v>885310.06</v>
      </c>
      <c r="D13" s="671">
        <f t="shared" si="0"/>
        <v>1.6881982489608221E-3</v>
      </c>
      <c r="E13" s="672"/>
      <c r="F13" s="669">
        <v>11091501.800000001</v>
      </c>
      <c r="G13" s="670">
        <v>8594180.1400000006</v>
      </c>
      <c r="H13" s="665">
        <f t="shared" si="1"/>
        <v>-0.22515631381856693</v>
      </c>
      <c r="I13" s="662">
        <f>G12/$G$13</f>
        <v>1</v>
      </c>
    </row>
    <row r="14" spans="1:10" x14ac:dyDescent="0.3">
      <c r="A14" s="654" t="s">
        <v>474</v>
      </c>
      <c r="B14" s="655">
        <f>SUM(B15:B19)</f>
        <v>457016.17000000004</v>
      </c>
      <c r="C14" s="656">
        <f>SUM(C15:C19)</f>
        <v>414367.15</v>
      </c>
      <c r="D14" s="657">
        <f t="shared" si="0"/>
        <v>-9.3320593010965056E-2</v>
      </c>
      <c r="E14" s="658"/>
      <c r="F14" s="655">
        <f>SUM(F15:F19)</f>
        <v>6262347.6279999996</v>
      </c>
      <c r="G14" s="656">
        <f>SUM(G15:G19)</f>
        <v>3414812.5499999993</v>
      </c>
      <c r="H14" s="659">
        <f t="shared" si="1"/>
        <v>-0.45470728345839451</v>
      </c>
      <c r="I14" s="657">
        <f>SUM(I15:I19)</f>
        <v>1</v>
      </c>
    </row>
    <row r="15" spans="1:10" x14ac:dyDescent="0.3">
      <c r="A15" s="646" t="s">
        <v>256</v>
      </c>
      <c r="B15" s="673">
        <v>334602.27</v>
      </c>
      <c r="C15" s="661">
        <v>310725.3</v>
      </c>
      <c r="D15" s="671">
        <f t="shared" si="0"/>
        <v>-7.1359258859780089E-2</v>
      </c>
      <c r="E15" s="674"/>
      <c r="F15" s="660">
        <v>4265205.09</v>
      </c>
      <c r="G15" s="661">
        <v>2393954.6899999995</v>
      </c>
      <c r="H15" s="665">
        <f t="shared" si="1"/>
        <v>-0.43872460069675112</v>
      </c>
      <c r="I15" s="662">
        <f>G15/$G$14</f>
        <v>0.70105010302834925</v>
      </c>
    </row>
    <row r="16" spans="1:10" x14ac:dyDescent="0.3">
      <c r="A16" s="646" t="s">
        <v>252</v>
      </c>
      <c r="B16" s="660">
        <v>64283</v>
      </c>
      <c r="C16" s="661">
        <v>34593.5</v>
      </c>
      <c r="D16" s="671">
        <f t="shared" si="0"/>
        <v>-0.46185616726039541</v>
      </c>
      <c r="E16" s="674"/>
      <c r="F16" s="660">
        <v>832361.56799999997</v>
      </c>
      <c r="G16" s="661">
        <v>368155.5</v>
      </c>
      <c r="H16" s="665">
        <f t="shared" si="1"/>
        <v>-0.55769762305988635</v>
      </c>
      <c r="I16" s="675">
        <f>G16/$G$14</f>
        <v>0.10781133506142235</v>
      </c>
    </row>
    <row r="17" spans="1:9" x14ac:dyDescent="0.3">
      <c r="A17" s="646" t="s">
        <v>246</v>
      </c>
      <c r="B17" s="660">
        <v>32683</v>
      </c>
      <c r="C17" s="661">
        <v>35113.64</v>
      </c>
      <c r="D17" s="671">
        <f t="shared" si="0"/>
        <v>7.4370161857846576E-2</v>
      </c>
      <c r="E17" s="674"/>
      <c r="F17" s="660">
        <v>446738.7699999999</v>
      </c>
      <c r="G17" s="661">
        <v>358189.51</v>
      </c>
      <c r="H17" s="665">
        <f t="shared" si="1"/>
        <v>-0.19821261539489826</v>
      </c>
      <c r="I17" s="675">
        <f>G17/$G$14</f>
        <v>0.10489287618437507</v>
      </c>
    </row>
    <row r="18" spans="1:9" x14ac:dyDescent="0.3">
      <c r="A18" s="646" t="s">
        <v>268</v>
      </c>
      <c r="B18" s="660">
        <v>10540</v>
      </c>
      <c r="C18" s="661">
        <v>0</v>
      </c>
      <c r="D18" s="671" t="s">
        <v>264</v>
      </c>
      <c r="E18" s="674"/>
      <c r="F18" s="660">
        <v>216858</v>
      </c>
      <c r="G18" s="661">
        <v>176469</v>
      </c>
      <c r="H18" s="665">
        <f t="shared" si="1"/>
        <v>-0.18624629942174142</v>
      </c>
      <c r="I18" s="662">
        <f>G18/$G$14</f>
        <v>5.1677507159214355E-2</v>
      </c>
    </row>
    <row r="19" spans="1:9" x14ac:dyDescent="0.3">
      <c r="A19" s="646" t="s">
        <v>88</v>
      </c>
      <c r="B19" s="660">
        <v>14907.900000000023</v>
      </c>
      <c r="C19" s="661">
        <v>33934.710000000021</v>
      </c>
      <c r="D19" s="671">
        <f t="shared" si="0"/>
        <v>1.2762904231984362</v>
      </c>
      <c r="E19" s="674"/>
      <c r="F19" s="660">
        <v>501184.20000000019</v>
      </c>
      <c r="G19" s="661">
        <v>118043.85000000009</v>
      </c>
      <c r="H19" s="665">
        <f t="shared" si="1"/>
        <v>-0.76447012894660282</v>
      </c>
      <c r="I19" s="662">
        <f>G19/$G$14</f>
        <v>3.4568178566639074E-2</v>
      </c>
    </row>
    <row r="20" spans="1:9" x14ac:dyDescent="0.3">
      <c r="A20" s="654" t="s">
        <v>475</v>
      </c>
      <c r="B20" s="655">
        <f>SUM(B21:B26)</f>
        <v>86325.290000000008</v>
      </c>
      <c r="C20" s="656">
        <f>SUM(C21:C26)</f>
        <v>146462</v>
      </c>
      <c r="D20" s="657">
        <f t="shared" si="0"/>
        <v>0.69662911065806998</v>
      </c>
      <c r="E20" s="658"/>
      <c r="F20" s="655">
        <f>SUM(F21:F26)</f>
        <v>1618663.1000000003</v>
      </c>
      <c r="G20" s="656">
        <f>SUM(G21:G26)</f>
        <v>1251630.5600000003</v>
      </c>
      <c r="H20" s="659">
        <f t="shared" si="1"/>
        <v>-0.22675042138169454</v>
      </c>
      <c r="I20" s="657">
        <f>SUM(I21:I26)</f>
        <v>1.0000000000000002</v>
      </c>
    </row>
    <row r="21" spans="1:9" x14ac:dyDescent="0.3">
      <c r="A21" s="646" t="s">
        <v>268</v>
      </c>
      <c r="B21" s="660">
        <v>16130</v>
      </c>
      <c r="C21" s="661">
        <v>51925</v>
      </c>
      <c r="D21" s="662">
        <f>(C21-B21)/B21</f>
        <v>2.2191568505889645</v>
      </c>
      <c r="E21" s="674"/>
      <c r="F21" s="660">
        <v>224990</v>
      </c>
      <c r="G21" s="661">
        <v>384045</v>
      </c>
      <c r="H21" s="665">
        <f t="shared" si="1"/>
        <v>0.70694253077914571</v>
      </c>
      <c r="I21" s="662">
        <f t="shared" ref="I21:I26" si="2">G21/$G$20</f>
        <v>0.30683574872125197</v>
      </c>
    </row>
    <row r="22" spans="1:9" x14ac:dyDescent="0.3">
      <c r="A22" s="646" t="s">
        <v>256</v>
      </c>
      <c r="B22" s="660">
        <v>23513.43</v>
      </c>
      <c r="C22" s="661">
        <v>38376.5</v>
      </c>
      <c r="D22" s="662">
        <f t="shared" si="0"/>
        <v>0.63210981979234848</v>
      </c>
      <c r="E22" s="674"/>
      <c r="F22" s="660">
        <v>844416.61000000022</v>
      </c>
      <c r="G22" s="661">
        <v>330590.71999999997</v>
      </c>
      <c r="H22" s="665">
        <f t="shared" si="1"/>
        <v>-0.60849808484937329</v>
      </c>
      <c r="I22" s="662">
        <f t="shared" si="2"/>
        <v>0.26412803471337415</v>
      </c>
    </row>
    <row r="23" spans="1:9" x14ac:dyDescent="0.3">
      <c r="A23" s="646" t="s">
        <v>247</v>
      </c>
      <c r="B23" s="660">
        <v>23029</v>
      </c>
      <c r="C23" s="661">
        <v>19840</v>
      </c>
      <c r="D23" s="662">
        <f t="shared" si="0"/>
        <v>-0.13847757175734943</v>
      </c>
      <c r="E23" s="674"/>
      <c r="F23" s="660">
        <v>276404</v>
      </c>
      <c r="G23" s="661">
        <v>182237.81</v>
      </c>
      <c r="H23" s="665">
        <f t="shared" si="1"/>
        <v>-0.34068316666907861</v>
      </c>
      <c r="I23" s="662">
        <f t="shared" si="2"/>
        <v>0.14560031995383682</v>
      </c>
    </row>
    <row r="24" spans="1:9" x14ac:dyDescent="0.3">
      <c r="A24" s="646" t="s">
        <v>266</v>
      </c>
      <c r="B24" s="660">
        <v>8255.86</v>
      </c>
      <c r="C24" s="661">
        <v>12057.7</v>
      </c>
      <c r="D24" s="662">
        <f t="shared" si="0"/>
        <v>0.4605019949466197</v>
      </c>
      <c r="E24" s="674"/>
      <c r="F24" s="660">
        <v>112924.29000000001</v>
      </c>
      <c r="G24" s="661">
        <v>100305.18000000001</v>
      </c>
      <c r="H24" s="665">
        <f t="shared" si="1"/>
        <v>-0.11174841125855207</v>
      </c>
      <c r="I24" s="662">
        <f t="shared" si="2"/>
        <v>8.0139606051165754E-2</v>
      </c>
    </row>
    <row r="25" spans="1:9" x14ac:dyDescent="0.3">
      <c r="A25" s="646" t="s">
        <v>249</v>
      </c>
      <c r="B25" s="660">
        <v>3632</v>
      </c>
      <c r="C25" s="661">
        <v>12619</v>
      </c>
      <c r="D25" s="662">
        <f t="shared" si="0"/>
        <v>2.4743942731277535</v>
      </c>
      <c r="E25" s="674"/>
      <c r="F25" s="676">
        <v>41904</v>
      </c>
      <c r="G25" s="661">
        <v>81548</v>
      </c>
      <c r="H25" s="665">
        <f t="shared" si="1"/>
        <v>0.9460672012218404</v>
      </c>
      <c r="I25" s="662">
        <f t="shared" si="2"/>
        <v>6.5153410763636177E-2</v>
      </c>
    </row>
    <row r="26" spans="1:9" x14ac:dyDescent="0.3">
      <c r="A26" s="646" t="s">
        <v>88</v>
      </c>
      <c r="B26" s="660">
        <v>11765</v>
      </c>
      <c r="C26" s="661">
        <v>11643.799999999988</v>
      </c>
      <c r="D26" s="662">
        <f t="shared" si="0"/>
        <v>-1.0301742456439578E-2</v>
      </c>
      <c r="E26" s="674"/>
      <c r="F26" s="660">
        <v>118024.19999999995</v>
      </c>
      <c r="G26" s="661">
        <v>172903.85000000033</v>
      </c>
      <c r="H26" s="665">
        <f t="shared" si="1"/>
        <v>0.46498641803969348</v>
      </c>
      <c r="I26" s="662">
        <f t="shared" si="2"/>
        <v>0.13814287979673515</v>
      </c>
    </row>
    <row r="27" spans="1:9" x14ac:dyDescent="0.3">
      <c r="A27" s="654" t="s">
        <v>476</v>
      </c>
      <c r="B27" s="655">
        <f>SUM(B28:B33)</f>
        <v>171012.97499999998</v>
      </c>
      <c r="C27" s="656">
        <f>SUM(C28:C33)</f>
        <v>159816.85499999998</v>
      </c>
      <c r="D27" s="657">
        <f>(C27-B27)/B27</f>
        <v>-6.5469418329223247E-2</v>
      </c>
      <c r="E27" s="658"/>
      <c r="F27" s="655">
        <f>SUM(F28:F33)</f>
        <v>2036524.2520000003</v>
      </c>
      <c r="G27" s="656">
        <f>SUM(G28:G33)</f>
        <v>1053348.6319999998</v>
      </c>
      <c r="H27" s="659">
        <f>(G27-F27)/F27</f>
        <v>-0.48277137826100408</v>
      </c>
      <c r="I27" s="657">
        <f>SUM(I28:I33)</f>
        <v>1.0000000000000002</v>
      </c>
    </row>
    <row r="28" spans="1:9" x14ac:dyDescent="0.3">
      <c r="A28" s="646" t="s">
        <v>257</v>
      </c>
      <c r="B28" s="660">
        <v>169892.8</v>
      </c>
      <c r="C28" s="661">
        <v>158331.32999999999</v>
      </c>
      <c r="D28" s="662">
        <f>(C28-B28)/B28</f>
        <v>-6.8051559571682865E-2</v>
      </c>
      <c r="E28" s="674"/>
      <c r="F28" s="660">
        <v>1985577.2100000004</v>
      </c>
      <c r="G28" s="661">
        <v>1042118.25</v>
      </c>
      <c r="H28" s="665">
        <f>(G28-F28)/F28</f>
        <v>-0.47515601773048161</v>
      </c>
      <c r="I28" s="662">
        <f t="shared" ref="I28:I33" si="3">G28/$G$27</f>
        <v>0.98933839978633042</v>
      </c>
    </row>
    <row r="29" spans="1:9" x14ac:dyDescent="0.3">
      <c r="A29" s="677" t="s">
        <v>248</v>
      </c>
      <c r="B29" s="661">
        <v>720.17499999999995</v>
      </c>
      <c r="C29" s="661">
        <v>920.52499999999998</v>
      </c>
      <c r="D29" s="662">
        <f>(C29-B29)/B29</f>
        <v>0.27819627173950778</v>
      </c>
      <c r="E29" s="674"/>
      <c r="F29" s="660">
        <v>6758.0420000000004</v>
      </c>
      <c r="G29" s="661">
        <v>5650.0049999999992</v>
      </c>
      <c r="H29" s="665">
        <f>(G29-F29)/F29</f>
        <v>-0.16395828851019292</v>
      </c>
      <c r="I29" s="662">
        <f t="shared" si="3"/>
        <v>5.3638508926264032E-3</v>
      </c>
    </row>
    <row r="30" spans="1:9" x14ac:dyDescent="0.3">
      <c r="A30" s="677" t="s">
        <v>249</v>
      </c>
      <c r="B30" s="661">
        <v>400</v>
      </c>
      <c r="C30" s="661">
        <v>565</v>
      </c>
      <c r="D30" s="662">
        <f>(C30-B30)/B30</f>
        <v>0.41249999999999998</v>
      </c>
      <c r="E30" s="674"/>
      <c r="F30" s="660">
        <v>12900</v>
      </c>
      <c r="G30" s="661">
        <v>3935</v>
      </c>
      <c r="H30" s="665">
        <f t="shared" ref="H30" si="4">(G30-F30)/F30</f>
        <v>-0.69496124031007755</v>
      </c>
      <c r="I30" s="662">
        <f t="shared" si="3"/>
        <v>3.735705236098888E-3</v>
      </c>
    </row>
    <row r="31" spans="1:9" x14ac:dyDescent="0.3">
      <c r="A31" s="677" t="s">
        <v>253</v>
      </c>
      <c r="B31" s="661">
        <v>0</v>
      </c>
      <c r="C31" s="661">
        <v>0</v>
      </c>
      <c r="D31" s="662" t="s">
        <v>264</v>
      </c>
      <c r="E31" s="674"/>
      <c r="F31" s="660">
        <v>0</v>
      </c>
      <c r="G31" s="661">
        <v>914.87199999999996</v>
      </c>
      <c r="H31" s="665" t="s">
        <v>267</v>
      </c>
      <c r="I31" s="662">
        <f t="shared" si="3"/>
        <v>8.6853675241683906E-4</v>
      </c>
    </row>
    <row r="32" spans="1:9" x14ac:dyDescent="0.3">
      <c r="A32" s="677" t="s">
        <v>247</v>
      </c>
      <c r="B32" s="661">
        <v>0</v>
      </c>
      <c r="C32" s="661">
        <v>0</v>
      </c>
      <c r="D32" s="662" t="s">
        <v>264</v>
      </c>
      <c r="E32" s="674"/>
      <c r="F32" s="660">
        <v>0</v>
      </c>
      <c r="G32" s="661">
        <v>730.505</v>
      </c>
      <c r="H32" s="665" t="s">
        <v>267</v>
      </c>
      <c r="I32" s="662">
        <f t="shared" si="3"/>
        <v>6.9350733252767933E-4</v>
      </c>
    </row>
    <row r="33" spans="1:9" x14ac:dyDescent="0.3">
      <c r="A33" s="677" t="s">
        <v>256</v>
      </c>
      <c r="B33" s="661">
        <v>0</v>
      </c>
      <c r="C33" s="661">
        <v>0</v>
      </c>
      <c r="D33" s="662" t="s">
        <v>264</v>
      </c>
      <c r="E33" s="674"/>
      <c r="F33" s="660">
        <v>31289</v>
      </c>
      <c r="G33" s="661">
        <v>0</v>
      </c>
      <c r="H33" s="665" t="s">
        <v>264</v>
      </c>
      <c r="I33" s="662">
        <f t="shared" si="3"/>
        <v>0</v>
      </c>
    </row>
    <row r="34" spans="1:9" x14ac:dyDescent="0.3">
      <c r="A34" s="654" t="s">
        <v>477</v>
      </c>
      <c r="B34" s="655">
        <f>SUM(B35:B38)</f>
        <v>124433</v>
      </c>
      <c r="C34" s="656">
        <f>SUM(C35:C38)</f>
        <v>89519</v>
      </c>
      <c r="D34" s="657">
        <f t="shared" ref="D34:D39" si="5">(C34-B34)/B34</f>
        <v>-0.28058473234592107</v>
      </c>
      <c r="E34" s="658"/>
      <c r="F34" s="655">
        <f>SUM(F35:F38)</f>
        <v>1266346.6000000001</v>
      </c>
      <c r="G34" s="656">
        <f>SUM(G35:G38)</f>
        <v>1030597.5</v>
      </c>
      <c r="H34" s="659">
        <f t="shared" ref="H34:H46" si="6">(G34-F34)/F34</f>
        <v>-0.18616475141955613</v>
      </c>
      <c r="I34" s="657">
        <f>SUM(I35:I38)</f>
        <v>1</v>
      </c>
    </row>
    <row r="35" spans="1:9" x14ac:dyDescent="0.3">
      <c r="A35" s="646" t="s">
        <v>256</v>
      </c>
      <c r="B35" s="660">
        <v>39194</v>
      </c>
      <c r="C35" s="661">
        <v>45528</v>
      </c>
      <c r="D35" s="662">
        <f t="shared" si="5"/>
        <v>0.1616063683216819</v>
      </c>
      <c r="E35" s="674"/>
      <c r="F35" s="660">
        <v>558862</v>
      </c>
      <c r="G35" s="661">
        <v>520491.5</v>
      </c>
      <c r="H35" s="665">
        <f t="shared" si="6"/>
        <v>-6.865827341991404E-2</v>
      </c>
      <c r="I35" s="662">
        <f>G35/$G$34</f>
        <v>0.50503858198763341</v>
      </c>
    </row>
    <row r="36" spans="1:9" x14ac:dyDescent="0.3">
      <c r="A36" s="646" t="s">
        <v>247</v>
      </c>
      <c r="B36" s="660">
        <v>81379</v>
      </c>
      <c r="C36" s="661">
        <v>39731</v>
      </c>
      <c r="D36" s="662">
        <f t="shared" si="5"/>
        <v>-0.51177822288305341</v>
      </c>
      <c r="E36" s="674"/>
      <c r="F36" s="660">
        <v>662424.6</v>
      </c>
      <c r="G36" s="661">
        <v>463511</v>
      </c>
      <c r="H36" s="665">
        <f t="shared" si="6"/>
        <v>-0.30028111878695324</v>
      </c>
      <c r="I36" s="662">
        <f>G36/$G$34</f>
        <v>0.44974978107360053</v>
      </c>
    </row>
    <row r="37" spans="1:9" x14ac:dyDescent="0.3">
      <c r="A37" s="646" t="s">
        <v>253</v>
      </c>
      <c r="B37" s="660">
        <v>3000</v>
      </c>
      <c r="C37" s="661">
        <v>3400</v>
      </c>
      <c r="D37" s="662">
        <f t="shared" si="5"/>
        <v>0.13333333333333333</v>
      </c>
      <c r="E37" s="674"/>
      <c r="F37" s="660">
        <v>34740</v>
      </c>
      <c r="G37" s="661">
        <v>36275</v>
      </c>
      <c r="H37" s="665">
        <f t="shared" si="6"/>
        <v>4.4185377086931488E-2</v>
      </c>
      <c r="I37" s="662">
        <f>G37/$G$34</f>
        <v>3.519802832822707E-2</v>
      </c>
    </row>
    <row r="38" spans="1:9" x14ac:dyDescent="0.3">
      <c r="A38" s="646" t="s">
        <v>269</v>
      </c>
      <c r="B38" s="660">
        <v>860</v>
      </c>
      <c r="C38" s="661">
        <v>860</v>
      </c>
      <c r="D38" s="662">
        <f t="shared" si="5"/>
        <v>0</v>
      </c>
      <c r="E38" s="674"/>
      <c r="F38" s="660">
        <v>10320</v>
      </c>
      <c r="G38" s="661">
        <v>10320</v>
      </c>
      <c r="H38" s="665">
        <f t="shared" si="6"/>
        <v>0</v>
      </c>
      <c r="I38" s="662">
        <f>G38/$G$34</f>
        <v>1.0013608610539033E-2</v>
      </c>
    </row>
    <row r="39" spans="1:9" x14ac:dyDescent="0.3">
      <c r="A39" s="654" t="s">
        <v>478</v>
      </c>
      <c r="B39" s="655">
        <f>SUM(B40:B46)</f>
        <v>115700.69</v>
      </c>
      <c r="C39" s="656">
        <f>SUM(C40:C46)</f>
        <v>117619.46000000002</v>
      </c>
      <c r="D39" s="657">
        <f t="shared" si="5"/>
        <v>1.6583911470191046E-2</v>
      </c>
      <c r="E39" s="658"/>
      <c r="F39" s="655">
        <f>SUM(F40:F46)</f>
        <v>1922161.807</v>
      </c>
      <c r="G39" s="656">
        <f>SUM(G40:G46)</f>
        <v>909908.549</v>
      </c>
      <c r="H39" s="659">
        <f t="shared" si="6"/>
        <v>-0.52662229283385198</v>
      </c>
      <c r="I39" s="657">
        <f>SUM(I40:I46)</f>
        <v>1</v>
      </c>
    </row>
    <row r="40" spans="1:9" x14ac:dyDescent="0.3">
      <c r="A40" s="646" t="s">
        <v>256</v>
      </c>
      <c r="B40" s="660">
        <v>73433.19</v>
      </c>
      <c r="C40" s="661">
        <v>95283.760000000009</v>
      </c>
      <c r="D40" s="662">
        <f>(C40-B40)/B40</f>
        <v>0.29755714003436329</v>
      </c>
      <c r="E40" s="674"/>
      <c r="F40" s="660">
        <v>1339506.7519999999</v>
      </c>
      <c r="G40" s="661">
        <v>662895.85899999994</v>
      </c>
      <c r="H40" s="665">
        <f t="shared" si="6"/>
        <v>-0.5051194344408948</v>
      </c>
      <c r="I40" s="662">
        <f t="shared" ref="I40:I46" si="7">G40/$G$39</f>
        <v>0.7285302019950578</v>
      </c>
    </row>
    <row r="41" spans="1:9" x14ac:dyDescent="0.3">
      <c r="A41" s="646" t="s">
        <v>247</v>
      </c>
      <c r="B41" s="660">
        <v>8745</v>
      </c>
      <c r="C41" s="661">
        <v>8876</v>
      </c>
      <c r="D41" s="662">
        <f>(C41-B41)/B41</f>
        <v>1.4979988564894225E-2</v>
      </c>
      <c r="E41" s="674"/>
      <c r="F41" s="660">
        <v>130783</v>
      </c>
      <c r="G41" s="661">
        <v>72012.59</v>
      </c>
      <c r="H41" s="665">
        <f t="shared" si="6"/>
        <v>-0.44937346597034783</v>
      </c>
      <c r="I41" s="662">
        <f t="shared" si="7"/>
        <v>7.9142667775945905E-2</v>
      </c>
    </row>
    <row r="42" spans="1:9" x14ac:dyDescent="0.3">
      <c r="A42" s="646" t="s">
        <v>266</v>
      </c>
      <c r="B42" s="660">
        <v>9400</v>
      </c>
      <c r="C42" s="661">
        <v>6444.8</v>
      </c>
      <c r="D42" s="662">
        <f>(C42-B42)/B42</f>
        <v>-0.31438297872340426</v>
      </c>
      <c r="E42" s="674"/>
      <c r="F42" s="660">
        <v>97226.700000000012</v>
      </c>
      <c r="G42" s="661">
        <v>38261.4</v>
      </c>
      <c r="H42" s="665">
        <f t="shared" si="6"/>
        <v>-0.60647229619024412</v>
      </c>
      <c r="I42" s="662">
        <f t="shared" si="7"/>
        <v>4.2049720317552483E-2</v>
      </c>
    </row>
    <row r="43" spans="1:9" x14ac:dyDescent="0.3">
      <c r="A43" s="646" t="s">
        <v>253</v>
      </c>
      <c r="B43" s="660">
        <v>12602</v>
      </c>
      <c r="C43" s="661">
        <v>0</v>
      </c>
      <c r="D43" s="662" t="s">
        <v>264</v>
      </c>
      <c r="E43" s="674"/>
      <c r="F43" s="660">
        <v>180682.66999999998</v>
      </c>
      <c r="G43" s="661">
        <v>35576</v>
      </c>
      <c r="H43" s="665">
        <f t="shared" si="6"/>
        <v>-0.80310231191513826</v>
      </c>
      <c r="I43" s="662">
        <f t="shared" si="7"/>
        <v>3.9098434715333134E-2</v>
      </c>
    </row>
    <row r="44" spans="1:9" x14ac:dyDescent="0.3">
      <c r="A44" s="646" t="s">
        <v>249</v>
      </c>
      <c r="B44" s="660">
        <v>897</v>
      </c>
      <c r="C44" s="661">
        <v>434</v>
      </c>
      <c r="D44" s="662">
        <f>(C44-B44)/B44</f>
        <v>-0.51616499442586394</v>
      </c>
      <c r="E44" s="674"/>
      <c r="F44" s="660">
        <v>10627</v>
      </c>
      <c r="G44" s="661">
        <v>23573</v>
      </c>
      <c r="H44" s="665">
        <f t="shared" si="6"/>
        <v>1.218217747247577</v>
      </c>
      <c r="I44" s="662">
        <f t="shared" si="7"/>
        <v>2.5906999143932651E-2</v>
      </c>
    </row>
    <row r="45" spans="1:9" x14ac:dyDescent="0.3">
      <c r="A45" s="646" t="s">
        <v>246</v>
      </c>
      <c r="B45" s="660">
        <v>4601</v>
      </c>
      <c r="C45" s="661">
        <v>2789</v>
      </c>
      <c r="D45" s="662">
        <f>(C45-B45)/B45</f>
        <v>-0.3938274288198218</v>
      </c>
      <c r="E45" s="674"/>
      <c r="F45" s="660">
        <v>47905.3</v>
      </c>
      <c r="G45" s="661">
        <v>23438</v>
      </c>
      <c r="H45" s="665">
        <f t="shared" si="6"/>
        <v>-0.51074307018221365</v>
      </c>
      <c r="I45" s="662">
        <f t="shared" si="7"/>
        <v>2.5758632585394028E-2</v>
      </c>
    </row>
    <row r="46" spans="1:9" x14ac:dyDescent="0.3">
      <c r="A46" s="646" t="s">
        <v>88</v>
      </c>
      <c r="B46" s="660">
        <v>6022.5</v>
      </c>
      <c r="C46" s="661">
        <v>3791.9000000000087</v>
      </c>
      <c r="D46" s="662">
        <f>(C46-B46)/B46</f>
        <v>-0.37037775010377605</v>
      </c>
      <c r="E46" s="674"/>
      <c r="F46" s="660">
        <v>115430.38500000024</v>
      </c>
      <c r="G46" s="661">
        <v>54151.70000000007</v>
      </c>
      <c r="H46" s="665">
        <f t="shared" si="6"/>
        <v>-0.53087135592591195</v>
      </c>
      <c r="I46" s="662">
        <f t="shared" si="7"/>
        <v>5.9513343466784011E-2</v>
      </c>
    </row>
    <row r="47" spans="1:9" x14ac:dyDescent="0.3">
      <c r="A47" s="654" t="s">
        <v>479</v>
      </c>
      <c r="B47" s="655">
        <f>SUM(B48:B53)</f>
        <v>105321.09</v>
      </c>
      <c r="C47" s="656">
        <f>SUM(C48:C53)</f>
        <v>87986.14</v>
      </c>
      <c r="D47" s="657">
        <f t="shared" si="0"/>
        <v>-0.1645914412773358</v>
      </c>
      <c r="E47" s="658"/>
      <c r="F47" s="655">
        <f>SUM(F48:F53)</f>
        <v>1321616.5899999999</v>
      </c>
      <c r="G47" s="656">
        <f>SUM(G48:G53)</f>
        <v>898530.55999999994</v>
      </c>
      <c r="H47" s="659">
        <f t="shared" si="1"/>
        <v>-0.32012766274370086</v>
      </c>
      <c r="I47" s="657">
        <f>SUM(I48:I53)</f>
        <v>1.0000000000000002</v>
      </c>
    </row>
    <row r="48" spans="1:9" x14ac:dyDescent="0.3">
      <c r="A48" s="646" t="s">
        <v>252</v>
      </c>
      <c r="B48" s="678">
        <v>83500</v>
      </c>
      <c r="C48" s="661">
        <v>79680</v>
      </c>
      <c r="D48" s="662">
        <f t="shared" si="0"/>
        <v>-4.5748502994011973E-2</v>
      </c>
      <c r="E48" s="674"/>
      <c r="F48" s="660">
        <v>982326.07</v>
      </c>
      <c r="G48" s="661">
        <v>791269.69</v>
      </c>
      <c r="H48" s="665">
        <f t="shared" si="1"/>
        <v>-0.19449385070275088</v>
      </c>
      <c r="I48" s="662">
        <f t="shared" ref="I48:I53" si="8">G48/$G$47</f>
        <v>0.8806263528755216</v>
      </c>
    </row>
    <row r="49" spans="1:9" x14ac:dyDescent="0.3">
      <c r="A49" s="646" t="s">
        <v>250</v>
      </c>
      <c r="B49" s="678">
        <v>18988.09</v>
      </c>
      <c r="C49" s="661">
        <v>1555.12</v>
      </c>
      <c r="D49" s="662">
        <f t="shared" si="0"/>
        <v>-0.91810024072984697</v>
      </c>
      <c r="E49" s="674"/>
      <c r="F49" s="660">
        <v>244882.15</v>
      </c>
      <c r="G49" s="661">
        <v>62465.07</v>
      </c>
      <c r="H49" s="665">
        <f t="shared" si="1"/>
        <v>-0.74491783088314112</v>
      </c>
      <c r="I49" s="662">
        <f t="shared" si="8"/>
        <v>6.9519138002384698E-2</v>
      </c>
    </row>
    <row r="50" spans="1:9" x14ac:dyDescent="0.3">
      <c r="A50" s="646" t="s">
        <v>259</v>
      </c>
      <c r="B50" s="660">
        <v>1849</v>
      </c>
      <c r="C50" s="661">
        <v>6751.02</v>
      </c>
      <c r="D50" s="662">
        <f t="shared" si="0"/>
        <v>2.6511736073553274</v>
      </c>
      <c r="E50" s="674"/>
      <c r="F50" s="660">
        <v>48371.199999999997</v>
      </c>
      <c r="G50" s="661">
        <v>26482.799999999999</v>
      </c>
      <c r="H50" s="665">
        <f t="shared" si="1"/>
        <v>-0.45250893093410954</v>
      </c>
      <c r="I50" s="662">
        <f t="shared" si="8"/>
        <v>2.9473454970746906E-2</v>
      </c>
    </row>
    <row r="51" spans="1:9" x14ac:dyDescent="0.3">
      <c r="A51" s="646" t="s">
        <v>256</v>
      </c>
      <c r="B51" s="660">
        <v>983</v>
      </c>
      <c r="C51" s="661">
        <v>0</v>
      </c>
      <c r="D51" s="662" t="s">
        <v>264</v>
      </c>
      <c r="E51" s="674"/>
      <c r="F51" s="660">
        <v>39327</v>
      </c>
      <c r="G51" s="661">
        <v>18309</v>
      </c>
      <c r="H51" s="665">
        <f t="shared" si="1"/>
        <v>-0.5344419864215425</v>
      </c>
      <c r="I51" s="662">
        <f t="shared" si="8"/>
        <v>2.0376602438541436E-2</v>
      </c>
    </row>
    <row r="52" spans="1:9" x14ac:dyDescent="0.3">
      <c r="A52" s="646" t="s">
        <v>248</v>
      </c>
      <c r="B52" s="660">
        <v>1</v>
      </c>
      <c r="C52" s="661">
        <v>0</v>
      </c>
      <c r="D52" s="662" t="s">
        <v>264</v>
      </c>
      <c r="E52" s="674"/>
      <c r="F52" s="660">
        <v>5710.17</v>
      </c>
      <c r="G52" s="661">
        <v>4</v>
      </c>
      <c r="H52" s="665">
        <f t="shared" si="1"/>
        <v>-0.99929949546160624</v>
      </c>
      <c r="I52" s="662">
        <f t="shared" si="8"/>
        <v>4.451712805405306E-6</v>
      </c>
    </row>
    <row r="53" spans="1:9" x14ac:dyDescent="0.3">
      <c r="A53" s="646" t="s">
        <v>265</v>
      </c>
      <c r="B53" s="660">
        <v>0</v>
      </c>
      <c r="C53" s="661">
        <v>0</v>
      </c>
      <c r="D53" s="662" t="s">
        <v>264</v>
      </c>
      <c r="E53" s="674"/>
      <c r="F53" s="660">
        <v>1000</v>
      </c>
      <c r="G53" s="661">
        <v>0</v>
      </c>
      <c r="H53" s="665" t="s">
        <v>264</v>
      </c>
      <c r="I53" s="662">
        <f t="shared" si="8"/>
        <v>0</v>
      </c>
    </row>
    <row r="54" spans="1:9" x14ac:dyDescent="0.3">
      <c r="A54" s="654" t="s">
        <v>480</v>
      </c>
      <c r="B54" s="655">
        <f>SUM(B55:B56)</f>
        <v>181229</v>
      </c>
      <c r="C54" s="656">
        <f>SUM(C55:C56)</f>
        <v>144211.98000000001</v>
      </c>
      <c r="D54" s="657">
        <f t="shared" ref="D54:D55" si="9">(C54-B54)/B54</f>
        <v>-0.20425549994758008</v>
      </c>
      <c r="E54" s="658"/>
      <c r="F54" s="655">
        <f>SUM(F55:F56)</f>
        <v>1628285</v>
      </c>
      <c r="G54" s="656">
        <f>SUM(G55:G56)</f>
        <v>809679.40999999992</v>
      </c>
      <c r="H54" s="659">
        <f t="shared" ref="H54:H56" si="10">(G54-F54)/F54</f>
        <v>-0.5027409759348026</v>
      </c>
      <c r="I54" s="657">
        <f>SUM(I55:I56)</f>
        <v>1</v>
      </c>
    </row>
    <row r="55" spans="1:9" x14ac:dyDescent="0.3">
      <c r="A55" s="646" t="s">
        <v>262</v>
      </c>
      <c r="B55" s="678">
        <v>178629</v>
      </c>
      <c r="C55" s="679">
        <v>144211.98000000001</v>
      </c>
      <c r="D55" s="662">
        <f t="shared" si="9"/>
        <v>-0.19267319416220205</v>
      </c>
      <c r="E55" s="674"/>
      <c r="F55" s="660">
        <v>1605693</v>
      </c>
      <c r="G55" s="661">
        <v>791287.40999999992</v>
      </c>
      <c r="H55" s="665">
        <f t="shared" si="10"/>
        <v>-0.50719881695940638</v>
      </c>
      <c r="I55" s="662">
        <f>G55/$G$54</f>
        <v>0.9772848367232162</v>
      </c>
    </row>
    <row r="56" spans="1:9" x14ac:dyDescent="0.3">
      <c r="A56" s="646" t="s">
        <v>252</v>
      </c>
      <c r="B56" s="678">
        <v>2600</v>
      </c>
      <c r="C56" s="679">
        <v>0</v>
      </c>
      <c r="D56" s="662" t="s">
        <v>264</v>
      </c>
      <c r="E56" s="674"/>
      <c r="F56" s="660">
        <v>22592</v>
      </c>
      <c r="G56" s="661">
        <v>18392</v>
      </c>
      <c r="H56" s="665">
        <f t="shared" si="10"/>
        <v>-0.18590651558073654</v>
      </c>
      <c r="I56" s="662">
        <f>G56/$G$54</f>
        <v>2.2715163276783835E-2</v>
      </c>
    </row>
    <row r="57" spans="1:9" x14ac:dyDescent="0.3">
      <c r="A57" s="654" t="s">
        <v>481</v>
      </c>
      <c r="B57" s="655">
        <f>SUM(B58)</f>
        <v>62052.1</v>
      </c>
      <c r="C57" s="656">
        <f>SUM(C58)</f>
        <v>84409.55</v>
      </c>
      <c r="D57" s="657">
        <f t="shared" ref="D57:D70" si="11">(C57-B57)/B57</f>
        <v>0.36030126297095511</v>
      </c>
      <c r="E57" s="658"/>
      <c r="F57" s="655">
        <f>SUM(F58)</f>
        <v>750620</v>
      </c>
      <c r="G57" s="656">
        <f>SUM(G58)</f>
        <v>638001.13000000012</v>
      </c>
      <c r="H57" s="659">
        <f t="shared" si="1"/>
        <v>-0.1500344648423968</v>
      </c>
      <c r="I57" s="657">
        <f>SUM(I58)</f>
        <v>1</v>
      </c>
    </row>
    <row r="58" spans="1:9" x14ac:dyDescent="0.3">
      <c r="A58" s="646" t="s">
        <v>262</v>
      </c>
      <c r="B58" s="660">
        <v>62052.1</v>
      </c>
      <c r="C58" s="661">
        <v>84409.55</v>
      </c>
      <c r="D58" s="662">
        <f t="shared" si="11"/>
        <v>0.36030126297095511</v>
      </c>
      <c r="E58" s="674"/>
      <c r="F58" s="660">
        <v>750620</v>
      </c>
      <c r="G58" s="661">
        <v>638001.13000000012</v>
      </c>
      <c r="H58" s="665">
        <f t="shared" si="1"/>
        <v>-0.1500344648423968</v>
      </c>
      <c r="I58" s="662">
        <f>G58/$G$57</f>
        <v>1</v>
      </c>
    </row>
    <row r="59" spans="1:9" x14ac:dyDescent="0.3">
      <c r="A59" s="654" t="s">
        <v>482</v>
      </c>
      <c r="B59" s="655">
        <f>SUM(B60:B65)</f>
        <v>119139.64159999999</v>
      </c>
      <c r="C59" s="656">
        <f>SUM(C60:C65)</f>
        <v>95703.046073999998</v>
      </c>
      <c r="D59" s="657">
        <f t="shared" si="11"/>
        <v>-0.19671534353516129</v>
      </c>
      <c r="E59" s="658"/>
      <c r="F59" s="655">
        <f>SUM(F60:F65)</f>
        <v>1377764.9827340001</v>
      </c>
      <c r="G59" s="656">
        <f>SUM(G60:G65)</f>
        <v>618255.07863200002</v>
      </c>
      <c r="H59" s="659">
        <f t="shared" si="1"/>
        <v>-0.55126230788276309</v>
      </c>
      <c r="I59" s="657">
        <f>SUM(I60:I65)</f>
        <v>1</v>
      </c>
    </row>
    <row r="60" spans="1:9" x14ac:dyDescent="0.3">
      <c r="A60" s="646" t="s">
        <v>256</v>
      </c>
      <c r="B60" s="660">
        <v>67674.559999999998</v>
      </c>
      <c r="C60" s="661">
        <v>53668.52</v>
      </c>
      <c r="D60" s="662">
        <f t="shared" si="11"/>
        <v>-0.20696167067802143</v>
      </c>
      <c r="E60" s="674"/>
      <c r="F60" s="660">
        <v>902833.48</v>
      </c>
      <c r="G60" s="661">
        <v>304080.18</v>
      </c>
      <c r="H60" s="665">
        <f t="shared" si="1"/>
        <v>-0.6631935049639498</v>
      </c>
      <c r="I60" s="662">
        <f t="shared" ref="I60:I65" si="12">G60/$G$59</f>
        <v>0.49183612154522338</v>
      </c>
    </row>
    <row r="61" spans="1:9" x14ac:dyDescent="0.3">
      <c r="A61" s="646" t="s">
        <v>269</v>
      </c>
      <c r="B61" s="660">
        <v>8166.5</v>
      </c>
      <c r="C61" s="661">
        <v>8254.69</v>
      </c>
      <c r="D61" s="662">
        <f t="shared" si="11"/>
        <v>1.079899589787553E-2</v>
      </c>
      <c r="E61" s="674"/>
      <c r="F61" s="660">
        <v>91062.334000000003</v>
      </c>
      <c r="G61" s="661">
        <v>137994.78</v>
      </c>
      <c r="H61" s="665">
        <f t="shared" si="1"/>
        <v>0.51538812962997405</v>
      </c>
      <c r="I61" s="662">
        <f t="shared" si="12"/>
        <v>0.22320039862080573</v>
      </c>
    </row>
    <row r="62" spans="1:9" x14ac:dyDescent="0.3">
      <c r="A62" s="646" t="s">
        <v>248</v>
      </c>
      <c r="B62" s="660">
        <v>24059.68</v>
      </c>
      <c r="C62" s="661">
        <v>19817.439999999999</v>
      </c>
      <c r="D62" s="662">
        <f t="shared" si="11"/>
        <v>-0.17632154708624559</v>
      </c>
      <c r="E62" s="674"/>
      <c r="F62" s="660">
        <v>160816.63999999998</v>
      </c>
      <c r="G62" s="661">
        <v>85667.37</v>
      </c>
      <c r="H62" s="665">
        <f t="shared" si="1"/>
        <v>-0.46729784927728868</v>
      </c>
      <c r="I62" s="662">
        <f t="shared" si="12"/>
        <v>0.13856314806107922</v>
      </c>
    </row>
    <row r="63" spans="1:9" x14ac:dyDescent="0.3">
      <c r="A63" s="646" t="s">
        <v>254</v>
      </c>
      <c r="B63" s="673">
        <v>4617.17</v>
      </c>
      <c r="C63" s="661">
        <v>4483.5600000000004</v>
      </c>
      <c r="D63" s="662">
        <f t="shared" si="11"/>
        <v>-2.8937639289867964E-2</v>
      </c>
      <c r="E63" s="674"/>
      <c r="F63" s="660">
        <v>75606.3</v>
      </c>
      <c r="G63" s="661">
        <v>44846.799999999996</v>
      </c>
      <c r="H63" s="665">
        <f t="shared" si="1"/>
        <v>-0.40683778997252884</v>
      </c>
      <c r="I63" s="662">
        <f t="shared" si="12"/>
        <v>7.2537697707605681E-2</v>
      </c>
    </row>
    <row r="64" spans="1:9" x14ac:dyDescent="0.3">
      <c r="A64" s="646" t="s">
        <v>260</v>
      </c>
      <c r="B64" s="660">
        <v>3114.63</v>
      </c>
      <c r="C64" s="661">
        <v>8103.77</v>
      </c>
      <c r="D64" s="662">
        <f t="shared" si="11"/>
        <v>1.6018403470075098</v>
      </c>
      <c r="E64" s="674"/>
      <c r="F64" s="660">
        <v>44432.25</v>
      </c>
      <c r="G64" s="661">
        <v>37145.619999999995</v>
      </c>
      <c r="H64" s="665">
        <f t="shared" si="1"/>
        <v>-0.16399417090064097</v>
      </c>
      <c r="I64" s="662">
        <f t="shared" si="12"/>
        <v>6.0081382723440505E-2</v>
      </c>
    </row>
    <row r="65" spans="1:9" x14ac:dyDescent="0.3">
      <c r="A65" s="646" t="s">
        <v>88</v>
      </c>
      <c r="B65" s="660">
        <v>11507.101599999995</v>
      </c>
      <c r="C65" s="661">
        <v>1375.0660740000021</v>
      </c>
      <c r="D65" s="662">
        <f t="shared" si="11"/>
        <v>-0.88050283018271058</v>
      </c>
      <c r="E65" s="661"/>
      <c r="F65" s="660">
        <v>103013.97873400012</v>
      </c>
      <c r="G65" s="661">
        <v>8520.3286320000188</v>
      </c>
      <c r="H65" s="665">
        <f t="shared" si="1"/>
        <v>-0.91728958791116133</v>
      </c>
      <c r="I65" s="662">
        <f t="shared" si="12"/>
        <v>1.3781251341845458E-2</v>
      </c>
    </row>
    <row r="66" spans="1:9" x14ac:dyDescent="0.3">
      <c r="A66" s="654" t="s">
        <v>483</v>
      </c>
      <c r="B66" s="655">
        <f>SUM(B67:B69)</f>
        <v>25283.84</v>
      </c>
      <c r="C66" s="656">
        <f>SUM(C67:C69)</f>
        <v>35150.879999999997</v>
      </c>
      <c r="D66" s="657">
        <f>(C66-B66)/B66</f>
        <v>0.39025084797245979</v>
      </c>
      <c r="E66" s="658"/>
      <c r="F66" s="655">
        <f>SUM(F67:F69)</f>
        <v>401785.18</v>
      </c>
      <c r="G66" s="656">
        <f>SUM(G67:G69)</f>
        <v>409001.03</v>
      </c>
      <c r="H66" s="659">
        <f>(G66-F66)/F66</f>
        <v>1.7959472770996767E-2</v>
      </c>
      <c r="I66" s="657">
        <f>SUM(I67:I69)</f>
        <v>0.99999999999999989</v>
      </c>
    </row>
    <row r="67" spans="1:9" x14ac:dyDescent="0.3">
      <c r="A67" s="646" t="s">
        <v>248</v>
      </c>
      <c r="B67" s="660">
        <v>18375.84</v>
      </c>
      <c r="C67" s="661">
        <v>26067.53</v>
      </c>
      <c r="D67" s="662">
        <f>(C67-B67)/B67</f>
        <v>0.41857623923586618</v>
      </c>
      <c r="E67" s="674"/>
      <c r="F67" s="660">
        <v>282112.23</v>
      </c>
      <c r="G67" s="661">
        <v>281123.99</v>
      </c>
      <c r="H67" s="665">
        <f>(G67-F67)/F67</f>
        <v>-3.5030030424416225E-3</v>
      </c>
      <c r="I67" s="662">
        <f>G67/$G$66</f>
        <v>0.68734298786484715</v>
      </c>
    </row>
    <row r="68" spans="1:9" x14ac:dyDescent="0.3">
      <c r="A68" s="646" t="s">
        <v>252</v>
      </c>
      <c r="B68" s="660">
        <v>3681</v>
      </c>
      <c r="C68" s="661">
        <v>6004.35</v>
      </c>
      <c r="D68" s="662">
        <f>(C68-B68)/B68</f>
        <v>0.63117359413202945</v>
      </c>
      <c r="E68" s="674"/>
      <c r="F68" s="660">
        <v>85934.95</v>
      </c>
      <c r="G68" s="661">
        <v>88388.040000000008</v>
      </c>
      <c r="H68" s="665">
        <f>(G68-F68)/F68</f>
        <v>2.8545894307263939E-2</v>
      </c>
      <c r="I68" s="662">
        <f>G68/$G$66</f>
        <v>0.21610713303093637</v>
      </c>
    </row>
    <row r="69" spans="1:9" x14ac:dyDescent="0.3">
      <c r="A69" s="646" t="s">
        <v>254</v>
      </c>
      <c r="B69" s="660">
        <v>3227</v>
      </c>
      <c r="C69" s="661">
        <v>3079</v>
      </c>
      <c r="D69" s="662">
        <f>(C69-B69)/B69</f>
        <v>-4.58630306786489E-2</v>
      </c>
      <c r="E69" s="674"/>
      <c r="F69" s="660">
        <v>33738</v>
      </c>
      <c r="G69" s="661">
        <v>39489</v>
      </c>
      <c r="H69" s="665">
        <f>(G69-F69)/F69</f>
        <v>0.17046060821625467</v>
      </c>
      <c r="I69" s="662">
        <f>G69/$G$66</f>
        <v>9.6549879104216432E-2</v>
      </c>
    </row>
    <row r="70" spans="1:9" x14ac:dyDescent="0.3">
      <c r="A70" s="680" t="s">
        <v>484</v>
      </c>
      <c r="B70" s="681">
        <f>SUM(B71:B73)</f>
        <v>17758.059999999998</v>
      </c>
      <c r="C70" s="682">
        <f>SUM(C71:C73)</f>
        <v>35573.5</v>
      </c>
      <c r="D70" s="683">
        <f t="shared" si="11"/>
        <v>1.0032312088144766</v>
      </c>
      <c r="E70" s="684"/>
      <c r="F70" s="681">
        <f>SUM(F71:F73)</f>
        <v>113568.35570000001</v>
      </c>
      <c r="G70" s="682">
        <f>SUM(G71:G73)</f>
        <v>320098.84999999998</v>
      </c>
      <c r="H70" s="685">
        <f t="shared" si="1"/>
        <v>1.8185567011779844</v>
      </c>
      <c r="I70" s="683">
        <f>SUM(I71:I73)</f>
        <v>1</v>
      </c>
    </row>
    <row r="71" spans="1:9" x14ac:dyDescent="0.3">
      <c r="A71" s="686" t="s">
        <v>256</v>
      </c>
      <c r="B71" s="687">
        <v>9956.25</v>
      </c>
      <c r="C71" s="688">
        <v>20045.39</v>
      </c>
      <c r="D71" s="689">
        <f>(C71-B71)/B71</f>
        <v>1.0133473948524796</v>
      </c>
      <c r="E71" s="690"/>
      <c r="F71" s="687">
        <v>9956.25</v>
      </c>
      <c r="G71" s="688">
        <v>191791.16000000003</v>
      </c>
      <c r="H71" s="691" t="s">
        <v>267</v>
      </c>
      <c r="I71" s="689">
        <f>G71/$G$70</f>
        <v>0.59916229002384747</v>
      </c>
    </row>
    <row r="72" spans="1:9" x14ac:dyDescent="0.3">
      <c r="A72" s="646" t="s">
        <v>248</v>
      </c>
      <c r="B72" s="687">
        <v>7212.74</v>
      </c>
      <c r="C72" s="688">
        <v>14846.949999999999</v>
      </c>
      <c r="D72" s="689">
        <f>(C72-B72)/B72</f>
        <v>1.0584341040991356</v>
      </c>
      <c r="E72" s="690"/>
      <c r="F72" s="692">
        <v>96774.395700000008</v>
      </c>
      <c r="G72" s="688">
        <v>121043.90999999999</v>
      </c>
      <c r="H72" s="691">
        <f>(G72-F72)/F72</f>
        <v>0.25078445723634707</v>
      </c>
      <c r="I72" s="689">
        <f>G72/$G$70</f>
        <v>0.37814540727028539</v>
      </c>
    </row>
    <row r="73" spans="1:9" x14ac:dyDescent="0.3">
      <c r="A73" s="686" t="s">
        <v>252</v>
      </c>
      <c r="B73" s="687">
        <v>589.07000000000005</v>
      </c>
      <c r="C73" s="688">
        <v>681.16000000000008</v>
      </c>
      <c r="D73" s="689">
        <f>(C73-B73)/B73</f>
        <v>0.15633116607533915</v>
      </c>
      <c r="E73" s="690"/>
      <c r="F73" s="692">
        <v>6837.7099999999991</v>
      </c>
      <c r="G73" s="688">
        <v>7263.7799999999988</v>
      </c>
      <c r="H73" s="691">
        <f>(G73-F73)/F73</f>
        <v>6.2311797370757135E-2</v>
      </c>
      <c r="I73" s="689">
        <f>G73/$G$70</f>
        <v>2.2692302705867265E-2</v>
      </c>
    </row>
    <row r="74" spans="1:9" x14ac:dyDescent="0.3">
      <c r="A74" s="680" t="s">
        <v>485</v>
      </c>
      <c r="B74" s="681">
        <f>SUM(B75:B80)</f>
        <v>45520.348000000005</v>
      </c>
      <c r="C74" s="682">
        <f>SUM(C75:C80)</f>
        <v>14990.699999999999</v>
      </c>
      <c r="D74" s="683">
        <f>(C74-B74)/B74</f>
        <v>-0.67068134013386727</v>
      </c>
      <c r="E74" s="684"/>
      <c r="F74" s="681">
        <f>SUM(F75:F80)</f>
        <v>254381.81699999998</v>
      </c>
      <c r="G74" s="682">
        <f>SUM(G75:G80)</f>
        <v>171093.12899999999</v>
      </c>
      <c r="H74" s="685">
        <f>(G74-F74)/F74</f>
        <v>-0.32741604326224305</v>
      </c>
      <c r="I74" s="683">
        <f>SUM(I75:I80)</f>
        <v>1</v>
      </c>
    </row>
    <row r="75" spans="1:9" x14ac:dyDescent="0.3">
      <c r="A75" s="686" t="s">
        <v>252</v>
      </c>
      <c r="B75" s="692">
        <v>23055</v>
      </c>
      <c r="C75" s="693">
        <v>0</v>
      </c>
      <c r="D75" s="689" t="s">
        <v>264</v>
      </c>
      <c r="E75" s="690"/>
      <c r="F75" s="687">
        <v>73585.3</v>
      </c>
      <c r="G75" s="688">
        <v>69779.100000000006</v>
      </c>
      <c r="H75" s="691">
        <f t="shared" ref="H75:H92" si="13">(G75-F75)/F75</f>
        <v>-5.1725004858307257E-2</v>
      </c>
      <c r="I75" s="689">
        <f t="shared" ref="I75:I80" si="14">G75/$G$74</f>
        <v>0.40784279537023377</v>
      </c>
    </row>
    <row r="76" spans="1:9" x14ac:dyDescent="0.3">
      <c r="A76" s="686" t="s">
        <v>256</v>
      </c>
      <c r="B76" s="692">
        <v>11082.7</v>
      </c>
      <c r="C76" s="693">
        <v>11293.56</v>
      </c>
      <c r="D76" s="689">
        <f t="shared" ref="D76:D90" si="15">(C76-B76)/B76</f>
        <v>1.9026049608849717E-2</v>
      </c>
      <c r="E76" s="690"/>
      <c r="F76" s="687">
        <v>98531.633000000002</v>
      </c>
      <c r="G76" s="688">
        <v>49420.708999999995</v>
      </c>
      <c r="H76" s="691">
        <f t="shared" si="13"/>
        <v>-0.49842799215557509</v>
      </c>
      <c r="I76" s="689">
        <f t="shared" si="14"/>
        <v>0.2888526809279407</v>
      </c>
    </row>
    <row r="77" spans="1:9" x14ac:dyDescent="0.3">
      <c r="A77" s="646" t="s">
        <v>248</v>
      </c>
      <c r="B77" s="687">
        <v>5892.9479999999994</v>
      </c>
      <c r="C77" s="688">
        <v>1324.14</v>
      </c>
      <c r="D77" s="689">
        <f t="shared" si="15"/>
        <v>-0.77530091899673981</v>
      </c>
      <c r="E77" s="690"/>
      <c r="F77" s="687">
        <v>45045.147999999994</v>
      </c>
      <c r="G77" s="688">
        <v>26744.52</v>
      </c>
      <c r="H77" s="691">
        <f t="shared" si="13"/>
        <v>-0.40627301302240132</v>
      </c>
      <c r="I77" s="689">
        <f t="shared" si="14"/>
        <v>0.15631557010100625</v>
      </c>
    </row>
    <row r="78" spans="1:9" x14ac:dyDescent="0.3">
      <c r="A78" s="646" t="s">
        <v>269</v>
      </c>
      <c r="B78" s="687">
        <v>1071.8</v>
      </c>
      <c r="C78" s="688">
        <v>1420</v>
      </c>
      <c r="D78" s="689">
        <f t="shared" si="15"/>
        <v>0.32487404366486289</v>
      </c>
      <c r="E78" s="690"/>
      <c r="F78" s="687">
        <v>15598.3</v>
      </c>
      <c r="G78" s="688">
        <v>11256</v>
      </c>
      <c r="H78" s="691">
        <f t="shared" si="13"/>
        <v>-0.27838290070071736</v>
      </c>
      <c r="I78" s="689">
        <f t="shared" si="14"/>
        <v>6.5788731936745407E-2</v>
      </c>
    </row>
    <row r="79" spans="1:9" x14ac:dyDescent="0.3">
      <c r="A79" s="646" t="s">
        <v>247</v>
      </c>
      <c r="B79" s="687">
        <v>3838</v>
      </c>
      <c r="C79" s="688">
        <v>34</v>
      </c>
      <c r="D79" s="689">
        <f t="shared" si="15"/>
        <v>-0.99114121938509636</v>
      </c>
      <c r="E79" s="690"/>
      <c r="F79" s="687">
        <v>10351.299999999999</v>
      </c>
      <c r="G79" s="688">
        <v>10414.200000000001</v>
      </c>
      <c r="H79" s="691">
        <f t="shared" si="13"/>
        <v>6.0765314501561602E-3</v>
      </c>
      <c r="I79" s="689">
        <f t="shared" si="14"/>
        <v>6.086860448966365E-2</v>
      </c>
    </row>
    <row r="80" spans="1:9" x14ac:dyDescent="0.3">
      <c r="A80" s="646" t="s">
        <v>88</v>
      </c>
      <c r="B80" s="660">
        <v>579.90000000000873</v>
      </c>
      <c r="C80" s="661">
        <v>919</v>
      </c>
      <c r="D80" s="689">
        <f t="shared" si="15"/>
        <v>0.58475599241246101</v>
      </c>
      <c r="E80" s="674"/>
      <c r="F80" s="660">
        <v>11270.135999999999</v>
      </c>
      <c r="G80" s="661">
        <v>3478.5999999999767</v>
      </c>
      <c r="H80" s="691">
        <f t="shared" si="13"/>
        <v>-0.69134356497561544</v>
      </c>
      <c r="I80" s="662">
        <f t="shared" si="14"/>
        <v>2.0331617174410184E-2</v>
      </c>
    </row>
    <row r="81" spans="1:9" x14ac:dyDescent="0.3">
      <c r="A81" s="680" t="s">
        <v>486</v>
      </c>
      <c r="B81" s="681">
        <f>SUM(B82:B84)</f>
        <v>2204.14</v>
      </c>
      <c r="C81" s="682">
        <f>SUM(C82:C84)</f>
        <v>2753.73</v>
      </c>
      <c r="D81" s="683">
        <f>(C81-B81)/B81</f>
        <v>0.24934441550899678</v>
      </c>
      <c r="E81" s="684"/>
      <c r="F81" s="681">
        <f>SUM(F82:F84)</f>
        <v>91102.955000000002</v>
      </c>
      <c r="G81" s="682">
        <f>SUM(G82:G84)</f>
        <v>85351.1</v>
      </c>
      <c r="H81" s="685">
        <f t="shared" si="13"/>
        <v>-6.3135767659786624E-2</v>
      </c>
      <c r="I81" s="683">
        <f>SUM(I82:I84)</f>
        <v>0.99999999999999989</v>
      </c>
    </row>
    <row r="82" spans="1:9" x14ac:dyDescent="0.3">
      <c r="A82" s="686" t="s">
        <v>262</v>
      </c>
      <c r="B82" s="687">
        <v>0</v>
      </c>
      <c r="C82" s="688">
        <v>0</v>
      </c>
      <c r="D82" s="662" t="s">
        <v>264</v>
      </c>
      <c r="E82" s="690"/>
      <c r="F82" s="692">
        <v>80299</v>
      </c>
      <c r="G82" s="688">
        <v>80425</v>
      </c>
      <c r="H82" s="691">
        <f t="shared" si="13"/>
        <v>1.5691353566046899E-3</v>
      </c>
      <c r="I82" s="689">
        <f>(G82/G81)</f>
        <v>0.9422842822178038</v>
      </c>
    </row>
    <row r="83" spans="1:9" x14ac:dyDescent="0.3">
      <c r="A83" s="686" t="s">
        <v>252</v>
      </c>
      <c r="B83" s="687">
        <v>2199.14</v>
      </c>
      <c r="C83" s="688">
        <v>2658.73</v>
      </c>
      <c r="D83" s="662">
        <f t="shared" si="15"/>
        <v>0.20898624007566602</v>
      </c>
      <c r="E83" s="690"/>
      <c r="F83" s="692">
        <v>6111.1</v>
      </c>
      <c r="G83" s="688">
        <v>4104.32</v>
      </c>
      <c r="H83" s="691">
        <f t="shared" si="13"/>
        <v>-0.32838277887777989</v>
      </c>
      <c r="I83" s="689">
        <f>(G83/G81)</f>
        <v>4.8087488034717768E-2</v>
      </c>
    </row>
    <row r="84" spans="1:9" x14ac:dyDescent="0.3">
      <c r="A84" s="686" t="s">
        <v>247</v>
      </c>
      <c r="B84" s="687">
        <v>5</v>
      </c>
      <c r="C84" s="688">
        <v>95</v>
      </c>
      <c r="D84" s="662" t="s">
        <v>267</v>
      </c>
      <c r="E84" s="690"/>
      <c r="F84" s="692">
        <v>4692.8550000000005</v>
      </c>
      <c r="G84" s="688">
        <v>821.78</v>
      </c>
      <c r="H84" s="691">
        <f t="shared" si="13"/>
        <v>-0.82488698244458869</v>
      </c>
      <c r="I84" s="689">
        <f>(G84/G81)</f>
        <v>9.6282297474783556E-3</v>
      </c>
    </row>
    <row r="85" spans="1:9" x14ac:dyDescent="0.3">
      <c r="A85" s="680" t="s">
        <v>487</v>
      </c>
      <c r="B85" s="694">
        <f>SUM(B86:B86)</f>
        <v>1E-3</v>
      </c>
      <c r="C85" s="682">
        <f>SUM(C86:C86)</f>
        <v>9754.99</v>
      </c>
      <c r="D85" s="683" t="s">
        <v>267</v>
      </c>
      <c r="E85" s="684"/>
      <c r="F85" s="681">
        <f>SUM(F86:F86)</f>
        <v>111108.1731</v>
      </c>
      <c r="G85" s="682">
        <f>SUM(G86:G86)</f>
        <v>43645.04</v>
      </c>
      <c r="H85" s="685">
        <f t="shared" si="13"/>
        <v>-0.60718425312673963</v>
      </c>
      <c r="I85" s="683">
        <f>SUM(I86)</f>
        <v>1</v>
      </c>
    </row>
    <row r="86" spans="1:9" x14ac:dyDescent="0.3">
      <c r="A86" s="646" t="s">
        <v>252</v>
      </c>
      <c r="B86" s="695">
        <v>1E-3</v>
      </c>
      <c r="C86" s="688">
        <v>9754.99</v>
      </c>
      <c r="D86" s="662" t="s">
        <v>267</v>
      </c>
      <c r="E86" s="690"/>
      <c r="F86" s="687">
        <v>111108.1731</v>
      </c>
      <c r="G86" s="688">
        <v>43645.04</v>
      </c>
      <c r="H86" s="691">
        <f t="shared" si="13"/>
        <v>-0.60718425312673963</v>
      </c>
      <c r="I86" s="662">
        <f>G86/$G$85</f>
        <v>1</v>
      </c>
    </row>
    <row r="87" spans="1:9" x14ac:dyDescent="0.3">
      <c r="A87" s="654" t="s">
        <v>488</v>
      </c>
      <c r="B87" s="655">
        <f>SUM(B88:B93)</f>
        <v>1817.6</v>
      </c>
      <c r="C87" s="656">
        <f>SUM(C88:C93)</f>
        <v>6052.33</v>
      </c>
      <c r="D87" s="657">
        <f t="shared" si="15"/>
        <v>2.3298470510563378</v>
      </c>
      <c r="E87" s="658"/>
      <c r="F87" s="655">
        <f>SUM(F88:F93)</f>
        <v>43853.01</v>
      </c>
      <c r="G87" s="656">
        <f>SUM(G88:G93)</f>
        <v>41058.43</v>
      </c>
      <c r="H87" s="659">
        <f t="shared" si="13"/>
        <v>-6.3726070342719959E-2</v>
      </c>
      <c r="I87" s="657">
        <f>SUM(I88:I93)</f>
        <v>1</v>
      </c>
    </row>
    <row r="88" spans="1:9" x14ac:dyDescent="0.3">
      <c r="A88" s="646" t="s">
        <v>254</v>
      </c>
      <c r="B88" s="660">
        <v>1585</v>
      </c>
      <c r="C88" s="661">
        <v>4304.33</v>
      </c>
      <c r="D88" s="662">
        <f t="shared" si="15"/>
        <v>1.7156656151419558</v>
      </c>
      <c r="E88" s="674"/>
      <c r="F88" s="660">
        <v>35833.89</v>
      </c>
      <c r="G88" s="661">
        <v>38624.43</v>
      </c>
      <c r="H88" s="665">
        <f t="shared" si="13"/>
        <v>7.7874325115135451E-2</v>
      </c>
      <c r="I88" s="662">
        <f t="shared" ref="I88:I93" si="16">G88/$G$87</f>
        <v>0.94071862952382734</v>
      </c>
    </row>
    <row r="89" spans="1:9" x14ac:dyDescent="0.3">
      <c r="A89" s="646" t="s">
        <v>259</v>
      </c>
      <c r="B89" s="660">
        <v>0</v>
      </c>
      <c r="C89" s="661">
        <v>1600</v>
      </c>
      <c r="D89" s="662" t="s">
        <v>267</v>
      </c>
      <c r="E89" s="674"/>
      <c r="F89" s="660">
        <v>1800</v>
      </c>
      <c r="G89" s="661">
        <v>1600</v>
      </c>
      <c r="H89" s="665">
        <f t="shared" si="13"/>
        <v>-0.1111111111111111</v>
      </c>
      <c r="I89" s="662">
        <f t="shared" si="16"/>
        <v>3.8968854873408454E-2</v>
      </c>
    </row>
    <row r="90" spans="1:9" x14ac:dyDescent="0.3">
      <c r="A90" s="646" t="s">
        <v>252</v>
      </c>
      <c r="B90" s="660">
        <v>202</v>
      </c>
      <c r="C90" s="661">
        <v>48</v>
      </c>
      <c r="D90" s="662">
        <f t="shared" si="15"/>
        <v>-0.76237623762376239</v>
      </c>
      <c r="E90" s="674"/>
      <c r="F90" s="660">
        <v>906</v>
      </c>
      <c r="G90" s="661">
        <v>354</v>
      </c>
      <c r="H90" s="665">
        <f t="shared" si="13"/>
        <v>-0.60927152317880795</v>
      </c>
      <c r="I90" s="662">
        <f t="shared" si="16"/>
        <v>8.6218591407416206E-3</v>
      </c>
    </row>
    <row r="91" spans="1:9" x14ac:dyDescent="0.3">
      <c r="A91" s="646" t="s">
        <v>265</v>
      </c>
      <c r="B91" s="660">
        <v>0</v>
      </c>
      <c r="C91" s="661">
        <v>100</v>
      </c>
      <c r="D91" s="662" t="s">
        <v>267</v>
      </c>
      <c r="E91" s="674"/>
      <c r="F91" s="660">
        <v>0</v>
      </c>
      <c r="G91" s="661">
        <v>260</v>
      </c>
      <c r="H91" s="665" t="s">
        <v>267</v>
      </c>
      <c r="I91" s="662">
        <f t="shared" si="16"/>
        <v>6.3324389169288741E-3</v>
      </c>
    </row>
    <row r="92" spans="1:9" x14ac:dyDescent="0.3">
      <c r="A92" s="646" t="s">
        <v>255</v>
      </c>
      <c r="B92" s="660">
        <v>0</v>
      </c>
      <c r="C92" s="661">
        <v>0</v>
      </c>
      <c r="D92" s="662" t="s">
        <v>264</v>
      </c>
      <c r="E92" s="674"/>
      <c r="F92" s="660">
        <v>775</v>
      </c>
      <c r="G92" s="661">
        <v>220</v>
      </c>
      <c r="H92" s="665">
        <f t="shared" si="13"/>
        <v>-0.71612903225806457</v>
      </c>
      <c r="I92" s="662">
        <f t="shared" si="16"/>
        <v>5.3582175450936631E-3</v>
      </c>
    </row>
    <row r="93" spans="1:9" x14ac:dyDescent="0.3">
      <c r="A93" s="646" t="s">
        <v>88</v>
      </c>
      <c r="B93" s="660">
        <v>30.599999999999909</v>
      </c>
      <c r="C93" s="661">
        <v>0</v>
      </c>
      <c r="D93" s="662" t="s">
        <v>264</v>
      </c>
      <c r="E93" s="674"/>
      <c r="F93" s="660">
        <v>4538.1200000000026</v>
      </c>
      <c r="G93" s="661">
        <v>0</v>
      </c>
      <c r="H93" s="665" t="s">
        <v>264</v>
      </c>
      <c r="I93" s="662">
        <f t="shared" si="16"/>
        <v>0</v>
      </c>
    </row>
    <row r="94" spans="1:9" x14ac:dyDescent="0.3">
      <c r="A94" s="680" t="s">
        <v>489</v>
      </c>
      <c r="B94" s="681">
        <f>SUM(B95:B97)</f>
        <v>23</v>
      </c>
      <c r="C94" s="682">
        <f>SUM(C95:C97)</f>
        <v>10996</v>
      </c>
      <c r="D94" s="683" t="s">
        <v>267</v>
      </c>
      <c r="E94" s="684"/>
      <c r="F94" s="681">
        <f>SUM(F95:F97)</f>
        <v>31459</v>
      </c>
      <c r="G94" s="682">
        <f>SUM(G95:G97)</f>
        <v>30205</v>
      </c>
      <c r="H94" s="685">
        <f>(G94-F94)/F94</f>
        <v>-3.9861406910582028E-2</v>
      </c>
      <c r="I94" s="683">
        <f>SUM(I95:I97)</f>
        <v>1</v>
      </c>
    </row>
    <row r="95" spans="1:9" x14ac:dyDescent="0.3">
      <c r="A95" s="686" t="s">
        <v>252</v>
      </c>
      <c r="B95" s="687">
        <v>23</v>
      </c>
      <c r="C95" s="688">
        <v>10996</v>
      </c>
      <c r="D95" s="662" t="s">
        <v>264</v>
      </c>
      <c r="E95" s="690"/>
      <c r="F95" s="687">
        <v>31258</v>
      </c>
      <c r="G95" s="688">
        <v>30205</v>
      </c>
      <c r="H95" s="691">
        <f>(G95-F95)/F95</f>
        <v>-3.3687376031735876E-2</v>
      </c>
      <c r="I95" s="689">
        <f>G95/$G$94</f>
        <v>1</v>
      </c>
    </row>
    <row r="96" spans="1:9" x14ac:dyDescent="0.3">
      <c r="A96" s="686" t="s">
        <v>257</v>
      </c>
      <c r="B96" s="687">
        <v>0</v>
      </c>
      <c r="C96" s="688">
        <v>0</v>
      </c>
      <c r="D96" s="662" t="s">
        <v>264</v>
      </c>
      <c r="E96" s="690"/>
      <c r="F96" s="687">
        <v>1</v>
      </c>
      <c r="G96" s="688">
        <v>0</v>
      </c>
      <c r="H96" s="691" t="s">
        <v>264</v>
      </c>
      <c r="I96" s="689">
        <f>G96/$G$94</f>
        <v>0</v>
      </c>
    </row>
    <row r="97" spans="1:9" x14ac:dyDescent="0.3">
      <c r="A97" s="646" t="s">
        <v>249</v>
      </c>
      <c r="B97" s="687">
        <v>0</v>
      </c>
      <c r="C97" s="688">
        <v>0</v>
      </c>
      <c r="D97" s="662" t="s">
        <v>264</v>
      </c>
      <c r="E97" s="690"/>
      <c r="F97" s="687">
        <v>200</v>
      </c>
      <c r="G97" s="688">
        <v>0</v>
      </c>
      <c r="H97" s="691" t="s">
        <v>264</v>
      </c>
      <c r="I97" s="689">
        <f>G97/$G$94</f>
        <v>0</v>
      </c>
    </row>
    <row r="98" spans="1:9" x14ac:dyDescent="0.3">
      <c r="A98" s="680" t="s">
        <v>490</v>
      </c>
      <c r="B98" s="681">
        <f>SUM(B99:B101)</f>
        <v>0</v>
      </c>
      <c r="C98" s="682">
        <f>SUM(C99:C101)</f>
        <v>6694.1850000000004</v>
      </c>
      <c r="D98" s="683" t="s">
        <v>267</v>
      </c>
      <c r="E98" s="684"/>
      <c r="F98" s="681">
        <f>SUM(F99:F101)</f>
        <v>46886.991999999998</v>
      </c>
      <c r="G98" s="682">
        <f>SUM(G99:G101)</f>
        <v>25206.109999999997</v>
      </c>
      <c r="H98" s="685">
        <f>(G98-F98)/F98</f>
        <v>-0.46240718534471142</v>
      </c>
      <c r="I98" s="683">
        <f>SUM(I99:I101)</f>
        <v>1</v>
      </c>
    </row>
    <row r="99" spans="1:9" x14ac:dyDescent="0.3">
      <c r="A99" s="686" t="s">
        <v>248</v>
      </c>
      <c r="B99" s="687">
        <v>0</v>
      </c>
      <c r="C99" s="688">
        <v>6435</v>
      </c>
      <c r="D99" s="662" t="s">
        <v>267</v>
      </c>
      <c r="E99" s="690"/>
      <c r="F99" s="687">
        <v>45023</v>
      </c>
      <c r="G99" s="688">
        <v>23413</v>
      </c>
      <c r="H99" s="691">
        <f t="shared" ref="H99:H101" si="17">(G99-F99)/F99</f>
        <v>-0.47997690069520021</v>
      </c>
      <c r="I99" s="662">
        <f>G99/$G$98</f>
        <v>0.92886208939023129</v>
      </c>
    </row>
    <row r="100" spans="1:9" x14ac:dyDescent="0.3">
      <c r="A100" s="686" t="s">
        <v>262</v>
      </c>
      <c r="B100" s="687">
        <v>0</v>
      </c>
      <c r="C100" s="688">
        <v>185.185</v>
      </c>
      <c r="D100" s="662" t="s">
        <v>267</v>
      </c>
      <c r="E100" s="690"/>
      <c r="F100" s="687">
        <v>1817.9920000000002</v>
      </c>
      <c r="G100" s="688">
        <v>1550.01</v>
      </c>
      <c r="H100" s="691">
        <f t="shared" si="17"/>
        <v>-0.14740548913306559</v>
      </c>
      <c r="I100" s="662">
        <f>G100/$G$98</f>
        <v>6.1493423618321122E-2</v>
      </c>
    </row>
    <row r="101" spans="1:9" x14ac:dyDescent="0.3">
      <c r="A101" s="686" t="s">
        <v>247</v>
      </c>
      <c r="B101" s="687">
        <v>0</v>
      </c>
      <c r="C101" s="688">
        <v>74</v>
      </c>
      <c r="D101" s="662" t="s">
        <v>267</v>
      </c>
      <c r="E101" s="690"/>
      <c r="F101" s="687">
        <v>46</v>
      </c>
      <c r="G101" s="688">
        <v>243.1</v>
      </c>
      <c r="H101" s="691">
        <f t="shared" si="17"/>
        <v>4.284782608695652</v>
      </c>
      <c r="I101" s="662">
        <f>G101/$G$98</f>
        <v>9.6444869914477094E-3</v>
      </c>
    </row>
    <row r="102" spans="1:9" x14ac:dyDescent="0.3">
      <c r="A102" s="680" t="s">
        <v>491</v>
      </c>
      <c r="B102" s="681">
        <f>SUM(B103)</f>
        <v>3064.1149999999998</v>
      </c>
      <c r="C102" s="682">
        <f>SUM(C103)</f>
        <v>2913.0949999999998</v>
      </c>
      <c r="D102" s="657">
        <f>(C102-B102)/B102</f>
        <v>-4.9286661890953827E-2</v>
      </c>
      <c r="E102" s="684"/>
      <c r="F102" s="681">
        <f>SUM(F103)</f>
        <v>25038.815000000002</v>
      </c>
      <c r="G102" s="682">
        <f>SUM(G103)</f>
        <v>24761.541999999998</v>
      </c>
      <c r="H102" s="685">
        <f>(G102-F102)/F102</f>
        <v>-1.1073726931566236E-2</v>
      </c>
      <c r="I102" s="683">
        <f>SUM(I103)</f>
        <v>1</v>
      </c>
    </row>
    <row r="103" spans="1:9" x14ac:dyDescent="0.3">
      <c r="A103" s="686" t="s">
        <v>248</v>
      </c>
      <c r="B103" s="687">
        <v>3064.1149999999998</v>
      </c>
      <c r="C103" s="688">
        <v>2913.0949999999998</v>
      </c>
      <c r="D103" s="662">
        <f>(C103-B103)/B103</f>
        <v>-4.9286661890953827E-2</v>
      </c>
      <c r="E103" s="690"/>
      <c r="F103" s="687">
        <v>25038.815000000002</v>
      </c>
      <c r="G103" s="688">
        <v>24761.541999999998</v>
      </c>
      <c r="H103" s="691">
        <f>(G103-F103)/F103</f>
        <v>-1.1073726931566236E-2</v>
      </c>
      <c r="I103" s="689">
        <v>1</v>
      </c>
    </row>
    <row r="104" spans="1:9" x14ac:dyDescent="0.3">
      <c r="A104" s="654" t="s">
        <v>492</v>
      </c>
      <c r="B104" s="655">
        <f>SUM(B105:B107)</f>
        <v>3955</v>
      </c>
      <c r="C104" s="656">
        <f>SUM(C105:C107)</f>
        <v>3696</v>
      </c>
      <c r="D104" s="657">
        <f>(C104-B104)/B104</f>
        <v>-6.5486725663716813E-2</v>
      </c>
      <c r="E104" s="658"/>
      <c r="F104" s="655">
        <f>SUM(F105:F107)</f>
        <v>46760</v>
      </c>
      <c r="G104" s="656">
        <f>SUM(G105:G107)</f>
        <v>21277</v>
      </c>
      <c r="H104" s="659">
        <f t="shared" ref="H104:H107" si="18">(G104-F104)/F104</f>
        <v>-0.54497433704020526</v>
      </c>
      <c r="I104" s="657">
        <f>SUM(I105:I107)</f>
        <v>1</v>
      </c>
    </row>
    <row r="105" spans="1:9" x14ac:dyDescent="0.3">
      <c r="A105" s="646" t="s">
        <v>255</v>
      </c>
      <c r="B105" s="660">
        <v>2300</v>
      </c>
      <c r="C105" s="661">
        <v>1625</v>
      </c>
      <c r="D105" s="689">
        <f>(C105-B105)/B105</f>
        <v>-0.29347826086956524</v>
      </c>
      <c r="E105" s="674"/>
      <c r="F105" s="660">
        <v>16980</v>
      </c>
      <c r="G105" s="661">
        <v>12081</v>
      </c>
      <c r="H105" s="665">
        <f t="shared" si="18"/>
        <v>-0.28851590106007069</v>
      </c>
      <c r="I105" s="662">
        <f>(G105/$G$104)</f>
        <v>0.56779621187197449</v>
      </c>
    </row>
    <row r="106" spans="1:9" x14ac:dyDescent="0.3">
      <c r="A106" s="646" t="s">
        <v>268</v>
      </c>
      <c r="B106" s="660">
        <v>1500</v>
      </c>
      <c r="C106" s="661">
        <v>2000</v>
      </c>
      <c r="D106" s="689">
        <f t="shared" ref="D106:D107" si="19">(C106-B106)/B106</f>
        <v>0.33333333333333331</v>
      </c>
      <c r="E106" s="674"/>
      <c r="F106" s="660">
        <v>29200</v>
      </c>
      <c r="G106" s="661">
        <v>8200</v>
      </c>
      <c r="H106" s="665">
        <f t="shared" si="18"/>
        <v>-0.71917808219178081</v>
      </c>
      <c r="I106" s="662">
        <f>(G106/$G$104)</f>
        <v>0.38539267753912676</v>
      </c>
    </row>
    <row r="107" spans="1:9" x14ac:dyDescent="0.3">
      <c r="A107" s="646" t="s">
        <v>88</v>
      </c>
      <c r="B107" s="696">
        <v>155</v>
      </c>
      <c r="C107" s="661">
        <v>71</v>
      </c>
      <c r="D107" s="689">
        <f t="shared" si="19"/>
        <v>-0.54193548387096779</v>
      </c>
      <c r="E107" s="674"/>
      <c r="F107" s="660">
        <v>580</v>
      </c>
      <c r="G107" s="661">
        <v>996</v>
      </c>
      <c r="H107" s="665">
        <f t="shared" si="18"/>
        <v>0.71724137931034482</v>
      </c>
      <c r="I107" s="662">
        <f>(G107/$G$104)</f>
        <v>4.6811110588898808E-2</v>
      </c>
    </row>
    <row r="108" spans="1:9" x14ac:dyDescent="0.3">
      <c r="A108" s="697" t="s">
        <v>493</v>
      </c>
      <c r="B108" s="656">
        <f>SUM(B109:B111)</f>
        <v>6010.2049999999999</v>
      </c>
      <c r="C108" s="656">
        <f>SUM(C109:C111)</f>
        <v>3287.41</v>
      </c>
      <c r="D108" s="657">
        <f>(C108-B108)/B108</f>
        <v>-0.4530286404540278</v>
      </c>
      <c r="E108" s="658"/>
      <c r="F108" s="681">
        <f>SUM(F109:F111)</f>
        <v>29134.296000000002</v>
      </c>
      <c r="G108" s="656">
        <f>SUM(G109:G111)</f>
        <v>19889.623</v>
      </c>
      <c r="H108" s="659">
        <f>(G108-F108)/F108</f>
        <v>-0.31731238674859352</v>
      </c>
      <c r="I108" s="659">
        <f>SUM(I109:I111)</f>
        <v>0.99999999999999989</v>
      </c>
    </row>
    <row r="109" spans="1:9" x14ac:dyDescent="0.3">
      <c r="A109" s="646" t="s">
        <v>260</v>
      </c>
      <c r="B109" s="660">
        <v>3868.66</v>
      </c>
      <c r="C109" s="661">
        <v>3273.62</v>
      </c>
      <c r="D109" s="662">
        <f>(C109-B109)/B109</f>
        <v>-0.15381036327824105</v>
      </c>
      <c r="E109" s="674"/>
      <c r="F109" s="660">
        <v>18691.41</v>
      </c>
      <c r="G109" s="661">
        <v>16607.37</v>
      </c>
      <c r="H109" s="665">
        <f>(G109-F109)/F109</f>
        <v>-0.11149720647077994</v>
      </c>
      <c r="I109" s="662">
        <f>G109/$G$108</f>
        <v>0.83497661066778384</v>
      </c>
    </row>
    <row r="110" spans="1:9" x14ac:dyDescent="0.3">
      <c r="A110" s="646" t="s">
        <v>248</v>
      </c>
      <c r="B110" s="660">
        <v>1741.78</v>
      </c>
      <c r="C110" s="661">
        <v>0</v>
      </c>
      <c r="D110" s="662" t="s">
        <v>264</v>
      </c>
      <c r="E110" s="674"/>
      <c r="F110" s="660">
        <v>5028.0600000000004</v>
      </c>
      <c r="G110" s="661">
        <v>2026.17</v>
      </c>
      <c r="H110" s="665">
        <f>(G110-F110)/F110</f>
        <v>-0.59702748177229392</v>
      </c>
      <c r="I110" s="662">
        <f>G110/$G$108</f>
        <v>0.1018707091632657</v>
      </c>
    </row>
    <row r="111" spans="1:9" x14ac:dyDescent="0.3">
      <c r="A111" s="646" t="s">
        <v>252</v>
      </c>
      <c r="B111" s="660">
        <v>399.76499999999999</v>
      </c>
      <c r="C111" s="661">
        <v>13.79</v>
      </c>
      <c r="D111" s="662">
        <f t="shared" ref="D111:D121" si="20">(C111-B111)/B111</f>
        <v>-0.96550473403124326</v>
      </c>
      <c r="E111" s="674"/>
      <c r="F111" s="660">
        <v>5414.8260000000009</v>
      </c>
      <c r="G111" s="661">
        <v>1256.0829999999999</v>
      </c>
      <c r="H111" s="665">
        <f>(G111-F111)/F111</f>
        <v>-0.76802892650659516</v>
      </c>
      <c r="I111" s="662">
        <f>G111/$G$108</f>
        <v>6.3152680168950412E-2</v>
      </c>
    </row>
    <row r="112" spans="1:9" x14ac:dyDescent="0.3">
      <c r="A112" s="680" t="s">
        <v>494</v>
      </c>
      <c r="B112" s="681">
        <f>SUM(B113)</f>
        <v>2214.0300000000002</v>
      </c>
      <c r="C112" s="682">
        <f>SUM(C113)</f>
        <v>2233.0749999999998</v>
      </c>
      <c r="D112" s="683">
        <f t="shared" si="20"/>
        <v>8.6019611297044832E-3</v>
      </c>
      <c r="E112" s="684"/>
      <c r="F112" s="681">
        <f>SUM(F113)</f>
        <v>18935.41</v>
      </c>
      <c r="G112" s="682">
        <f>SUM(G113)</f>
        <v>17418.125000000004</v>
      </c>
      <c r="H112" s="685">
        <f t="shared" ref="H112:H117" si="21">(G112-F112)/F112</f>
        <v>-8.0129503401299276E-2</v>
      </c>
      <c r="I112" s="683">
        <f>SUM(I113)</f>
        <v>1</v>
      </c>
    </row>
    <row r="113" spans="1:9" x14ac:dyDescent="0.3">
      <c r="A113" s="686" t="s">
        <v>248</v>
      </c>
      <c r="B113" s="687">
        <v>2214.0300000000002</v>
      </c>
      <c r="C113" s="688">
        <v>2233.0749999999998</v>
      </c>
      <c r="D113" s="689">
        <f t="shared" si="20"/>
        <v>8.6019611297044832E-3</v>
      </c>
      <c r="E113" s="690"/>
      <c r="F113" s="660">
        <v>18935.41</v>
      </c>
      <c r="G113" s="688">
        <v>17418.125000000004</v>
      </c>
      <c r="H113" s="691">
        <f t="shared" si="21"/>
        <v>-8.0129503401299276E-2</v>
      </c>
      <c r="I113" s="662">
        <f>G113/$G$112</f>
        <v>1</v>
      </c>
    </row>
    <row r="114" spans="1:9" x14ac:dyDescent="0.3">
      <c r="A114" s="654" t="s">
        <v>495</v>
      </c>
      <c r="B114" s="655">
        <f>SUM(B115:B117)</f>
        <v>687.00500000000011</v>
      </c>
      <c r="C114" s="656">
        <f>SUM(C115:C117)</f>
        <v>2357.7449999999999</v>
      </c>
      <c r="D114" s="683">
        <f t="shared" si="20"/>
        <v>2.4319182538700583</v>
      </c>
      <c r="E114" s="658"/>
      <c r="F114" s="655">
        <f>SUM(F115:F117)</f>
        <v>9208.0729999999985</v>
      </c>
      <c r="G114" s="656">
        <f>SUM(G115:G117)</f>
        <v>12862.355</v>
      </c>
      <c r="H114" s="659">
        <f t="shared" si="21"/>
        <v>0.39685632379326291</v>
      </c>
      <c r="I114" s="657">
        <f>SUM(I115:I117)</f>
        <v>1</v>
      </c>
    </row>
    <row r="115" spans="1:9" x14ac:dyDescent="0.3">
      <c r="A115" s="646" t="s">
        <v>258</v>
      </c>
      <c r="B115" s="660">
        <v>333.36500000000001</v>
      </c>
      <c r="C115" s="661">
        <v>1684.09</v>
      </c>
      <c r="D115" s="689">
        <f t="shared" si="20"/>
        <v>4.0517900799424051</v>
      </c>
      <c r="E115" s="698"/>
      <c r="F115" s="660">
        <v>4086.6949999999997</v>
      </c>
      <c r="G115" s="661">
        <v>7956.4750000000004</v>
      </c>
      <c r="H115" s="699">
        <f t="shared" si="21"/>
        <v>0.94692165674218431</v>
      </c>
      <c r="I115" s="662">
        <f>G115/$G$114</f>
        <v>0.61858617648167857</v>
      </c>
    </row>
    <row r="116" spans="1:9" x14ac:dyDescent="0.3">
      <c r="A116" s="646" t="s">
        <v>249</v>
      </c>
      <c r="B116" s="660">
        <v>245.2</v>
      </c>
      <c r="C116" s="661">
        <v>437.51</v>
      </c>
      <c r="D116" s="689">
        <f t="shared" si="20"/>
        <v>0.78429853181076681</v>
      </c>
      <c r="E116" s="698"/>
      <c r="F116" s="660">
        <v>3817.828</v>
      </c>
      <c r="G116" s="661">
        <v>4605.57</v>
      </c>
      <c r="H116" s="699">
        <f t="shared" si="21"/>
        <v>0.20633250109748258</v>
      </c>
      <c r="I116" s="662">
        <f>G116/$G$114</f>
        <v>0.35806584408531716</v>
      </c>
    </row>
    <row r="117" spans="1:9" x14ac:dyDescent="0.3">
      <c r="A117" s="677" t="s">
        <v>260</v>
      </c>
      <c r="B117" s="661">
        <v>108.44</v>
      </c>
      <c r="C117" s="661">
        <v>236.14500000000001</v>
      </c>
      <c r="D117" s="689">
        <f t="shared" si="20"/>
        <v>1.1776558465510882</v>
      </c>
      <c r="E117" s="698"/>
      <c r="F117" s="660">
        <v>1303.55</v>
      </c>
      <c r="G117" s="661">
        <v>300.31</v>
      </c>
      <c r="H117" s="699">
        <f t="shared" si="21"/>
        <v>-0.76962141843427567</v>
      </c>
      <c r="I117" s="662">
        <f>G117/$G$114</f>
        <v>2.33479794330043E-2</v>
      </c>
    </row>
    <row r="118" spans="1:9" x14ac:dyDescent="0.3">
      <c r="A118" s="680" t="s">
        <v>496</v>
      </c>
      <c r="B118" s="681">
        <f>SUM(B119:B119)</f>
        <v>1421.665</v>
      </c>
      <c r="C118" s="682">
        <f>SUM(C119:C119)</f>
        <v>459.92500000000001</v>
      </c>
      <c r="D118" s="683">
        <f t="shared" si="20"/>
        <v>-0.67648848357383773</v>
      </c>
      <c r="E118" s="684"/>
      <c r="F118" s="681">
        <f>SUM(F119:F119)</f>
        <v>16372.529999999999</v>
      </c>
      <c r="G118" s="682">
        <f>SUM(G119:G119)</f>
        <v>5242.3149999999996</v>
      </c>
      <c r="H118" s="685">
        <f>(G118-F118)/F118</f>
        <v>-0.67981032864193869</v>
      </c>
      <c r="I118" s="683">
        <f>SUM(I119:I119)</f>
        <v>1</v>
      </c>
    </row>
    <row r="119" spans="1:9" x14ac:dyDescent="0.3">
      <c r="A119" s="686" t="s">
        <v>248</v>
      </c>
      <c r="B119" s="687">
        <v>1421.665</v>
      </c>
      <c r="C119" s="688">
        <v>459.92500000000001</v>
      </c>
      <c r="D119" s="662">
        <f t="shared" si="20"/>
        <v>-0.67648848357383773</v>
      </c>
      <c r="E119" s="690"/>
      <c r="F119" s="687">
        <v>16372.529999999999</v>
      </c>
      <c r="G119" s="688">
        <v>5242.3149999999996</v>
      </c>
      <c r="H119" s="691">
        <f>(G119-F119)/F119</f>
        <v>-0.67981032864193869</v>
      </c>
      <c r="I119" s="689">
        <f>(G119/$G$118)</f>
        <v>1</v>
      </c>
    </row>
    <row r="120" spans="1:9" x14ac:dyDescent="0.3">
      <c r="A120" s="654" t="s">
        <v>497</v>
      </c>
      <c r="B120" s="655">
        <f>SUM(B121:B124)</f>
        <v>600</v>
      </c>
      <c r="C120" s="656">
        <f>SUM(C121:C124)</f>
        <v>410</v>
      </c>
      <c r="D120" s="683">
        <f t="shared" si="20"/>
        <v>-0.31666666666666665</v>
      </c>
      <c r="E120" s="658"/>
      <c r="F120" s="655">
        <f>SUM(F121:F124)</f>
        <v>35845.42</v>
      </c>
      <c r="G120" s="656">
        <f>SUM(G121:G124)</f>
        <v>4533</v>
      </c>
      <c r="H120" s="659">
        <f>(G120-F120)/F120</f>
        <v>-0.87354032955953642</v>
      </c>
      <c r="I120" s="657">
        <f>SUM(I121:I124)</f>
        <v>1</v>
      </c>
    </row>
    <row r="121" spans="1:9" x14ac:dyDescent="0.3">
      <c r="A121" s="646" t="s">
        <v>248</v>
      </c>
      <c r="B121" s="687">
        <v>600</v>
      </c>
      <c r="C121" s="688">
        <v>400</v>
      </c>
      <c r="D121" s="662">
        <f t="shared" si="20"/>
        <v>-0.33333333333333331</v>
      </c>
      <c r="E121" s="690"/>
      <c r="F121" s="687">
        <v>7178.42</v>
      </c>
      <c r="G121" s="688">
        <v>3780</v>
      </c>
      <c r="H121" s="691">
        <f>(G121-F121)/F121</f>
        <v>-0.47342172790112586</v>
      </c>
      <c r="I121" s="689">
        <f>(G121/$G$120)</f>
        <v>0.83388484447385836</v>
      </c>
    </row>
    <row r="122" spans="1:9" x14ac:dyDescent="0.3">
      <c r="A122" s="686" t="s">
        <v>261</v>
      </c>
      <c r="B122" s="687">
        <v>0</v>
      </c>
      <c r="C122" s="688">
        <v>0</v>
      </c>
      <c r="D122" s="662" t="s">
        <v>264</v>
      </c>
      <c r="E122" s="690"/>
      <c r="F122" s="687">
        <v>0</v>
      </c>
      <c r="G122" s="688">
        <v>600</v>
      </c>
      <c r="H122" s="691" t="s">
        <v>267</v>
      </c>
      <c r="I122" s="689">
        <f>(G122/$G$120)</f>
        <v>0.13236267372600927</v>
      </c>
    </row>
    <row r="123" spans="1:9" x14ac:dyDescent="0.3">
      <c r="A123" s="686" t="s">
        <v>247</v>
      </c>
      <c r="B123" s="687">
        <v>0</v>
      </c>
      <c r="C123" s="688">
        <v>10</v>
      </c>
      <c r="D123" s="662" t="s">
        <v>267</v>
      </c>
      <c r="E123" s="690"/>
      <c r="F123" s="687">
        <v>67</v>
      </c>
      <c r="G123" s="688">
        <v>153</v>
      </c>
      <c r="H123" s="691">
        <f>(G123-F123)/F123</f>
        <v>1.2835820895522387</v>
      </c>
      <c r="I123" s="689">
        <f>(G123/$G$120)</f>
        <v>3.3752481800132364E-2</v>
      </c>
    </row>
    <row r="124" spans="1:9" x14ac:dyDescent="0.3">
      <c r="A124" s="686" t="s">
        <v>256</v>
      </c>
      <c r="B124" s="687">
        <v>0</v>
      </c>
      <c r="C124" s="688">
        <v>0</v>
      </c>
      <c r="D124" s="662" t="s">
        <v>264</v>
      </c>
      <c r="E124" s="690"/>
      <c r="F124" s="687">
        <v>28600</v>
      </c>
      <c r="G124" s="688">
        <v>0</v>
      </c>
      <c r="H124" s="691" t="s">
        <v>264</v>
      </c>
      <c r="I124" s="689">
        <f>(G124/$G$120)</f>
        <v>0</v>
      </c>
    </row>
    <row r="125" spans="1:9" x14ac:dyDescent="0.3">
      <c r="A125" s="680" t="s">
        <v>498</v>
      </c>
      <c r="B125" s="681">
        <f>SUM(B126:B126)</f>
        <v>0</v>
      </c>
      <c r="C125" s="682">
        <f>SUM(C126:C126)</f>
        <v>1560</v>
      </c>
      <c r="D125" s="683" t="s">
        <v>267</v>
      </c>
      <c r="E125" s="684"/>
      <c r="F125" s="681">
        <f>SUM(F126:F126)</f>
        <v>3650</v>
      </c>
      <c r="G125" s="682">
        <f>SUM(G126:G126)</f>
        <v>3806</v>
      </c>
      <c r="H125" s="685">
        <f>(G125-F125)/F125</f>
        <v>4.2739726027397264E-2</v>
      </c>
      <c r="I125" s="683">
        <f>SUM(I126:I126)</f>
        <v>1</v>
      </c>
    </row>
    <row r="126" spans="1:9" x14ac:dyDescent="0.3">
      <c r="A126" s="646" t="s">
        <v>255</v>
      </c>
      <c r="B126" s="687">
        <v>0</v>
      </c>
      <c r="C126" s="688">
        <v>1560</v>
      </c>
      <c r="D126" s="662" t="s">
        <v>267</v>
      </c>
      <c r="E126" s="690"/>
      <c r="F126" s="687">
        <v>3650</v>
      </c>
      <c r="G126" s="688">
        <v>3806</v>
      </c>
      <c r="H126" s="691">
        <f>(G126-F126)/F126</f>
        <v>4.2739726027397264E-2</v>
      </c>
      <c r="I126" s="689">
        <f>G126/$G$125</f>
        <v>1</v>
      </c>
    </row>
    <row r="127" spans="1:9" x14ac:dyDescent="0.3">
      <c r="A127" s="680" t="s">
        <v>499</v>
      </c>
      <c r="B127" s="681">
        <f>SUM(B128:B130)</f>
        <v>756.32999999999993</v>
      </c>
      <c r="C127" s="700">
        <f>SUM(C128:C130)</f>
        <v>80</v>
      </c>
      <c r="D127" s="683">
        <f t="shared" ref="D127:D128" si="22">(C127-B127)/B127</f>
        <v>-0.89422606534184812</v>
      </c>
      <c r="E127" s="684"/>
      <c r="F127" s="681">
        <f>SUM(F128:F130)</f>
        <v>3239.93</v>
      </c>
      <c r="G127" s="682">
        <f>SUM(G128:G130)</f>
        <v>1142</v>
      </c>
      <c r="H127" s="685">
        <f t="shared" ref="H127:H143" si="23">(G127-F127)/F127</f>
        <v>-0.64752324895908242</v>
      </c>
      <c r="I127" s="683">
        <f>SUM(I128:I130)</f>
        <v>1</v>
      </c>
    </row>
    <row r="128" spans="1:9" x14ac:dyDescent="0.3">
      <c r="A128" s="701" t="s">
        <v>246</v>
      </c>
      <c r="B128" s="687">
        <v>331.33</v>
      </c>
      <c r="C128" s="688">
        <v>80</v>
      </c>
      <c r="D128" s="662">
        <f t="shared" si="22"/>
        <v>-0.75854887876135568</v>
      </c>
      <c r="E128" s="690"/>
      <c r="F128" s="687">
        <v>2545.9299999999998</v>
      </c>
      <c r="G128" s="688">
        <v>1038</v>
      </c>
      <c r="H128" s="691">
        <f t="shared" si="23"/>
        <v>-0.59229044003566478</v>
      </c>
      <c r="I128" s="689">
        <f>G128/$G$127</f>
        <v>0.90893169877408053</v>
      </c>
    </row>
    <row r="129" spans="1:9" x14ac:dyDescent="0.3">
      <c r="A129" s="701" t="s">
        <v>265</v>
      </c>
      <c r="B129" s="687">
        <v>400</v>
      </c>
      <c r="C129" s="688">
        <v>0</v>
      </c>
      <c r="D129" s="662" t="s">
        <v>264</v>
      </c>
      <c r="E129" s="690"/>
      <c r="F129" s="687">
        <v>560</v>
      </c>
      <c r="G129" s="688">
        <v>60</v>
      </c>
      <c r="H129" s="691">
        <f t="shared" si="23"/>
        <v>-0.8928571428571429</v>
      </c>
      <c r="I129" s="689">
        <f>G129/$G$127</f>
        <v>5.2539404553415062E-2</v>
      </c>
    </row>
    <row r="130" spans="1:9" x14ac:dyDescent="0.3">
      <c r="A130" s="701" t="s">
        <v>88</v>
      </c>
      <c r="B130" s="687">
        <v>25</v>
      </c>
      <c r="C130" s="688">
        <v>0</v>
      </c>
      <c r="D130" s="662" t="s">
        <v>264</v>
      </c>
      <c r="E130" s="690"/>
      <c r="F130" s="687">
        <v>134</v>
      </c>
      <c r="G130" s="688">
        <v>44</v>
      </c>
      <c r="H130" s="691">
        <f t="shared" si="23"/>
        <v>-0.67164179104477617</v>
      </c>
      <c r="I130" s="689">
        <f>G130/$G$127</f>
        <v>3.8528896672504379E-2</v>
      </c>
    </row>
    <row r="131" spans="1:9" x14ac:dyDescent="0.3">
      <c r="A131" s="680" t="s">
        <v>500</v>
      </c>
      <c r="B131" s="681">
        <f>SUM(B132:B133)</f>
        <v>54</v>
      </c>
      <c r="C131" s="682">
        <f>SUM(C132:C133)</f>
        <v>0</v>
      </c>
      <c r="D131" s="683" t="s">
        <v>264</v>
      </c>
      <c r="E131" s="684"/>
      <c r="F131" s="681">
        <f>SUM(F132:F133)</f>
        <v>310</v>
      </c>
      <c r="G131" s="682">
        <f>SUM(G132:G133)</f>
        <v>274</v>
      </c>
      <c r="H131" s="685">
        <f t="shared" si="23"/>
        <v>-0.11612903225806452</v>
      </c>
      <c r="I131" s="683">
        <f>SUM(I132:I133)</f>
        <v>1</v>
      </c>
    </row>
    <row r="132" spans="1:9" x14ac:dyDescent="0.3">
      <c r="A132" s="646" t="s">
        <v>257</v>
      </c>
      <c r="B132" s="687">
        <v>0</v>
      </c>
      <c r="C132" s="688">
        <v>0</v>
      </c>
      <c r="D132" s="662" t="s">
        <v>264</v>
      </c>
      <c r="E132" s="690"/>
      <c r="F132" s="687">
        <v>250</v>
      </c>
      <c r="G132" s="688">
        <v>270</v>
      </c>
      <c r="H132" s="691">
        <f t="shared" si="23"/>
        <v>0.08</v>
      </c>
      <c r="I132" s="689">
        <f>G132/$G$131</f>
        <v>0.98540145985401462</v>
      </c>
    </row>
    <row r="133" spans="1:9" x14ac:dyDescent="0.3">
      <c r="A133" s="646" t="s">
        <v>248</v>
      </c>
      <c r="B133" s="687">
        <v>54</v>
      </c>
      <c r="C133" s="688">
        <v>0</v>
      </c>
      <c r="D133" s="662" t="s">
        <v>264</v>
      </c>
      <c r="E133" s="690"/>
      <c r="F133" s="687">
        <v>60</v>
      </c>
      <c r="G133" s="688">
        <v>4</v>
      </c>
      <c r="H133" s="691">
        <f t="shared" si="23"/>
        <v>-0.93333333333333335</v>
      </c>
      <c r="I133" s="689">
        <f>G133/$G$131</f>
        <v>1.4598540145985401E-2</v>
      </c>
    </row>
    <row r="134" spans="1:9" x14ac:dyDescent="0.3">
      <c r="A134" s="680" t="s">
        <v>501</v>
      </c>
      <c r="B134" s="681">
        <f>SUM(B135:B135)</f>
        <v>0</v>
      </c>
      <c r="C134" s="700">
        <f>SUM(C135:C135)</f>
        <v>30</v>
      </c>
      <c r="D134" s="683" t="s">
        <v>267</v>
      </c>
      <c r="E134" s="684"/>
      <c r="F134" s="681">
        <f>SUM(F135:F135)</f>
        <v>256</v>
      </c>
      <c r="G134" s="682">
        <f>SUM(G135:G135)</f>
        <v>269.45</v>
      </c>
      <c r="H134" s="685">
        <f t="shared" si="23"/>
        <v>5.2539062499999956E-2</v>
      </c>
      <c r="I134" s="683">
        <f>SUM(I135:I135)</f>
        <v>1</v>
      </c>
    </row>
    <row r="135" spans="1:9" x14ac:dyDescent="0.3">
      <c r="A135" s="701" t="s">
        <v>247</v>
      </c>
      <c r="B135" s="687">
        <v>0</v>
      </c>
      <c r="C135" s="688">
        <v>30</v>
      </c>
      <c r="D135" s="662" t="s">
        <v>267</v>
      </c>
      <c r="E135" s="690"/>
      <c r="F135" s="687">
        <v>256</v>
      </c>
      <c r="G135" s="688">
        <v>269.45</v>
      </c>
      <c r="H135" s="691">
        <f t="shared" si="23"/>
        <v>5.2539062499999956E-2</v>
      </c>
      <c r="I135" s="689">
        <f>G135/$G$134</f>
        <v>1</v>
      </c>
    </row>
    <row r="136" spans="1:9" x14ac:dyDescent="0.3">
      <c r="A136" s="680" t="s">
        <v>502</v>
      </c>
      <c r="B136" s="681">
        <f>SUM(B137:B138)</f>
        <v>92</v>
      </c>
      <c r="C136" s="682">
        <f>SUM(C137:C138)</f>
        <v>83</v>
      </c>
      <c r="D136" s="683">
        <f t="shared" ref="D136:D138" si="24">(C136-B136)/B136</f>
        <v>-9.7826086956521743E-2</v>
      </c>
      <c r="E136" s="684"/>
      <c r="F136" s="681">
        <f>SUM(F137:F138)</f>
        <v>394</v>
      </c>
      <c r="G136" s="682">
        <f>SUM(G137:G138)</f>
        <v>264</v>
      </c>
      <c r="H136" s="685">
        <f t="shared" si="23"/>
        <v>-0.32994923857868019</v>
      </c>
      <c r="I136" s="683">
        <f>SUM(I137:I138)</f>
        <v>1</v>
      </c>
    </row>
    <row r="137" spans="1:9" x14ac:dyDescent="0.3">
      <c r="A137" s="701" t="s">
        <v>246</v>
      </c>
      <c r="B137" s="687">
        <v>70</v>
      </c>
      <c r="C137" s="688">
        <v>75</v>
      </c>
      <c r="D137" s="662">
        <f t="shared" si="24"/>
        <v>7.1428571428571425E-2</v>
      </c>
      <c r="E137" s="690"/>
      <c r="F137" s="687">
        <v>70</v>
      </c>
      <c r="G137" s="688">
        <v>142</v>
      </c>
      <c r="H137" s="691">
        <f t="shared" si="23"/>
        <v>1.0285714285714285</v>
      </c>
      <c r="I137" s="689">
        <f>G137/$G$136</f>
        <v>0.53787878787878785</v>
      </c>
    </row>
    <row r="138" spans="1:9" x14ac:dyDescent="0.3">
      <c r="A138" s="701" t="s">
        <v>252</v>
      </c>
      <c r="B138" s="687">
        <v>22</v>
      </c>
      <c r="C138" s="688">
        <v>8</v>
      </c>
      <c r="D138" s="662">
        <f t="shared" si="24"/>
        <v>-0.63636363636363635</v>
      </c>
      <c r="E138" s="690"/>
      <c r="F138" s="687">
        <v>324</v>
      </c>
      <c r="G138" s="688">
        <v>122</v>
      </c>
      <c r="H138" s="691">
        <f t="shared" si="23"/>
        <v>-0.62345679012345678</v>
      </c>
      <c r="I138" s="689">
        <f>G138/$G$136</f>
        <v>0.4621212121212121</v>
      </c>
    </row>
    <row r="139" spans="1:9" x14ac:dyDescent="0.3">
      <c r="A139" s="680" t="s">
        <v>503</v>
      </c>
      <c r="B139" s="681">
        <f>SUM(B140:B140)</f>
        <v>0</v>
      </c>
      <c r="C139" s="682">
        <f>SUM(C140:C140)</f>
        <v>40.25</v>
      </c>
      <c r="D139" s="683" t="s">
        <v>267</v>
      </c>
      <c r="E139" s="684"/>
      <c r="F139" s="681">
        <f>SUM(F140:F140)</f>
        <v>51.68</v>
      </c>
      <c r="G139" s="682">
        <f>SUM(G140:G140)</f>
        <v>122.03699999999999</v>
      </c>
      <c r="H139" s="685">
        <f t="shared" si="23"/>
        <v>1.3613970588235293</v>
      </c>
      <c r="I139" s="683">
        <f>SUM(I140:I140)</f>
        <v>1</v>
      </c>
    </row>
    <row r="140" spans="1:9" x14ac:dyDescent="0.3">
      <c r="A140" s="686" t="s">
        <v>252</v>
      </c>
      <c r="B140" s="687">
        <v>0</v>
      </c>
      <c r="C140" s="688">
        <v>40.25</v>
      </c>
      <c r="D140" s="662" t="s">
        <v>267</v>
      </c>
      <c r="E140" s="690"/>
      <c r="F140" s="687">
        <v>51.68</v>
      </c>
      <c r="G140" s="688">
        <v>122.03699999999999</v>
      </c>
      <c r="H140" s="691">
        <f t="shared" si="23"/>
        <v>1.3613970588235293</v>
      </c>
      <c r="I140" s="689">
        <f>G140/$G$139</f>
        <v>1</v>
      </c>
    </row>
    <row r="141" spans="1:9" x14ac:dyDescent="0.3">
      <c r="A141" s="680" t="s">
        <v>504</v>
      </c>
      <c r="B141" s="681">
        <f>SUM(B142:B143)</f>
        <v>23</v>
      </c>
      <c r="C141" s="682">
        <f>SUM(C142:C143)</f>
        <v>2</v>
      </c>
      <c r="D141" s="683">
        <f>(C141-B141)/B141</f>
        <v>-0.91304347826086951</v>
      </c>
      <c r="E141" s="684"/>
      <c r="F141" s="681">
        <f>SUM(F142:F143)</f>
        <v>238</v>
      </c>
      <c r="G141" s="682">
        <f>SUM(G142:G143)</f>
        <v>90</v>
      </c>
      <c r="H141" s="685">
        <f t="shared" si="23"/>
        <v>-0.62184873949579833</v>
      </c>
      <c r="I141" s="683">
        <f>SUM(I142:I143)</f>
        <v>1</v>
      </c>
    </row>
    <row r="142" spans="1:9" x14ac:dyDescent="0.3">
      <c r="A142" s="646" t="s">
        <v>248</v>
      </c>
      <c r="B142" s="687">
        <v>3</v>
      </c>
      <c r="C142" s="688">
        <v>2</v>
      </c>
      <c r="D142" s="662">
        <f t="shared" ref="D142" si="25">(C142-B142)/B142</f>
        <v>-0.33333333333333331</v>
      </c>
      <c r="E142" s="690"/>
      <c r="F142" s="692">
        <v>29</v>
      </c>
      <c r="G142" s="688">
        <v>79</v>
      </c>
      <c r="H142" s="691">
        <f t="shared" si="23"/>
        <v>1.7241379310344827</v>
      </c>
      <c r="I142" s="689">
        <f>(G142/G141)</f>
        <v>0.87777777777777777</v>
      </c>
    </row>
    <row r="143" spans="1:9" x14ac:dyDescent="0.3">
      <c r="A143" s="701" t="s">
        <v>259</v>
      </c>
      <c r="B143" s="687">
        <v>20</v>
      </c>
      <c r="C143" s="688">
        <v>0</v>
      </c>
      <c r="D143" s="662" t="s">
        <v>264</v>
      </c>
      <c r="E143" s="690"/>
      <c r="F143" s="660">
        <v>209</v>
      </c>
      <c r="G143" s="688">
        <v>11</v>
      </c>
      <c r="H143" s="691">
        <f t="shared" si="23"/>
        <v>-0.94736842105263153</v>
      </c>
      <c r="I143" s="689">
        <f>(G143/G141)</f>
        <v>0.12222222222222222</v>
      </c>
    </row>
    <row r="144" spans="1:9" x14ac:dyDescent="0.3">
      <c r="A144" s="680" t="s">
        <v>505</v>
      </c>
      <c r="B144" s="681">
        <f>SUM(B145:B145)</f>
        <v>0</v>
      </c>
      <c r="C144" s="682">
        <f>SUM(C145:C145)</f>
        <v>0</v>
      </c>
      <c r="D144" s="683" t="s">
        <v>264</v>
      </c>
      <c r="E144" s="684"/>
      <c r="F144" s="681">
        <f>SUM(F145:F145)</f>
        <v>350.18999999999994</v>
      </c>
      <c r="G144" s="682">
        <f>SUM(G145:G145)</f>
        <v>0</v>
      </c>
      <c r="H144" s="659" t="s">
        <v>264</v>
      </c>
      <c r="I144" s="683" t="s">
        <v>264</v>
      </c>
    </row>
    <row r="145" spans="1:9" x14ac:dyDescent="0.3">
      <c r="A145" s="686" t="s">
        <v>261</v>
      </c>
      <c r="B145" s="687">
        <v>0</v>
      </c>
      <c r="C145" s="688">
        <v>0</v>
      </c>
      <c r="D145" s="662" t="s">
        <v>264</v>
      </c>
      <c r="E145" s="690"/>
      <c r="F145" s="687">
        <v>350.18999999999994</v>
      </c>
      <c r="G145" s="688">
        <v>0</v>
      </c>
      <c r="H145" s="691" t="s">
        <v>264</v>
      </c>
      <c r="I145" s="689" t="s">
        <v>264</v>
      </c>
    </row>
    <row r="146" spans="1:9" ht="47.25" customHeight="1" x14ac:dyDescent="0.3">
      <c r="A146" s="779" t="s">
        <v>506</v>
      </c>
      <c r="B146" s="779"/>
      <c r="C146" s="779"/>
      <c r="D146" s="779"/>
      <c r="E146" s="779"/>
      <c r="F146" s="779"/>
      <c r="G146" s="779"/>
      <c r="H146" s="779"/>
      <c r="I146" s="779"/>
    </row>
    <row r="147" spans="1:9" x14ac:dyDescent="0.3">
      <c r="A147" s="780"/>
      <c r="B147" s="780"/>
      <c r="C147" s="780"/>
      <c r="D147" s="780"/>
      <c r="E147" s="780"/>
      <c r="F147" s="780"/>
      <c r="G147" s="780"/>
      <c r="H147" s="780"/>
      <c r="I147" s="780"/>
    </row>
    <row r="148" spans="1:9" x14ac:dyDescent="0.3">
      <c r="B148" s="702"/>
      <c r="C148" s="702"/>
      <c r="D148" s="702"/>
      <c r="E148" s="702"/>
      <c r="F148" s="702"/>
      <c r="G148" s="702"/>
      <c r="H148" s="702"/>
      <c r="I148" s="702"/>
    </row>
    <row r="149" spans="1:9" x14ac:dyDescent="0.3">
      <c r="B149" s="703"/>
      <c r="C149" s="703"/>
      <c r="F149" s="703"/>
      <c r="G149" s="703"/>
    </row>
  </sheetData>
  <mergeCells count="4">
    <mergeCell ref="B4:D4"/>
    <mergeCell ref="F4:I4"/>
    <mergeCell ref="A146:I146"/>
    <mergeCell ref="A147:I147"/>
  </mergeCells>
  <pageMargins left="0.7" right="0.7" top="0.75" bottom="0.75" header="0.3" footer="0.3"/>
  <pageSetup paperSize="9" scale="4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8989"/>
    <pageSetUpPr fitToPage="1"/>
  </sheetPr>
  <dimension ref="A1:P18"/>
  <sheetViews>
    <sheetView showGridLines="0" workbookViewId="0">
      <selection sqref="A1:XFD1048576"/>
    </sheetView>
  </sheetViews>
  <sheetFormatPr baseColWidth="10" defaultColWidth="11.453125" defaultRowHeight="14.5" x14ac:dyDescent="0.35"/>
  <cols>
    <col min="1" max="1" width="24.453125" style="704" customWidth="1"/>
    <col min="2" max="2" width="8.453125" style="704" customWidth="1"/>
    <col min="3" max="3" width="7.453125" style="704" bestFit="1" customWidth="1"/>
    <col min="4" max="4" width="8.54296875" style="704" bestFit="1" customWidth="1"/>
    <col min="5" max="5" width="11.453125" style="704"/>
    <col min="6" max="6" width="8.453125" style="704" customWidth="1"/>
    <col min="7" max="7" width="9.7265625" style="704" customWidth="1"/>
    <col min="8" max="8" width="9.453125" style="704" customWidth="1"/>
    <col min="9" max="9" width="7.54296875" style="704" customWidth="1"/>
    <col min="10" max="10" width="11.453125" style="704"/>
    <col min="11" max="11" width="22.7265625" style="704" bestFit="1" customWidth="1"/>
    <col min="12" max="12" width="23.453125" style="704" bestFit="1" customWidth="1"/>
    <col min="13" max="13" width="23.54296875" style="704" customWidth="1"/>
    <col min="14" max="14" width="22.7265625" style="704" bestFit="1" customWidth="1"/>
    <col min="15" max="16384" width="11.453125" style="704"/>
  </cols>
  <sheetData>
    <row r="1" spans="1:16" x14ac:dyDescent="0.35">
      <c r="A1" s="645" t="s">
        <v>507</v>
      </c>
    </row>
    <row r="2" spans="1:16" ht="18.5" x14ac:dyDescent="0.35">
      <c r="A2" s="705" t="s">
        <v>508</v>
      </c>
      <c r="B2" s="706"/>
      <c r="C2" s="706"/>
      <c r="D2" s="706"/>
      <c r="E2" s="706"/>
      <c r="F2" s="706"/>
      <c r="G2" s="706"/>
      <c r="H2" s="706"/>
      <c r="K2" s="707"/>
      <c r="L2" s="707"/>
      <c r="M2" s="707"/>
      <c r="N2" s="707"/>
      <c r="O2" s="707"/>
      <c r="P2" s="707"/>
    </row>
    <row r="3" spans="1:16" x14ac:dyDescent="0.35">
      <c r="K3" s="707"/>
      <c r="L3" s="707"/>
      <c r="M3" s="707"/>
      <c r="N3" s="707"/>
      <c r="O3" s="707"/>
      <c r="P3" s="707"/>
    </row>
    <row r="4" spans="1:16" x14ac:dyDescent="0.35">
      <c r="B4" s="776" t="s">
        <v>398</v>
      </c>
      <c r="C4" s="776"/>
      <c r="D4" s="776"/>
      <c r="E4" s="708"/>
      <c r="F4" s="776" t="s">
        <v>399</v>
      </c>
      <c r="G4" s="776"/>
      <c r="H4" s="776"/>
      <c r="I4" s="776"/>
      <c r="K4" s="707"/>
      <c r="L4" s="707"/>
      <c r="M4" s="707"/>
      <c r="N4" s="707"/>
      <c r="O4" s="707"/>
      <c r="P4" s="707"/>
    </row>
    <row r="5" spans="1:16" x14ac:dyDescent="0.35">
      <c r="A5" s="709" t="s">
        <v>412</v>
      </c>
      <c r="B5" s="710">
        <v>2019</v>
      </c>
      <c r="C5" s="711">
        <v>2020</v>
      </c>
      <c r="D5" s="712" t="s">
        <v>471</v>
      </c>
      <c r="E5" s="711"/>
      <c r="F5" s="710">
        <v>2019</v>
      </c>
      <c r="G5" s="711">
        <v>2020</v>
      </c>
      <c r="H5" s="711" t="s">
        <v>471</v>
      </c>
      <c r="I5" s="712" t="s">
        <v>426</v>
      </c>
      <c r="K5" s="707"/>
      <c r="L5" s="707"/>
      <c r="M5" s="707"/>
      <c r="N5" s="707"/>
      <c r="O5" s="707"/>
      <c r="P5" s="707"/>
    </row>
    <row r="6" spans="1:16" x14ac:dyDescent="0.35">
      <c r="A6" s="713" t="s">
        <v>509</v>
      </c>
      <c r="B6" s="714">
        <f>SUM(B7:B10)</f>
        <v>5674.67</v>
      </c>
      <c r="C6" s="715">
        <f>SUM(C7:C10)</f>
        <v>13952.25</v>
      </c>
      <c r="D6" s="683">
        <f t="shared" ref="D6:D12" si="0">(C6-B6)/B6</f>
        <v>1.4586892277436396</v>
      </c>
      <c r="E6" s="684"/>
      <c r="F6" s="714">
        <f>SUM(F7:F10)</f>
        <v>111614.26</v>
      </c>
      <c r="G6" s="715">
        <f>SUM(G7:G10)</f>
        <v>99434.478000000003</v>
      </c>
      <c r="H6" s="685">
        <f t="shared" ref="H6:H12" si="1">(G6-F6)/F6</f>
        <v>-0.10912388793331598</v>
      </c>
      <c r="I6" s="716">
        <f>SUM(I7:I10)</f>
        <v>1</v>
      </c>
      <c r="K6" s="707"/>
      <c r="L6" s="707"/>
      <c r="M6" s="707"/>
      <c r="N6" s="707"/>
      <c r="O6" s="707"/>
      <c r="P6" s="707"/>
    </row>
    <row r="7" spans="1:16" x14ac:dyDescent="0.35">
      <c r="A7" s="717" t="s">
        <v>253</v>
      </c>
      <c r="B7" s="718">
        <v>1457.7</v>
      </c>
      <c r="C7" s="719">
        <v>9141</v>
      </c>
      <c r="D7" s="689">
        <f t="shared" si="0"/>
        <v>5.2708376209096519</v>
      </c>
      <c r="E7" s="720"/>
      <c r="F7" s="718">
        <v>53759.909999999996</v>
      </c>
      <c r="G7" s="719">
        <v>55564.71</v>
      </c>
      <c r="H7" s="691">
        <f t="shared" si="1"/>
        <v>3.3571484773691082E-2</v>
      </c>
      <c r="I7" s="689">
        <f>G7/$G$6</f>
        <v>0.55880727809522968</v>
      </c>
      <c r="K7" s="707"/>
      <c r="L7" s="707"/>
      <c r="M7" s="707"/>
      <c r="N7" s="707"/>
      <c r="O7" s="707"/>
      <c r="P7" s="707"/>
    </row>
    <row r="8" spans="1:16" x14ac:dyDescent="0.35">
      <c r="A8" s="721" t="s">
        <v>256</v>
      </c>
      <c r="B8" s="718">
        <v>2134.2599999999998</v>
      </c>
      <c r="C8" s="719">
        <v>2974.25</v>
      </c>
      <c r="D8" s="689">
        <f t="shared" si="0"/>
        <v>0.39357435364013771</v>
      </c>
      <c r="E8" s="720"/>
      <c r="F8" s="718">
        <v>17849.599999999999</v>
      </c>
      <c r="G8" s="719">
        <v>21243.989999999998</v>
      </c>
      <c r="H8" s="691">
        <f t="shared" si="1"/>
        <v>0.19016616618859805</v>
      </c>
      <c r="I8" s="689">
        <f>G8/$G$6</f>
        <v>0.2136481271616873</v>
      </c>
      <c r="K8" s="707"/>
      <c r="L8" s="707"/>
      <c r="M8" s="707"/>
      <c r="N8" s="707"/>
      <c r="O8" s="707"/>
      <c r="P8" s="707"/>
    </row>
    <row r="9" spans="1:16" x14ac:dyDescent="0.35">
      <c r="A9" s="717" t="s">
        <v>510</v>
      </c>
      <c r="B9" s="718">
        <v>1957.71</v>
      </c>
      <c r="C9" s="719">
        <v>1330</v>
      </c>
      <c r="D9" s="689">
        <f t="shared" si="0"/>
        <v>-0.32063482333951404</v>
      </c>
      <c r="E9" s="720"/>
      <c r="F9" s="718">
        <v>38174.639999999999</v>
      </c>
      <c r="G9" s="719">
        <v>18411.91</v>
      </c>
      <c r="H9" s="691">
        <f t="shared" si="1"/>
        <v>-0.51769263573932855</v>
      </c>
      <c r="I9" s="689">
        <f>G9/$G$6</f>
        <v>0.18516625591376865</v>
      </c>
      <c r="K9" s="707"/>
      <c r="L9" s="707"/>
      <c r="M9" s="707"/>
      <c r="N9" s="707"/>
      <c r="O9" s="707"/>
      <c r="P9" s="707"/>
    </row>
    <row r="10" spans="1:16" x14ac:dyDescent="0.35">
      <c r="A10" s="717" t="s">
        <v>250</v>
      </c>
      <c r="B10" s="718">
        <v>125</v>
      </c>
      <c r="C10" s="719">
        <v>507</v>
      </c>
      <c r="D10" s="689">
        <f t="shared" si="0"/>
        <v>3.056</v>
      </c>
      <c r="E10" s="720"/>
      <c r="F10" s="718">
        <v>1830.1100000000001</v>
      </c>
      <c r="G10" s="719">
        <v>4213.8680000000004</v>
      </c>
      <c r="H10" s="691">
        <f t="shared" si="1"/>
        <v>1.3025217063455203</v>
      </c>
      <c r="I10" s="689">
        <f>G10/$G$6</f>
        <v>4.237833882931432E-2</v>
      </c>
      <c r="K10" s="707"/>
      <c r="L10" s="707"/>
      <c r="M10" s="707"/>
      <c r="N10" s="707"/>
      <c r="O10" s="707"/>
      <c r="P10" s="707"/>
    </row>
    <row r="11" spans="1:16" x14ac:dyDescent="0.35">
      <c r="A11" s="722" t="s">
        <v>511</v>
      </c>
      <c r="B11" s="723">
        <f>SUM(B12:B12)</f>
        <v>8570.57</v>
      </c>
      <c r="C11" s="724">
        <f>SUM(C12:C12)</f>
        <v>724</v>
      </c>
      <c r="D11" s="683">
        <f t="shared" si="0"/>
        <v>-0.91552487174131947</v>
      </c>
      <c r="E11" s="658"/>
      <c r="F11" s="723">
        <f>SUM(F12:F12)</f>
        <v>69395.360000000015</v>
      </c>
      <c r="G11" s="724">
        <f>SUM(G12:G12)</f>
        <v>15430.089999999998</v>
      </c>
      <c r="H11" s="659">
        <f t="shared" si="1"/>
        <v>-0.77764954313948376</v>
      </c>
      <c r="I11" s="725">
        <f>SUM(I12:I12)</f>
        <v>1</v>
      </c>
      <c r="K11" s="707"/>
      <c r="L11" s="707"/>
      <c r="M11" s="707"/>
      <c r="N11" s="707"/>
      <c r="O11" s="707"/>
      <c r="P11" s="707"/>
    </row>
    <row r="12" spans="1:16" x14ac:dyDescent="0.35">
      <c r="A12" s="717" t="s">
        <v>256</v>
      </c>
      <c r="B12" s="726">
        <v>8570.57</v>
      </c>
      <c r="C12" s="727">
        <v>724</v>
      </c>
      <c r="D12" s="689">
        <f t="shared" si="0"/>
        <v>-0.91552487174131947</v>
      </c>
      <c r="E12" s="674"/>
      <c r="F12" s="726">
        <v>69395.360000000015</v>
      </c>
      <c r="G12" s="728">
        <v>15430.089999999998</v>
      </c>
      <c r="H12" s="665">
        <f t="shared" si="1"/>
        <v>-0.77764954313948376</v>
      </c>
      <c r="I12" s="729">
        <f>G12/$G$11</f>
        <v>1</v>
      </c>
      <c r="K12" s="707"/>
      <c r="L12" s="707"/>
      <c r="M12" s="707"/>
      <c r="N12" s="707"/>
      <c r="O12" s="707"/>
      <c r="P12" s="707"/>
    </row>
    <row r="13" spans="1:16" x14ac:dyDescent="0.35">
      <c r="A13" s="730" t="s">
        <v>512</v>
      </c>
      <c r="B13" s="731">
        <f>SUM(B14)</f>
        <v>0</v>
      </c>
      <c r="C13" s="732">
        <f>SUM(C14)</f>
        <v>0</v>
      </c>
      <c r="D13" s="733" t="s">
        <v>264</v>
      </c>
      <c r="E13" s="658"/>
      <c r="F13" s="734">
        <f>SUM(F14)</f>
        <v>12.950000000000001</v>
      </c>
      <c r="G13" s="732">
        <f>SUM(G14)</f>
        <v>0</v>
      </c>
      <c r="H13" s="735" t="s">
        <v>264</v>
      </c>
      <c r="I13" s="736" t="s">
        <v>264</v>
      </c>
      <c r="K13" s="707"/>
      <c r="L13" s="707"/>
      <c r="M13" s="707"/>
      <c r="N13" s="707"/>
      <c r="O13" s="707"/>
      <c r="P13" s="707"/>
    </row>
    <row r="14" spans="1:16" x14ac:dyDescent="0.35">
      <c r="A14" s="737" t="s">
        <v>249</v>
      </c>
      <c r="B14" s="738">
        <v>0</v>
      </c>
      <c r="C14" s="728">
        <v>0</v>
      </c>
      <c r="D14" s="739" t="s">
        <v>264</v>
      </c>
      <c r="E14" s="740"/>
      <c r="F14" s="741">
        <v>12.950000000000001</v>
      </c>
      <c r="G14" s="728">
        <v>0</v>
      </c>
      <c r="H14" s="742" t="s">
        <v>264</v>
      </c>
      <c r="I14" s="743" t="s">
        <v>264</v>
      </c>
      <c r="K14" s="707"/>
      <c r="L14" s="707"/>
      <c r="M14" s="707"/>
      <c r="N14" s="707"/>
      <c r="O14" s="707"/>
      <c r="P14" s="707"/>
    </row>
    <row r="15" spans="1:16" x14ac:dyDescent="0.35">
      <c r="K15" s="707"/>
      <c r="L15" s="707"/>
      <c r="M15" s="707"/>
      <c r="N15" s="707"/>
      <c r="O15" s="707"/>
      <c r="P15" s="707"/>
    </row>
    <row r="16" spans="1:16" ht="39.75" customHeight="1" x14ac:dyDescent="0.35">
      <c r="A16" s="781" t="s">
        <v>466</v>
      </c>
      <c r="B16" s="781"/>
      <c r="C16" s="781"/>
      <c r="D16" s="781"/>
      <c r="E16" s="781"/>
      <c r="F16" s="781"/>
      <c r="G16" s="781"/>
      <c r="H16" s="781"/>
      <c r="I16" s="781"/>
      <c r="K16" s="707"/>
      <c r="L16" s="707"/>
      <c r="M16" s="707"/>
      <c r="N16" s="707"/>
      <c r="O16" s="707"/>
      <c r="P16" s="707"/>
    </row>
    <row r="17" spans="1:16" x14ac:dyDescent="0.35">
      <c r="A17" s="744" t="s">
        <v>467</v>
      </c>
      <c r="B17" s="744"/>
      <c r="C17" s="744"/>
      <c r="D17" s="744"/>
      <c r="E17" s="744"/>
      <c r="F17" s="745"/>
      <c r="G17" s="746"/>
      <c r="H17" s="746"/>
      <c r="I17" s="746"/>
      <c r="K17" s="707"/>
      <c r="L17" s="707"/>
      <c r="M17" s="707"/>
      <c r="N17" s="707"/>
      <c r="O17" s="707"/>
      <c r="P17" s="707"/>
    </row>
    <row r="18" spans="1:16" x14ac:dyDescent="0.35">
      <c r="K18" s="707"/>
      <c r="L18" s="707"/>
      <c r="M18" s="707"/>
      <c r="N18" s="707"/>
      <c r="O18" s="707"/>
      <c r="P18" s="707"/>
    </row>
  </sheetData>
  <mergeCells count="3">
    <mergeCell ref="B4:D4"/>
    <mergeCell ref="F4:I4"/>
    <mergeCell ref="A16:I16"/>
  </mergeCells>
  <pageMargins left="0.7" right="0.7" top="0.75" bottom="0.75" header="0.3" footer="0.3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8989"/>
  </sheetPr>
  <dimension ref="A1:K73"/>
  <sheetViews>
    <sheetView showGridLines="0" view="pageBreakPreview" zoomScale="90" zoomScaleNormal="110" zoomScaleSheetLayoutView="90" workbookViewId="0">
      <selection activeCell="A28" sqref="A1:XFD1048576"/>
    </sheetView>
  </sheetViews>
  <sheetFormatPr baseColWidth="10" defaultColWidth="11.54296875" defaultRowHeight="13" x14ac:dyDescent="0.3"/>
  <cols>
    <col min="1" max="1" width="13" style="40" customWidth="1"/>
    <col min="2" max="2" width="16" style="40" customWidth="1"/>
    <col min="3" max="7" width="16" style="39" customWidth="1"/>
    <col min="8" max="8" width="17" style="39" customWidth="1"/>
    <col min="9" max="9" width="25.7265625" style="39" customWidth="1"/>
    <col min="10" max="10" width="10.26953125" style="38" customWidth="1"/>
    <col min="11" max="256" width="11.54296875" style="38"/>
    <col min="257" max="257" width="13" style="38" customWidth="1"/>
    <col min="258" max="263" width="16" style="38" customWidth="1"/>
    <col min="264" max="264" width="17" style="38" customWidth="1"/>
    <col min="265" max="265" width="25.7265625" style="38" customWidth="1"/>
    <col min="266" max="266" width="10.26953125" style="38" customWidth="1"/>
    <col min="267" max="512" width="11.54296875" style="38"/>
    <col min="513" max="513" width="13" style="38" customWidth="1"/>
    <col min="514" max="519" width="16" style="38" customWidth="1"/>
    <col min="520" max="520" width="17" style="38" customWidth="1"/>
    <col min="521" max="521" width="25.7265625" style="38" customWidth="1"/>
    <col min="522" max="522" width="10.26953125" style="38" customWidth="1"/>
    <col min="523" max="768" width="11.54296875" style="38"/>
    <col min="769" max="769" width="13" style="38" customWidth="1"/>
    <col min="770" max="775" width="16" style="38" customWidth="1"/>
    <col min="776" max="776" width="17" style="38" customWidth="1"/>
    <col min="777" max="777" width="25.7265625" style="38" customWidth="1"/>
    <col min="778" max="778" width="10.26953125" style="38" customWidth="1"/>
    <col min="779" max="1024" width="11.54296875" style="38"/>
    <col min="1025" max="1025" width="13" style="38" customWidth="1"/>
    <col min="1026" max="1031" width="16" style="38" customWidth="1"/>
    <col min="1032" max="1032" width="17" style="38" customWidth="1"/>
    <col min="1033" max="1033" width="25.7265625" style="38" customWidth="1"/>
    <col min="1034" max="1034" width="10.26953125" style="38" customWidth="1"/>
    <col min="1035" max="1280" width="11.54296875" style="38"/>
    <col min="1281" max="1281" width="13" style="38" customWidth="1"/>
    <col min="1282" max="1287" width="16" style="38" customWidth="1"/>
    <col min="1288" max="1288" width="17" style="38" customWidth="1"/>
    <col min="1289" max="1289" width="25.7265625" style="38" customWidth="1"/>
    <col min="1290" max="1290" width="10.26953125" style="38" customWidth="1"/>
    <col min="1291" max="1536" width="11.54296875" style="38"/>
    <col min="1537" max="1537" width="13" style="38" customWidth="1"/>
    <col min="1538" max="1543" width="16" style="38" customWidth="1"/>
    <col min="1544" max="1544" width="17" style="38" customWidth="1"/>
    <col min="1545" max="1545" width="25.7265625" style="38" customWidth="1"/>
    <col min="1546" max="1546" width="10.26953125" style="38" customWidth="1"/>
    <col min="1547" max="1792" width="11.54296875" style="38"/>
    <col min="1793" max="1793" width="13" style="38" customWidth="1"/>
    <col min="1794" max="1799" width="16" style="38" customWidth="1"/>
    <col min="1800" max="1800" width="17" style="38" customWidth="1"/>
    <col min="1801" max="1801" width="25.7265625" style="38" customWidth="1"/>
    <col min="1802" max="1802" width="10.26953125" style="38" customWidth="1"/>
    <col min="1803" max="2048" width="11.54296875" style="38"/>
    <col min="2049" max="2049" width="13" style="38" customWidth="1"/>
    <col min="2050" max="2055" width="16" style="38" customWidth="1"/>
    <col min="2056" max="2056" width="17" style="38" customWidth="1"/>
    <col min="2057" max="2057" width="25.7265625" style="38" customWidth="1"/>
    <col min="2058" max="2058" width="10.26953125" style="38" customWidth="1"/>
    <col min="2059" max="2304" width="11.54296875" style="38"/>
    <col min="2305" max="2305" width="13" style="38" customWidth="1"/>
    <col min="2306" max="2311" width="16" style="38" customWidth="1"/>
    <col min="2312" max="2312" width="17" style="38" customWidth="1"/>
    <col min="2313" max="2313" width="25.7265625" style="38" customWidth="1"/>
    <col min="2314" max="2314" width="10.26953125" style="38" customWidth="1"/>
    <col min="2315" max="2560" width="11.54296875" style="38"/>
    <col min="2561" max="2561" width="13" style="38" customWidth="1"/>
    <col min="2562" max="2567" width="16" style="38" customWidth="1"/>
    <col min="2568" max="2568" width="17" style="38" customWidth="1"/>
    <col min="2569" max="2569" width="25.7265625" style="38" customWidth="1"/>
    <col min="2570" max="2570" width="10.26953125" style="38" customWidth="1"/>
    <col min="2571" max="2816" width="11.54296875" style="38"/>
    <col min="2817" max="2817" width="13" style="38" customWidth="1"/>
    <col min="2818" max="2823" width="16" style="38" customWidth="1"/>
    <col min="2824" max="2824" width="17" style="38" customWidth="1"/>
    <col min="2825" max="2825" width="25.7265625" style="38" customWidth="1"/>
    <col min="2826" max="2826" width="10.26953125" style="38" customWidth="1"/>
    <col min="2827" max="3072" width="11.54296875" style="38"/>
    <col min="3073" max="3073" width="13" style="38" customWidth="1"/>
    <col min="3074" max="3079" width="16" style="38" customWidth="1"/>
    <col min="3080" max="3080" width="17" style="38" customWidth="1"/>
    <col min="3081" max="3081" width="25.7265625" style="38" customWidth="1"/>
    <col min="3082" max="3082" width="10.26953125" style="38" customWidth="1"/>
    <col min="3083" max="3328" width="11.54296875" style="38"/>
    <col min="3329" max="3329" width="13" style="38" customWidth="1"/>
    <col min="3330" max="3335" width="16" style="38" customWidth="1"/>
    <col min="3336" max="3336" width="17" style="38" customWidth="1"/>
    <col min="3337" max="3337" width="25.7265625" style="38" customWidth="1"/>
    <col min="3338" max="3338" width="10.26953125" style="38" customWidth="1"/>
    <col min="3339" max="3584" width="11.54296875" style="38"/>
    <col min="3585" max="3585" width="13" style="38" customWidth="1"/>
    <col min="3586" max="3591" width="16" style="38" customWidth="1"/>
    <col min="3592" max="3592" width="17" style="38" customWidth="1"/>
    <col min="3593" max="3593" width="25.7265625" style="38" customWidth="1"/>
    <col min="3594" max="3594" width="10.26953125" style="38" customWidth="1"/>
    <col min="3595" max="3840" width="11.54296875" style="38"/>
    <col min="3841" max="3841" width="13" style="38" customWidth="1"/>
    <col min="3842" max="3847" width="16" style="38" customWidth="1"/>
    <col min="3848" max="3848" width="17" style="38" customWidth="1"/>
    <col min="3849" max="3849" width="25.7265625" style="38" customWidth="1"/>
    <col min="3850" max="3850" width="10.26953125" style="38" customWidth="1"/>
    <col min="3851" max="4096" width="11.54296875" style="38"/>
    <col min="4097" max="4097" width="13" style="38" customWidth="1"/>
    <col min="4098" max="4103" width="16" style="38" customWidth="1"/>
    <col min="4104" max="4104" width="17" style="38" customWidth="1"/>
    <col min="4105" max="4105" width="25.7265625" style="38" customWidth="1"/>
    <col min="4106" max="4106" width="10.26953125" style="38" customWidth="1"/>
    <col min="4107" max="4352" width="11.54296875" style="38"/>
    <col min="4353" max="4353" width="13" style="38" customWidth="1"/>
    <col min="4354" max="4359" width="16" style="38" customWidth="1"/>
    <col min="4360" max="4360" width="17" style="38" customWidth="1"/>
    <col min="4361" max="4361" width="25.7265625" style="38" customWidth="1"/>
    <col min="4362" max="4362" width="10.26953125" style="38" customWidth="1"/>
    <col min="4363" max="4608" width="11.54296875" style="38"/>
    <col min="4609" max="4609" width="13" style="38" customWidth="1"/>
    <col min="4610" max="4615" width="16" style="38" customWidth="1"/>
    <col min="4616" max="4616" width="17" style="38" customWidth="1"/>
    <col min="4617" max="4617" width="25.7265625" style="38" customWidth="1"/>
    <col min="4618" max="4618" width="10.26953125" style="38" customWidth="1"/>
    <col min="4619" max="4864" width="11.54296875" style="38"/>
    <col min="4865" max="4865" width="13" style="38" customWidth="1"/>
    <col min="4866" max="4871" width="16" style="38" customWidth="1"/>
    <col min="4872" max="4872" width="17" style="38" customWidth="1"/>
    <col min="4873" max="4873" width="25.7265625" style="38" customWidth="1"/>
    <col min="4874" max="4874" width="10.26953125" style="38" customWidth="1"/>
    <col min="4875" max="5120" width="11.54296875" style="38"/>
    <col min="5121" max="5121" width="13" style="38" customWidth="1"/>
    <col min="5122" max="5127" width="16" style="38" customWidth="1"/>
    <col min="5128" max="5128" width="17" style="38" customWidth="1"/>
    <col min="5129" max="5129" width="25.7265625" style="38" customWidth="1"/>
    <col min="5130" max="5130" width="10.26953125" style="38" customWidth="1"/>
    <col min="5131" max="5376" width="11.54296875" style="38"/>
    <col min="5377" max="5377" width="13" style="38" customWidth="1"/>
    <col min="5378" max="5383" width="16" style="38" customWidth="1"/>
    <col min="5384" max="5384" width="17" style="38" customWidth="1"/>
    <col min="5385" max="5385" width="25.7265625" style="38" customWidth="1"/>
    <col min="5386" max="5386" width="10.26953125" style="38" customWidth="1"/>
    <col min="5387" max="5632" width="11.54296875" style="38"/>
    <col min="5633" max="5633" width="13" style="38" customWidth="1"/>
    <col min="5634" max="5639" width="16" style="38" customWidth="1"/>
    <col min="5640" max="5640" width="17" style="38" customWidth="1"/>
    <col min="5641" max="5641" width="25.7265625" style="38" customWidth="1"/>
    <col min="5642" max="5642" width="10.26953125" style="38" customWidth="1"/>
    <col min="5643" max="5888" width="11.54296875" style="38"/>
    <col min="5889" max="5889" width="13" style="38" customWidth="1"/>
    <col min="5890" max="5895" width="16" style="38" customWidth="1"/>
    <col min="5896" max="5896" width="17" style="38" customWidth="1"/>
    <col min="5897" max="5897" width="25.7265625" style="38" customWidth="1"/>
    <col min="5898" max="5898" width="10.26953125" style="38" customWidth="1"/>
    <col min="5899" max="6144" width="11.54296875" style="38"/>
    <col min="6145" max="6145" width="13" style="38" customWidth="1"/>
    <col min="6146" max="6151" width="16" style="38" customWidth="1"/>
    <col min="6152" max="6152" width="17" style="38" customWidth="1"/>
    <col min="6153" max="6153" width="25.7265625" style="38" customWidth="1"/>
    <col min="6154" max="6154" width="10.26953125" style="38" customWidth="1"/>
    <col min="6155" max="6400" width="11.54296875" style="38"/>
    <col min="6401" max="6401" width="13" style="38" customWidth="1"/>
    <col min="6402" max="6407" width="16" style="38" customWidth="1"/>
    <col min="6408" max="6408" width="17" style="38" customWidth="1"/>
    <col min="6409" max="6409" width="25.7265625" style="38" customWidth="1"/>
    <col min="6410" max="6410" width="10.26953125" style="38" customWidth="1"/>
    <col min="6411" max="6656" width="11.54296875" style="38"/>
    <col min="6657" max="6657" width="13" style="38" customWidth="1"/>
    <col min="6658" max="6663" width="16" style="38" customWidth="1"/>
    <col min="6664" max="6664" width="17" style="38" customWidth="1"/>
    <col min="6665" max="6665" width="25.7265625" style="38" customWidth="1"/>
    <col min="6666" max="6666" width="10.26953125" style="38" customWidth="1"/>
    <col min="6667" max="6912" width="11.54296875" style="38"/>
    <col min="6913" max="6913" width="13" style="38" customWidth="1"/>
    <col min="6914" max="6919" width="16" style="38" customWidth="1"/>
    <col min="6920" max="6920" width="17" style="38" customWidth="1"/>
    <col min="6921" max="6921" width="25.7265625" style="38" customWidth="1"/>
    <col min="6922" max="6922" width="10.26953125" style="38" customWidth="1"/>
    <col min="6923" max="7168" width="11.54296875" style="38"/>
    <col min="7169" max="7169" width="13" style="38" customWidth="1"/>
    <col min="7170" max="7175" width="16" style="38" customWidth="1"/>
    <col min="7176" max="7176" width="17" style="38" customWidth="1"/>
    <col min="7177" max="7177" width="25.7265625" style="38" customWidth="1"/>
    <col min="7178" max="7178" width="10.26953125" style="38" customWidth="1"/>
    <col min="7179" max="7424" width="11.54296875" style="38"/>
    <col min="7425" max="7425" width="13" style="38" customWidth="1"/>
    <col min="7426" max="7431" width="16" style="38" customWidth="1"/>
    <col min="7432" max="7432" width="17" style="38" customWidth="1"/>
    <col min="7433" max="7433" width="25.7265625" style="38" customWidth="1"/>
    <col min="7434" max="7434" width="10.26953125" style="38" customWidth="1"/>
    <col min="7435" max="7680" width="11.54296875" style="38"/>
    <col min="7681" max="7681" width="13" style="38" customWidth="1"/>
    <col min="7682" max="7687" width="16" style="38" customWidth="1"/>
    <col min="7688" max="7688" width="17" style="38" customWidth="1"/>
    <col min="7689" max="7689" width="25.7265625" style="38" customWidth="1"/>
    <col min="7690" max="7690" width="10.26953125" style="38" customWidth="1"/>
    <col min="7691" max="7936" width="11.54296875" style="38"/>
    <col min="7937" max="7937" width="13" style="38" customWidth="1"/>
    <col min="7938" max="7943" width="16" style="38" customWidth="1"/>
    <col min="7944" max="7944" width="17" style="38" customWidth="1"/>
    <col min="7945" max="7945" width="25.7265625" style="38" customWidth="1"/>
    <col min="7946" max="7946" width="10.26953125" style="38" customWidth="1"/>
    <col min="7947" max="8192" width="11.54296875" style="38"/>
    <col min="8193" max="8193" width="13" style="38" customWidth="1"/>
    <col min="8194" max="8199" width="16" style="38" customWidth="1"/>
    <col min="8200" max="8200" width="17" style="38" customWidth="1"/>
    <col min="8201" max="8201" width="25.7265625" style="38" customWidth="1"/>
    <col min="8202" max="8202" width="10.26953125" style="38" customWidth="1"/>
    <col min="8203" max="8448" width="11.54296875" style="38"/>
    <col min="8449" max="8449" width="13" style="38" customWidth="1"/>
    <col min="8450" max="8455" width="16" style="38" customWidth="1"/>
    <col min="8456" max="8456" width="17" style="38" customWidth="1"/>
    <col min="8457" max="8457" width="25.7265625" style="38" customWidth="1"/>
    <col min="8458" max="8458" width="10.26953125" style="38" customWidth="1"/>
    <col min="8459" max="8704" width="11.54296875" style="38"/>
    <col min="8705" max="8705" width="13" style="38" customWidth="1"/>
    <col min="8706" max="8711" width="16" style="38" customWidth="1"/>
    <col min="8712" max="8712" width="17" style="38" customWidth="1"/>
    <col min="8713" max="8713" width="25.7265625" style="38" customWidth="1"/>
    <col min="8714" max="8714" width="10.26953125" style="38" customWidth="1"/>
    <col min="8715" max="8960" width="11.54296875" style="38"/>
    <col min="8961" max="8961" width="13" style="38" customWidth="1"/>
    <col min="8962" max="8967" width="16" style="38" customWidth="1"/>
    <col min="8968" max="8968" width="17" style="38" customWidth="1"/>
    <col min="8969" max="8969" width="25.7265625" style="38" customWidth="1"/>
    <col min="8970" max="8970" width="10.26953125" style="38" customWidth="1"/>
    <col min="8971" max="9216" width="11.54296875" style="38"/>
    <col min="9217" max="9217" width="13" style="38" customWidth="1"/>
    <col min="9218" max="9223" width="16" style="38" customWidth="1"/>
    <col min="9224" max="9224" width="17" style="38" customWidth="1"/>
    <col min="9225" max="9225" width="25.7265625" style="38" customWidth="1"/>
    <col min="9226" max="9226" width="10.26953125" style="38" customWidth="1"/>
    <col min="9227" max="9472" width="11.54296875" style="38"/>
    <col min="9473" max="9473" width="13" style="38" customWidth="1"/>
    <col min="9474" max="9479" width="16" style="38" customWidth="1"/>
    <col min="9480" max="9480" width="17" style="38" customWidth="1"/>
    <col min="9481" max="9481" width="25.7265625" style="38" customWidth="1"/>
    <col min="9482" max="9482" width="10.26953125" style="38" customWidth="1"/>
    <col min="9483" max="9728" width="11.54296875" style="38"/>
    <col min="9729" max="9729" width="13" style="38" customWidth="1"/>
    <col min="9730" max="9735" width="16" style="38" customWidth="1"/>
    <col min="9736" max="9736" width="17" style="38" customWidth="1"/>
    <col min="9737" max="9737" width="25.7265625" style="38" customWidth="1"/>
    <col min="9738" max="9738" width="10.26953125" style="38" customWidth="1"/>
    <col min="9739" max="9984" width="11.54296875" style="38"/>
    <col min="9985" max="9985" width="13" style="38" customWidth="1"/>
    <col min="9986" max="9991" width="16" style="38" customWidth="1"/>
    <col min="9992" max="9992" width="17" style="38" customWidth="1"/>
    <col min="9993" max="9993" width="25.7265625" style="38" customWidth="1"/>
    <col min="9994" max="9994" width="10.26953125" style="38" customWidth="1"/>
    <col min="9995" max="10240" width="11.54296875" style="38"/>
    <col min="10241" max="10241" width="13" style="38" customWidth="1"/>
    <col min="10242" max="10247" width="16" style="38" customWidth="1"/>
    <col min="10248" max="10248" width="17" style="38" customWidth="1"/>
    <col min="10249" max="10249" width="25.7265625" style="38" customWidth="1"/>
    <col min="10250" max="10250" width="10.26953125" style="38" customWidth="1"/>
    <col min="10251" max="10496" width="11.54296875" style="38"/>
    <col min="10497" max="10497" width="13" style="38" customWidth="1"/>
    <col min="10498" max="10503" width="16" style="38" customWidth="1"/>
    <col min="10504" max="10504" width="17" style="38" customWidth="1"/>
    <col min="10505" max="10505" width="25.7265625" style="38" customWidth="1"/>
    <col min="10506" max="10506" width="10.26953125" style="38" customWidth="1"/>
    <col min="10507" max="10752" width="11.54296875" style="38"/>
    <col min="10753" max="10753" width="13" style="38" customWidth="1"/>
    <col min="10754" max="10759" width="16" style="38" customWidth="1"/>
    <col min="10760" max="10760" width="17" style="38" customWidth="1"/>
    <col min="10761" max="10761" width="25.7265625" style="38" customWidth="1"/>
    <col min="10762" max="10762" width="10.26953125" style="38" customWidth="1"/>
    <col min="10763" max="11008" width="11.54296875" style="38"/>
    <col min="11009" max="11009" width="13" style="38" customWidth="1"/>
    <col min="11010" max="11015" width="16" style="38" customWidth="1"/>
    <col min="11016" max="11016" width="17" style="38" customWidth="1"/>
    <col min="11017" max="11017" width="25.7265625" style="38" customWidth="1"/>
    <col min="11018" max="11018" width="10.26953125" style="38" customWidth="1"/>
    <col min="11019" max="11264" width="11.54296875" style="38"/>
    <col min="11265" max="11265" width="13" style="38" customWidth="1"/>
    <col min="11266" max="11271" width="16" style="38" customWidth="1"/>
    <col min="11272" max="11272" width="17" style="38" customWidth="1"/>
    <col min="11273" max="11273" width="25.7265625" style="38" customWidth="1"/>
    <col min="11274" max="11274" width="10.26953125" style="38" customWidth="1"/>
    <col min="11275" max="11520" width="11.54296875" style="38"/>
    <col min="11521" max="11521" width="13" style="38" customWidth="1"/>
    <col min="11522" max="11527" width="16" style="38" customWidth="1"/>
    <col min="11528" max="11528" width="17" style="38" customWidth="1"/>
    <col min="11529" max="11529" width="25.7265625" style="38" customWidth="1"/>
    <col min="11530" max="11530" width="10.26953125" style="38" customWidth="1"/>
    <col min="11531" max="11776" width="11.54296875" style="38"/>
    <col min="11777" max="11777" width="13" style="38" customWidth="1"/>
    <col min="11778" max="11783" width="16" style="38" customWidth="1"/>
    <col min="11784" max="11784" width="17" style="38" customWidth="1"/>
    <col min="11785" max="11785" width="25.7265625" style="38" customWidth="1"/>
    <col min="11786" max="11786" width="10.26953125" style="38" customWidth="1"/>
    <col min="11787" max="12032" width="11.54296875" style="38"/>
    <col min="12033" max="12033" width="13" style="38" customWidth="1"/>
    <col min="12034" max="12039" width="16" style="38" customWidth="1"/>
    <col min="12040" max="12040" width="17" style="38" customWidth="1"/>
    <col min="12041" max="12041" width="25.7265625" style="38" customWidth="1"/>
    <col min="12042" max="12042" width="10.26953125" style="38" customWidth="1"/>
    <col min="12043" max="12288" width="11.54296875" style="38"/>
    <col min="12289" max="12289" width="13" style="38" customWidth="1"/>
    <col min="12290" max="12295" width="16" style="38" customWidth="1"/>
    <col min="12296" max="12296" width="17" style="38" customWidth="1"/>
    <col min="12297" max="12297" width="25.7265625" style="38" customWidth="1"/>
    <col min="12298" max="12298" width="10.26953125" style="38" customWidth="1"/>
    <col min="12299" max="12544" width="11.54296875" style="38"/>
    <col min="12545" max="12545" width="13" style="38" customWidth="1"/>
    <col min="12546" max="12551" width="16" style="38" customWidth="1"/>
    <col min="12552" max="12552" width="17" style="38" customWidth="1"/>
    <col min="12553" max="12553" width="25.7265625" style="38" customWidth="1"/>
    <col min="12554" max="12554" width="10.26953125" style="38" customWidth="1"/>
    <col min="12555" max="12800" width="11.54296875" style="38"/>
    <col min="12801" max="12801" width="13" style="38" customWidth="1"/>
    <col min="12802" max="12807" width="16" style="38" customWidth="1"/>
    <col min="12808" max="12808" width="17" style="38" customWidth="1"/>
    <col min="12809" max="12809" width="25.7265625" style="38" customWidth="1"/>
    <col min="12810" max="12810" width="10.26953125" style="38" customWidth="1"/>
    <col min="12811" max="13056" width="11.54296875" style="38"/>
    <col min="13057" max="13057" width="13" style="38" customWidth="1"/>
    <col min="13058" max="13063" width="16" style="38" customWidth="1"/>
    <col min="13064" max="13064" width="17" style="38" customWidth="1"/>
    <col min="13065" max="13065" width="25.7265625" style="38" customWidth="1"/>
    <col min="13066" max="13066" width="10.26953125" style="38" customWidth="1"/>
    <col min="13067" max="13312" width="11.54296875" style="38"/>
    <col min="13313" max="13313" width="13" style="38" customWidth="1"/>
    <col min="13314" max="13319" width="16" style="38" customWidth="1"/>
    <col min="13320" max="13320" width="17" style="38" customWidth="1"/>
    <col min="13321" max="13321" width="25.7265625" style="38" customWidth="1"/>
    <col min="13322" max="13322" width="10.26953125" style="38" customWidth="1"/>
    <col min="13323" max="13568" width="11.54296875" style="38"/>
    <col min="13569" max="13569" width="13" style="38" customWidth="1"/>
    <col min="13570" max="13575" width="16" style="38" customWidth="1"/>
    <col min="13576" max="13576" width="17" style="38" customWidth="1"/>
    <col min="13577" max="13577" width="25.7265625" style="38" customWidth="1"/>
    <col min="13578" max="13578" width="10.26953125" style="38" customWidth="1"/>
    <col min="13579" max="13824" width="11.54296875" style="38"/>
    <col min="13825" max="13825" width="13" style="38" customWidth="1"/>
    <col min="13826" max="13831" width="16" style="38" customWidth="1"/>
    <col min="13832" max="13832" width="17" style="38" customWidth="1"/>
    <col min="13833" max="13833" width="25.7265625" style="38" customWidth="1"/>
    <col min="13834" max="13834" width="10.26953125" style="38" customWidth="1"/>
    <col min="13835" max="14080" width="11.54296875" style="38"/>
    <col min="14081" max="14081" width="13" style="38" customWidth="1"/>
    <col min="14082" max="14087" width="16" style="38" customWidth="1"/>
    <col min="14088" max="14088" width="17" style="38" customWidth="1"/>
    <col min="14089" max="14089" width="25.7265625" style="38" customWidth="1"/>
    <col min="14090" max="14090" width="10.26953125" style="38" customWidth="1"/>
    <col min="14091" max="14336" width="11.54296875" style="38"/>
    <col min="14337" max="14337" width="13" style="38" customWidth="1"/>
    <col min="14338" max="14343" width="16" style="38" customWidth="1"/>
    <col min="14344" max="14344" width="17" style="38" customWidth="1"/>
    <col min="14345" max="14345" width="25.7265625" style="38" customWidth="1"/>
    <col min="14346" max="14346" width="10.26953125" style="38" customWidth="1"/>
    <col min="14347" max="14592" width="11.54296875" style="38"/>
    <col min="14593" max="14593" width="13" style="38" customWidth="1"/>
    <col min="14594" max="14599" width="16" style="38" customWidth="1"/>
    <col min="14600" max="14600" width="17" style="38" customWidth="1"/>
    <col min="14601" max="14601" width="25.7265625" style="38" customWidth="1"/>
    <col min="14602" max="14602" width="10.26953125" style="38" customWidth="1"/>
    <col min="14603" max="14848" width="11.54296875" style="38"/>
    <col min="14849" max="14849" width="13" style="38" customWidth="1"/>
    <col min="14850" max="14855" width="16" style="38" customWidth="1"/>
    <col min="14856" max="14856" width="17" style="38" customWidth="1"/>
    <col min="14857" max="14857" width="25.7265625" style="38" customWidth="1"/>
    <col min="14858" max="14858" width="10.26953125" style="38" customWidth="1"/>
    <col min="14859" max="15104" width="11.54296875" style="38"/>
    <col min="15105" max="15105" width="13" style="38" customWidth="1"/>
    <col min="15106" max="15111" width="16" style="38" customWidth="1"/>
    <col min="15112" max="15112" width="17" style="38" customWidth="1"/>
    <col min="15113" max="15113" width="25.7265625" style="38" customWidth="1"/>
    <col min="15114" max="15114" width="10.26953125" style="38" customWidth="1"/>
    <col min="15115" max="15360" width="11.54296875" style="38"/>
    <col min="15361" max="15361" width="13" style="38" customWidth="1"/>
    <col min="15362" max="15367" width="16" style="38" customWidth="1"/>
    <col min="15368" max="15368" width="17" style="38" customWidth="1"/>
    <col min="15369" max="15369" width="25.7265625" style="38" customWidth="1"/>
    <col min="15370" max="15370" width="10.26953125" style="38" customWidth="1"/>
    <col min="15371" max="15616" width="11.54296875" style="38"/>
    <col min="15617" max="15617" width="13" style="38" customWidth="1"/>
    <col min="15618" max="15623" width="16" style="38" customWidth="1"/>
    <col min="15624" max="15624" width="17" style="38" customWidth="1"/>
    <col min="15625" max="15625" width="25.7265625" style="38" customWidth="1"/>
    <col min="15626" max="15626" width="10.26953125" style="38" customWidth="1"/>
    <col min="15627" max="15872" width="11.54296875" style="38"/>
    <col min="15873" max="15873" width="13" style="38" customWidth="1"/>
    <col min="15874" max="15879" width="16" style="38" customWidth="1"/>
    <col min="15880" max="15880" width="17" style="38" customWidth="1"/>
    <col min="15881" max="15881" width="25.7265625" style="38" customWidth="1"/>
    <col min="15882" max="15882" width="10.26953125" style="38" customWidth="1"/>
    <col min="15883" max="16128" width="11.54296875" style="38"/>
    <col min="16129" max="16129" width="13" style="38" customWidth="1"/>
    <col min="16130" max="16135" width="16" style="38" customWidth="1"/>
    <col min="16136" max="16136" width="17" style="38" customWidth="1"/>
    <col min="16137" max="16137" width="25.7265625" style="38" customWidth="1"/>
    <col min="16138" max="16138" width="10.26953125" style="38" customWidth="1"/>
    <col min="16139" max="16384" width="11.54296875" style="38"/>
  </cols>
  <sheetData>
    <row r="1" spans="1:11" x14ac:dyDescent="0.3">
      <c r="A1" s="79" t="s">
        <v>76</v>
      </c>
    </row>
    <row r="2" spans="1:11" ht="15.5" x14ac:dyDescent="0.35">
      <c r="A2" s="78" t="s">
        <v>75</v>
      </c>
      <c r="G2" s="77"/>
    </row>
    <row r="3" spans="1:11" x14ac:dyDescent="0.3">
      <c r="A3" s="52"/>
    </row>
    <row r="4" spans="1:11" x14ac:dyDescent="0.3">
      <c r="A4" s="8" t="s">
        <v>60</v>
      </c>
      <c r="B4" s="50" t="s">
        <v>74</v>
      </c>
      <c r="C4" s="50" t="s">
        <v>73</v>
      </c>
      <c r="D4" s="50" t="s">
        <v>72</v>
      </c>
      <c r="E4" s="50" t="s">
        <v>71</v>
      </c>
      <c r="F4" s="50" t="s">
        <v>70</v>
      </c>
      <c r="G4" s="50" t="s">
        <v>69</v>
      </c>
      <c r="H4" s="50" t="s">
        <v>68</v>
      </c>
      <c r="I4" s="50" t="s">
        <v>67</v>
      </c>
    </row>
    <row r="5" spans="1:11" ht="13.5" thickBot="1" x14ac:dyDescent="0.35">
      <c r="A5" s="76"/>
      <c r="B5" s="75" t="s">
        <v>66</v>
      </c>
      <c r="C5" s="75" t="s">
        <v>66</v>
      </c>
      <c r="D5" s="75" t="s">
        <v>66</v>
      </c>
      <c r="E5" s="75" t="s">
        <v>65</v>
      </c>
      <c r="F5" s="75" t="s">
        <v>64</v>
      </c>
      <c r="G5" s="75" t="s">
        <v>64</v>
      </c>
      <c r="H5" s="75" t="s">
        <v>64</v>
      </c>
      <c r="I5" s="75" t="s">
        <v>64</v>
      </c>
    </row>
    <row r="6" spans="1:11" x14ac:dyDescent="0.3">
      <c r="A6" s="40">
        <v>2010</v>
      </c>
      <c r="B6" s="57">
        <v>8.450746875258601E-2</v>
      </c>
      <c r="C6" s="57">
        <v>-2.7200264214780799E-2</v>
      </c>
      <c r="D6" s="57">
        <v>1.52952730656656E-2</v>
      </c>
      <c r="E6" s="74">
        <v>2.8250957505877676</v>
      </c>
      <c r="F6" s="51">
        <v>35803.080814595101</v>
      </c>
      <c r="G6" s="51">
        <v>22154.513265768925</v>
      </c>
      <c r="H6" s="51">
        <v>28815.319466000001</v>
      </c>
      <c r="I6" s="51">
        <v>6987.7613485950496</v>
      </c>
    </row>
    <row r="7" spans="1:11" x14ac:dyDescent="0.3">
      <c r="A7" s="40">
        <v>2011</v>
      </c>
      <c r="B7" s="57">
        <v>6.4522160023376504E-2</v>
      </c>
      <c r="C7" s="57">
        <v>-2.11936819637971E-2</v>
      </c>
      <c r="D7" s="57">
        <v>3.3696654863748704E-2</v>
      </c>
      <c r="E7" s="74">
        <v>2.7540112112709312</v>
      </c>
      <c r="F7" s="51">
        <v>46375.961566173602</v>
      </c>
      <c r="G7" s="51">
        <v>28017.642434212732</v>
      </c>
      <c r="H7" s="51">
        <v>37151.5216</v>
      </c>
      <c r="I7" s="51">
        <v>9224.4399661735497</v>
      </c>
    </row>
    <row r="8" spans="1:11" x14ac:dyDescent="0.3">
      <c r="A8" s="40">
        <v>2012</v>
      </c>
      <c r="B8" s="57">
        <v>5.9503463404493695E-2</v>
      </c>
      <c r="C8" s="57">
        <v>2.5103842207752899E-2</v>
      </c>
      <c r="D8" s="57">
        <v>3.6554139094222504E-2</v>
      </c>
      <c r="E8" s="74">
        <v>2.6375267297979796</v>
      </c>
      <c r="F8" s="51">
        <v>47410.606678139004</v>
      </c>
      <c r="G8" s="51">
        <v>28188.938086776645</v>
      </c>
      <c r="H8" s="51">
        <v>41017.937140000002</v>
      </c>
      <c r="I8" s="51">
        <v>6392.66953813902</v>
      </c>
    </row>
    <row r="9" spans="1:11" x14ac:dyDescent="0.3">
      <c r="A9" s="40">
        <v>2013</v>
      </c>
      <c r="B9" s="57">
        <v>5.8375397600710699E-2</v>
      </c>
      <c r="C9" s="57">
        <v>4.2606338594700199E-2</v>
      </c>
      <c r="D9" s="57">
        <v>2.80558676982447E-2</v>
      </c>
      <c r="E9" s="74">
        <v>2.7023295295055818</v>
      </c>
      <c r="F9" s="51">
        <v>42860.636578772901</v>
      </c>
      <c r="G9" s="51">
        <v>24511.389216193056</v>
      </c>
      <c r="H9" s="51">
        <v>42356.184715000003</v>
      </c>
      <c r="I9" s="51">
        <v>504.45186377284699</v>
      </c>
    </row>
    <row r="10" spans="1:11" x14ac:dyDescent="0.3">
      <c r="A10" s="40">
        <v>2014</v>
      </c>
      <c r="B10" s="57">
        <v>2.3940763627093398E-2</v>
      </c>
      <c r="C10" s="57">
        <v>-2.2330662964123501E-2</v>
      </c>
      <c r="D10" s="57">
        <v>3.2462027510329498E-2</v>
      </c>
      <c r="E10" s="73">
        <v>2.8387441197691197</v>
      </c>
      <c r="F10" s="51">
        <v>39532.682898636704</v>
      </c>
      <c r="G10" s="51">
        <v>21209.019628408008</v>
      </c>
      <c r="H10" s="51">
        <v>41042.150549999998</v>
      </c>
      <c r="I10" s="51">
        <v>-1509.4676513633401</v>
      </c>
      <c r="J10" s="72"/>
    </row>
    <row r="11" spans="1:11" x14ac:dyDescent="0.3">
      <c r="A11" s="40">
        <v>2015</v>
      </c>
      <c r="B11" s="57">
        <v>3.2735773188074802E-2</v>
      </c>
      <c r="C11" s="57">
        <v>0.15717476222631699</v>
      </c>
      <c r="D11" s="57">
        <v>3.5478487642527201E-2</v>
      </c>
      <c r="E11" s="73">
        <v>3.1853143181818182</v>
      </c>
      <c r="F11" s="51">
        <v>34414.354533501202</v>
      </c>
      <c r="G11" s="51">
        <v>19648.602319839254</v>
      </c>
      <c r="H11" s="51">
        <v>37330.790127</v>
      </c>
      <c r="I11" s="51">
        <v>-2916.4355934988498</v>
      </c>
      <c r="J11" s="72"/>
    </row>
    <row r="12" spans="1:11" x14ac:dyDescent="0.3">
      <c r="A12" s="40">
        <v>2016</v>
      </c>
      <c r="B12" s="57">
        <v>4.0429163656696E-2</v>
      </c>
      <c r="C12" s="57">
        <v>0.21182563154513401</v>
      </c>
      <c r="D12" s="57">
        <v>3.5930838949936005E-2</v>
      </c>
      <c r="E12" s="73">
        <v>3.375425825928458</v>
      </c>
      <c r="F12" s="51">
        <v>37081.738042331803</v>
      </c>
      <c r="G12" s="51">
        <v>22416.963899999999</v>
      </c>
      <c r="H12" s="51">
        <v>35128.399275000003</v>
      </c>
      <c r="I12" s="51">
        <v>1953.33876733184</v>
      </c>
      <c r="J12" s="72"/>
    </row>
    <row r="13" spans="1:11" x14ac:dyDescent="0.3">
      <c r="A13" s="40">
        <v>2017</v>
      </c>
      <c r="B13" s="57">
        <v>2.4746848802569998E-2</v>
      </c>
      <c r="C13" s="57">
        <v>4.4761089838456301E-2</v>
      </c>
      <c r="D13" s="58">
        <v>2.8038318234279401E-2</v>
      </c>
      <c r="E13" s="71">
        <v>3.2607222536055769</v>
      </c>
      <c r="F13" s="51">
        <v>45421.593444473598</v>
      </c>
      <c r="G13" s="51">
        <v>28169.350999999995</v>
      </c>
      <c r="H13" s="51">
        <v>38722.076371000003</v>
      </c>
      <c r="I13" s="51">
        <v>6699.5170734736203</v>
      </c>
      <c r="J13" s="72"/>
    </row>
    <row r="14" spans="1:11" x14ac:dyDescent="0.3">
      <c r="A14" s="40">
        <v>2018</v>
      </c>
      <c r="B14" s="57">
        <v>3.9938623215126201E-2</v>
      </c>
      <c r="C14" s="57">
        <v>-1.47745959175283E-2</v>
      </c>
      <c r="D14" s="58">
        <v>1.3175629611134098E-2</v>
      </c>
      <c r="E14" s="71">
        <v>3.2870557103174605</v>
      </c>
      <c r="F14" s="51">
        <v>49066.4758077562</v>
      </c>
      <c r="G14" s="51">
        <v>29527.870999999999</v>
      </c>
      <c r="H14" s="51">
        <v>41869.941111</v>
      </c>
      <c r="I14" s="51">
        <v>7196.53469675619</v>
      </c>
    </row>
    <row r="15" spans="1:11" x14ac:dyDescent="0.3">
      <c r="A15" s="70">
        <v>2019</v>
      </c>
      <c r="B15" s="69">
        <v>2.1808333333333787E-2</v>
      </c>
      <c r="C15" s="69">
        <v>-8.9083777154757484E-3</v>
      </c>
      <c r="D15" s="69">
        <v>2.1370461037110641E-2</v>
      </c>
      <c r="E15" s="68">
        <v>3.3371626666666665</v>
      </c>
      <c r="F15" s="67">
        <v>47688.239130468603</v>
      </c>
      <c r="G15" s="67">
        <v>28678.049199999998</v>
      </c>
      <c r="H15" s="67">
        <v>41074.033108000003</v>
      </c>
      <c r="I15" s="67">
        <v>6614.2060224686202</v>
      </c>
      <c r="J15" s="1"/>
      <c r="K15" s="53"/>
    </row>
    <row r="16" spans="1:11" x14ac:dyDescent="0.3">
      <c r="A16" s="66">
        <v>2020</v>
      </c>
      <c r="B16" s="65"/>
      <c r="C16" s="65"/>
      <c r="D16" s="65"/>
      <c r="E16" s="64"/>
      <c r="F16" s="63"/>
      <c r="G16" s="63"/>
      <c r="H16" s="63"/>
      <c r="I16" s="63"/>
      <c r="J16" s="62"/>
      <c r="K16" s="56"/>
    </row>
    <row r="17" spans="1:11" x14ac:dyDescent="0.3">
      <c r="A17" s="42" t="s">
        <v>44</v>
      </c>
      <c r="B17" s="61">
        <v>3.0366953742408401E-2</v>
      </c>
      <c r="C17" s="60">
        <v>3.3308764493933399E-2</v>
      </c>
      <c r="D17" s="57">
        <v>1.88835605229059E-2</v>
      </c>
      <c r="E17" s="59">
        <v>3.32682272727273</v>
      </c>
      <c r="F17" s="51">
        <v>3892.92007922517</v>
      </c>
      <c r="G17" s="51">
        <v>2338.3844284633501</v>
      </c>
      <c r="H17" s="51">
        <v>3603.025247</v>
      </c>
      <c r="I17" s="51">
        <v>289.89483222516998</v>
      </c>
      <c r="J17" s="62"/>
      <c r="K17" s="56"/>
    </row>
    <row r="18" spans="1:11" x14ac:dyDescent="0.3">
      <c r="A18" s="42" t="s">
        <v>43</v>
      </c>
      <c r="B18" s="61">
        <v>3.7300000000003199E-2</v>
      </c>
      <c r="C18" s="60">
        <v>2.5462676838726498E-2</v>
      </c>
      <c r="D18" s="56">
        <v>1.9040377611391698E-2</v>
      </c>
      <c r="E18" s="55">
        <v>3.390215</v>
      </c>
      <c r="F18" s="51">
        <v>3567.1558569339099</v>
      </c>
      <c r="G18" s="51">
        <v>2291.8208733673796</v>
      </c>
      <c r="H18" s="51">
        <v>2983.6570780000002</v>
      </c>
      <c r="I18" s="51">
        <v>583.49877893391101</v>
      </c>
      <c r="K18" s="53"/>
    </row>
    <row r="19" spans="1:11" x14ac:dyDescent="0.3">
      <c r="A19" s="42" t="s">
        <v>42</v>
      </c>
      <c r="B19" s="60">
        <v>-0.162500000000005</v>
      </c>
      <c r="C19" s="60">
        <v>-0.228785949016614</v>
      </c>
      <c r="D19" s="56">
        <v>1.82153296943844E-2</v>
      </c>
      <c r="E19" s="59">
        <v>3.4893909090909099</v>
      </c>
      <c r="F19" s="51">
        <v>2860.1855940877999</v>
      </c>
      <c r="G19" s="51">
        <v>1822.4720451948501</v>
      </c>
      <c r="H19" s="51">
        <v>2581.741004</v>
      </c>
      <c r="I19" s="51">
        <v>278.44459008779802</v>
      </c>
      <c r="K19" s="53"/>
    </row>
    <row r="20" spans="1:11" x14ac:dyDescent="0.3">
      <c r="A20" s="42" t="s">
        <v>41</v>
      </c>
      <c r="B20" s="60">
        <v>-0.39190000000000197</v>
      </c>
      <c r="C20" s="60">
        <v>-0.47130564169095202</v>
      </c>
      <c r="D20" s="56">
        <v>1.72489222442106E-2</v>
      </c>
      <c r="E20" s="59">
        <v>3.395435</v>
      </c>
      <c r="F20" s="51">
        <v>1861.4422413775601</v>
      </c>
      <c r="G20" s="51">
        <v>1185.69961762766</v>
      </c>
      <c r="H20" s="51">
        <v>2324.8310139999999</v>
      </c>
      <c r="I20" s="51">
        <v>-463.38877262244102</v>
      </c>
      <c r="K20" s="53"/>
    </row>
    <row r="21" spans="1:11" x14ac:dyDescent="0.3">
      <c r="A21" s="42" t="s">
        <v>40</v>
      </c>
      <c r="B21" s="60">
        <v>-0.323100000000004</v>
      </c>
      <c r="C21" s="60">
        <v>-0.49691135684502202</v>
      </c>
      <c r="D21" s="56">
        <v>1.7819197522911501E-2</v>
      </c>
      <c r="E21" s="59">
        <v>3.42021</v>
      </c>
      <c r="F21" s="51">
        <v>2007.7253449227701</v>
      </c>
      <c r="G21" s="51">
        <v>1185.4526668241699</v>
      </c>
      <c r="H21" s="51">
        <v>2202.8138629999999</v>
      </c>
      <c r="I21" s="51">
        <v>-195.088518077234</v>
      </c>
      <c r="K21" s="53"/>
    </row>
    <row r="22" spans="1:11" x14ac:dyDescent="0.3">
      <c r="A22" s="42" t="s">
        <v>39</v>
      </c>
      <c r="B22" s="60">
        <v>-0.17850000000000399</v>
      </c>
      <c r="C22" s="60">
        <v>-0.13245763283558801</v>
      </c>
      <c r="D22" s="56">
        <v>1.5987323916469499E-2</v>
      </c>
      <c r="E22" s="59">
        <v>3.46961428571429</v>
      </c>
      <c r="F22" s="51">
        <v>2919.9131752150602</v>
      </c>
      <c r="G22" s="51">
        <v>1926.2904074718899</v>
      </c>
      <c r="H22" s="51">
        <v>2256.2386860000001</v>
      </c>
      <c r="I22" s="51">
        <v>663.67448921505502</v>
      </c>
      <c r="K22" s="53"/>
    </row>
    <row r="23" spans="1:11" x14ac:dyDescent="0.3">
      <c r="A23" s="42" t="s">
        <v>63</v>
      </c>
      <c r="B23" s="60">
        <v>-0.116299999999999</v>
      </c>
      <c r="C23" s="60">
        <v>-6.0876289348174101E-2</v>
      </c>
      <c r="D23" s="56">
        <v>1.8616957242678499E-2</v>
      </c>
      <c r="E23" s="59">
        <v>3.5150772727272699</v>
      </c>
      <c r="F23" s="51">
        <v>3694.9942463432699</v>
      </c>
      <c r="G23" s="51">
        <v>2183.4421672841704</v>
      </c>
      <c r="H23" s="51">
        <v>2723.9574200000002</v>
      </c>
      <c r="I23" s="51">
        <v>971.03682634327004</v>
      </c>
      <c r="K23" s="53"/>
    </row>
    <row r="24" spans="1:11" x14ac:dyDescent="0.3">
      <c r="A24" s="42" t="s">
        <v>139</v>
      </c>
      <c r="B24" s="60">
        <v>-9.7100000000000505E-2</v>
      </c>
      <c r="C24" s="60">
        <v>-0.10169897518559001</v>
      </c>
      <c r="D24" s="56">
        <v>1.6873982418665102E-2</v>
      </c>
      <c r="E24" s="59">
        <v>3.5630523809523802</v>
      </c>
      <c r="F24" s="51">
        <v>3597.5753403843</v>
      </c>
      <c r="G24" s="51">
        <v>1944.06937949296</v>
      </c>
      <c r="H24" s="51">
        <v>2768.194137</v>
      </c>
      <c r="I24" s="51">
        <v>829.38120338429496</v>
      </c>
      <c r="K24" s="53"/>
    </row>
    <row r="25" spans="1:11" x14ac:dyDescent="0.3">
      <c r="A25" s="42" t="s">
        <v>141</v>
      </c>
      <c r="B25" s="60">
        <v>-6.9450000000000692E-2</v>
      </c>
      <c r="C25" s="60">
        <v>-0.10878890989524001</v>
      </c>
      <c r="D25" s="56">
        <v>1.8195539070563101E-2</v>
      </c>
      <c r="E25" s="59">
        <v>3.5537772727272698</v>
      </c>
      <c r="F25" s="51">
        <v>4241.1947150952801</v>
      </c>
      <c r="G25" s="51">
        <v>2559.2247022441402</v>
      </c>
      <c r="H25" s="51">
        <v>2972.6655260000002</v>
      </c>
      <c r="I25" s="51">
        <v>1268.5291890952799</v>
      </c>
      <c r="K25" s="53"/>
    </row>
    <row r="26" spans="1:11" x14ac:dyDescent="0.3">
      <c r="A26" s="221" t="s">
        <v>142</v>
      </c>
      <c r="B26" s="60">
        <v>-3.7900002609971103E-2</v>
      </c>
      <c r="C26" s="60">
        <v>-1.0805815277026599E-2</v>
      </c>
      <c r="D26" s="222">
        <v>1.7240003611364799E-2</v>
      </c>
      <c r="E26" s="223">
        <v>3.5950409090909101</v>
      </c>
      <c r="F26" s="224">
        <v>4546.5351051901998</v>
      </c>
      <c r="G26" s="224">
        <v>2859.5223233562001</v>
      </c>
      <c r="H26" s="224">
        <v>3232.386172</v>
      </c>
      <c r="I26" s="224">
        <v>1314.1489331902001</v>
      </c>
      <c r="K26" s="53"/>
    </row>
    <row r="27" spans="1:11" x14ac:dyDescent="0.3">
      <c r="A27" s="221" t="s">
        <v>143</v>
      </c>
      <c r="B27" s="60">
        <v>-2.8100000000000298E-2</v>
      </c>
      <c r="C27" s="60">
        <v>-3.05675793298265E-2</v>
      </c>
      <c r="D27" s="222">
        <v>2.1422096943047499E-2</v>
      </c>
      <c r="E27" s="223">
        <v>3.6068904761904799</v>
      </c>
      <c r="F27" s="224">
        <v>4064.32225955276</v>
      </c>
      <c r="G27" s="224">
        <v>2575.4486280828896</v>
      </c>
      <c r="H27" s="224">
        <v>3301.1588299999999</v>
      </c>
      <c r="I27" s="327">
        <v>763.16342955275695</v>
      </c>
      <c r="K27" s="53"/>
    </row>
    <row r="28" spans="1:11" x14ac:dyDescent="0.3">
      <c r="A28" s="221" t="s">
        <v>211</v>
      </c>
      <c r="B28" s="60" t="s">
        <v>62</v>
      </c>
      <c r="C28" s="60" t="s">
        <v>62</v>
      </c>
      <c r="D28" s="222">
        <v>1.9732322294607599E-2</v>
      </c>
      <c r="E28" s="223">
        <v>3.6017809523809499</v>
      </c>
      <c r="F28" s="60" t="s">
        <v>62</v>
      </c>
      <c r="G28" s="60" t="s">
        <v>62</v>
      </c>
      <c r="H28" s="60" t="s">
        <v>62</v>
      </c>
      <c r="I28" s="60" t="s">
        <v>62</v>
      </c>
      <c r="K28" s="53"/>
    </row>
    <row r="29" spans="1:11" x14ac:dyDescent="0.3">
      <c r="A29" s="42"/>
      <c r="B29" s="58"/>
      <c r="C29" s="57"/>
      <c r="D29" s="56"/>
      <c r="E29" s="55"/>
      <c r="F29" s="51"/>
      <c r="G29" s="54"/>
      <c r="H29" s="51"/>
      <c r="I29" s="51"/>
      <c r="K29" s="53"/>
    </row>
    <row r="30" spans="1:11" x14ac:dyDescent="0.3">
      <c r="A30" s="52" t="s">
        <v>61</v>
      </c>
      <c r="B30" s="39"/>
      <c r="H30" s="51"/>
      <c r="I30" s="51"/>
    </row>
    <row r="31" spans="1:11" x14ac:dyDescent="0.3">
      <c r="B31" s="39"/>
    </row>
    <row r="32" spans="1:11" x14ac:dyDescent="0.3">
      <c r="A32" s="8" t="s">
        <v>60</v>
      </c>
      <c r="B32" s="50" t="s">
        <v>59</v>
      </c>
      <c r="C32" s="50" t="s">
        <v>58</v>
      </c>
      <c r="D32" s="50" t="s">
        <v>57</v>
      </c>
      <c r="E32" s="50" t="s">
        <v>56</v>
      </c>
      <c r="F32" s="50" t="s">
        <v>55</v>
      </c>
      <c r="G32" s="50" t="s">
        <v>54</v>
      </c>
      <c r="H32" s="50" t="s">
        <v>53</v>
      </c>
      <c r="I32" s="50" t="s">
        <v>52</v>
      </c>
    </row>
    <row r="33" spans="1:9" x14ac:dyDescent="0.3">
      <c r="A33" s="49"/>
      <c r="B33" s="47" t="s">
        <v>50</v>
      </c>
      <c r="C33" s="48" t="s">
        <v>51</v>
      </c>
      <c r="D33" s="47" t="s">
        <v>50</v>
      </c>
      <c r="E33" s="48" t="s">
        <v>51</v>
      </c>
      <c r="F33" s="47" t="s">
        <v>50</v>
      </c>
      <c r="G33" s="46" t="s">
        <v>50</v>
      </c>
      <c r="H33" s="47" t="s">
        <v>49</v>
      </c>
      <c r="I33" s="46" t="s">
        <v>48</v>
      </c>
    </row>
    <row r="34" spans="1:9" x14ac:dyDescent="0.3">
      <c r="A34" s="49"/>
      <c r="B34" s="47" t="s">
        <v>45</v>
      </c>
      <c r="C34" s="48" t="s">
        <v>144</v>
      </c>
      <c r="D34" s="47" t="s">
        <v>45</v>
      </c>
      <c r="E34" s="46" t="s">
        <v>47</v>
      </c>
      <c r="F34" s="47" t="s">
        <v>45</v>
      </c>
      <c r="G34" s="46" t="s">
        <v>45</v>
      </c>
      <c r="H34" s="47" t="s">
        <v>46</v>
      </c>
      <c r="I34" s="46" t="s">
        <v>45</v>
      </c>
    </row>
    <row r="35" spans="1:9" x14ac:dyDescent="0.3">
      <c r="A35" s="40">
        <v>1995</v>
      </c>
      <c r="B35" s="41">
        <v>133.19999999999999</v>
      </c>
      <c r="C35" s="41">
        <v>384.2</v>
      </c>
      <c r="D35" s="41">
        <v>46.8</v>
      </c>
      <c r="E35" s="41">
        <v>5.19</v>
      </c>
      <c r="F35" s="41">
        <v>28.6</v>
      </c>
      <c r="G35" s="41">
        <v>294.5</v>
      </c>
      <c r="H35" s="41">
        <v>16.5</v>
      </c>
      <c r="I35" s="41">
        <v>7.9</v>
      </c>
    </row>
    <row r="36" spans="1:9" x14ac:dyDescent="0.3">
      <c r="A36" s="40">
        <v>1996</v>
      </c>
      <c r="B36" s="41">
        <v>103.89</v>
      </c>
      <c r="C36" s="41">
        <v>387.8</v>
      </c>
      <c r="D36" s="41">
        <v>46.5</v>
      </c>
      <c r="E36" s="41">
        <v>5.18</v>
      </c>
      <c r="F36" s="41">
        <v>35.1</v>
      </c>
      <c r="G36" s="41">
        <v>289</v>
      </c>
      <c r="H36" s="41">
        <v>20.5</v>
      </c>
      <c r="I36" s="41">
        <v>3.78</v>
      </c>
    </row>
    <row r="37" spans="1:9" x14ac:dyDescent="0.3">
      <c r="A37" s="40">
        <v>1997</v>
      </c>
      <c r="B37" s="41">
        <v>103.22</v>
      </c>
      <c r="C37" s="41">
        <v>331.2</v>
      </c>
      <c r="D37" s="41">
        <v>59.7</v>
      </c>
      <c r="E37" s="41">
        <v>4.8899999999999997</v>
      </c>
      <c r="F37" s="41">
        <v>28</v>
      </c>
      <c r="G37" s="41">
        <v>264.39999999999998</v>
      </c>
      <c r="H37" s="41">
        <v>20.100000000000001</v>
      </c>
      <c r="I37" s="41">
        <v>4.3</v>
      </c>
    </row>
    <row r="38" spans="1:9" x14ac:dyDescent="0.3">
      <c r="A38" s="40">
        <v>1998</v>
      </c>
      <c r="B38" s="41">
        <v>74.97</v>
      </c>
      <c r="C38" s="41">
        <v>294.10000000000002</v>
      </c>
      <c r="D38" s="41">
        <v>46.5</v>
      </c>
      <c r="E38" s="41">
        <v>5.53</v>
      </c>
      <c r="F38" s="41">
        <v>24</v>
      </c>
      <c r="G38" s="41">
        <v>261.39999999999998</v>
      </c>
      <c r="H38" s="41">
        <v>21</v>
      </c>
      <c r="I38" s="41">
        <v>3.41</v>
      </c>
    </row>
    <row r="39" spans="1:9" x14ac:dyDescent="0.3">
      <c r="A39" s="40">
        <v>1999</v>
      </c>
      <c r="B39" s="41">
        <v>71.38</v>
      </c>
      <c r="C39" s="41">
        <v>278.8</v>
      </c>
      <c r="D39" s="41">
        <v>48.8</v>
      </c>
      <c r="E39" s="41">
        <v>5.25</v>
      </c>
      <c r="F39" s="41">
        <v>22.8</v>
      </c>
      <c r="G39" s="41">
        <v>254.4</v>
      </c>
      <c r="H39" s="41">
        <v>17.399999999999999</v>
      </c>
      <c r="I39" s="41">
        <v>2.65</v>
      </c>
    </row>
    <row r="40" spans="1:9" x14ac:dyDescent="0.3">
      <c r="A40" s="40">
        <v>2000</v>
      </c>
      <c r="B40" s="41">
        <v>82.29</v>
      </c>
      <c r="C40" s="41">
        <v>279</v>
      </c>
      <c r="D40" s="41">
        <v>51.2</v>
      </c>
      <c r="E40" s="41">
        <v>5</v>
      </c>
      <c r="F40" s="41">
        <v>20.6</v>
      </c>
      <c r="G40" s="41">
        <v>253.4</v>
      </c>
      <c r="H40" s="41">
        <v>18.5</v>
      </c>
      <c r="I40" s="41">
        <v>2.5499999999999998</v>
      </c>
    </row>
    <row r="41" spans="1:9" x14ac:dyDescent="0.3">
      <c r="A41" s="40">
        <v>2001</v>
      </c>
      <c r="B41" s="41">
        <v>71.569999999999993</v>
      </c>
      <c r="C41" s="41">
        <v>271.14</v>
      </c>
      <c r="D41" s="41">
        <v>40.200000000000003</v>
      </c>
      <c r="E41" s="41">
        <v>4.37</v>
      </c>
      <c r="F41" s="41">
        <v>21.59</v>
      </c>
      <c r="G41" s="41">
        <v>211.5</v>
      </c>
      <c r="H41" s="41">
        <v>19.399999999999999</v>
      </c>
      <c r="I41" s="41">
        <v>2.36</v>
      </c>
    </row>
    <row r="42" spans="1:9" x14ac:dyDescent="0.3">
      <c r="A42" s="40">
        <v>2002</v>
      </c>
      <c r="B42" s="41">
        <v>70.650000000000006</v>
      </c>
      <c r="C42" s="41">
        <v>310.01</v>
      </c>
      <c r="D42" s="41">
        <v>35.31</v>
      </c>
      <c r="E42" s="41">
        <v>4.5999999999999996</v>
      </c>
      <c r="F42" s="41">
        <v>20.53</v>
      </c>
      <c r="G42" s="41">
        <v>194.7</v>
      </c>
      <c r="H42" s="41">
        <v>19</v>
      </c>
      <c r="I42" s="41">
        <v>3.77</v>
      </c>
    </row>
    <row r="43" spans="1:9" x14ac:dyDescent="0.3">
      <c r="A43" s="40">
        <v>2003</v>
      </c>
      <c r="B43" s="41">
        <v>80.700699999999998</v>
      </c>
      <c r="C43" s="41">
        <v>363.62259999999998</v>
      </c>
      <c r="D43" s="41">
        <v>37.543599999999998</v>
      </c>
      <c r="E43" s="41">
        <v>4.9108999999999998</v>
      </c>
      <c r="F43" s="41">
        <v>23.3613</v>
      </c>
      <c r="G43" s="41">
        <v>232.4</v>
      </c>
      <c r="H43" s="41">
        <v>15.9</v>
      </c>
      <c r="I43" s="41">
        <v>5.32</v>
      </c>
    </row>
    <row r="44" spans="1:9" x14ac:dyDescent="0.3">
      <c r="A44" s="40">
        <v>2004</v>
      </c>
      <c r="B44" s="41">
        <v>129.99430000000001</v>
      </c>
      <c r="C44" s="41">
        <v>409.84570000000002</v>
      </c>
      <c r="D44" s="41">
        <v>47.525300000000001</v>
      </c>
      <c r="E44" s="41">
        <v>6.6905999999999999</v>
      </c>
      <c r="F44" s="41">
        <v>40.213000000000001</v>
      </c>
      <c r="G44" s="41">
        <v>409.4</v>
      </c>
      <c r="H44" s="41">
        <v>21.5</v>
      </c>
      <c r="I44" s="41">
        <v>16.420000000000002</v>
      </c>
    </row>
    <row r="45" spans="1:9" x14ac:dyDescent="0.3">
      <c r="A45" s="40">
        <v>2005</v>
      </c>
      <c r="B45" s="41">
        <v>166.871433</v>
      </c>
      <c r="C45" s="41">
        <v>445.46837499999998</v>
      </c>
      <c r="D45" s="41">
        <v>62.675924999999999</v>
      </c>
      <c r="E45" s="41">
        <v>7.3397420000000002</v>
      </c>
      <c r="F45" s="41">
        <v>44.294241999999997</v>
      </c>
      <c r="G45" s="41">
        <v>360.9</v>
      </c>
      <c r="H45" s="41">
        <v>32.700000000000003</v>
      </c>
      <c r="I45" s="41">
        <v>31.73</v>
      </c>
    </row>
    <row r="46" spans="1:9" x14ac:dyDescent="0.3">
      <c r="A46" s="40">
        <v>2006</v>
      </c>
      <c r="B46" s="41">
        <v>304.91089199999999</v>
      </c>
      <c r="C46" s="41">
        <v>604.58096699999999</v>
      </c>
      <c r="D46" s="41">
        <v>148.56475800000001</v>
      </c>
      <c r="E46" s="41">
        <v>11.571033</v>
      </c>
      <c r="F46" s="41">
        <v>58.500807999999999</v>
      </c>
      <c r="G46" s="41">
        <v>419.5</v>
      </c>
      <c r="H46" s="41">
        <v>37.4</v>
      </c>
      <c r="I46" s="41">
        <v>24.75</v>
      </c>
    </row>
    <row r="47" spans="1:9" x14ac:dyDescent="0.3">
      <c r="A47" s="40">
        <v>2007</v>
      </c>
      <c r="B47" s="41">
        <v>322.93022500000001</v>
      </c>
      <c r="C47" s="41">
        <v>697.40741666666702</v>
      </c>
      <c r="D47" s="41">
        <v>147.07377500000001</v>
      </c>
      <c r="E47" s="41">
        <v>13.415075</v>
      </c>
      <c r="F47" s="41">
        <v>117.02979166666699</v>
      </c>
      <c r="G47" s="41">
        <v>679.5</v>
      </c>
      <c r="H47" s="41">
        <v>39.840000000000003</v>
      </c>
      <c r="I47" s="41">
        <v>30.17</v>
      </c>
    </row>
    <row r="48" spans="1:9" x14ac:dyDescent="0.3">
      <c r="A48" s="40">
        <v>2008</v>
      </c>
      <c r="B48" s="41">
        <v>315.51338598484898</v>
      </c>
      <c r="C48" s="41">
        <v>872.72382575757604</v>
      </c>
      <c r="D48" s="41">
        <v>85.035352272727295</v>
      </c>
      <c r="E48" s="41">
        <v>15.0084583333333</v>
      </c>
      <c r="F48" s="41">
        <v>94.830896212121203</v>
      </c>
      <c r="G48" s="41">
        <v>864.5</v>
      </c>
      <c r="H48" s="41">
        <v>57.5</v>
      </c>
      <c r="I48" s="41">
        <v>28.74</v>
      </c>
    </row>
    <row r="49" spans="1:9" x14ac:dyDescent="0.3">
      <c r="A49" s="40">
        <v>2009</v>
      </c>
      <c r="B49" s="41">
        <v>233.51921666666701</v>
      </c>
      <c r="C49" s="41">
        <v>973.62464999999997</v>
      </c>
      <c r="D49" s="41">
        <v>75.050983333333306</v>
      </c>
      <c r="E49" s="41">
        <v>14.6805</v>
      </c>
      <c r="F49" s="41">
        <v>77.9119666666667</v>
      </c>
      <c r="G49" s="41">
        <v>641.5</v>
      </c>
      <c r="H49" s="41">
        <v>43.78</v>
      </c>
      <c r="I49" s="41">
        <v>11.12</v>
      </c>
    </row>
    <row r="50" spans="1:9" x14ac:dyDescent="0.3">
      <c r="A50" s="40">
        <v>2010</v>
      </c>
      <c r="B50" s="41">
        <v>342.27576763580299</v>
      </c>
      <c r="C50" s="41">
        <v>1225.2931251505699</v>
      </c>
      <c r="D50" s="41">
        <v>98.176454197787606</v>
      </c>
      <c r="E50" s="41">
        <v>20.1852888904574</v>
      </c>
      <c r="F50" s="41">
        <v>97.605083373751796</v>
      </c>
      <c r="G50" s="41">
        <v>954.1</v>
      </c>
      <c r="H50" s="41">
        <v>68.17</v>
      </c>
      <c r="I50" s="41">
        <v>15.8</v>
      </c>
    </row>
    <row r="51" spans="1:9" x14ac:dyDescent="0.3">
      <c r="A51" s="40">
        <v>2011</v>
      </c>
      <c r="B51" s="41">
        <v>400.19890165981298</v>
      </c>
      <c r="C51" s="41">
        <v>1569.5258464824201</v>
      </c>
      <c r="D51" s="41">
        <v>99.501389827389801</v>
      </c>
      <c r="E51" s="41">
        <v>35.173531472854798</v>
      </c>
      <c r="F51" s="41">
        <v>108.969893566984</v>
      </c>
      <c r="G51" s="41">
        <v>1215.9000000000001</v>
      </c>
      <c r="H51" s="41">
        <v>167.79</v>
      </c>
      <c r="I51" s="41">
        <v>15.45</v>
      </c>
    </row>
    <row r="52" spans="1:9" x14ac:dyDescent="0.3">
      <c r="A52" s="40">
        <v>2012</v>
      </c>
      <c r="B52" s="41">
        <v>360.55123685861503</v>
      </c>
      <c r="C52" s="41">
        <v>1669.87083417247</v>
      </c>
      <c r="D52" s="41">
        <v>88.348348429788402</v>
      </c>
      <c r="E52" s="41">
        <v>31.169868475123899</v>
      </c>
      <c r="F52" s="41">
        <v>93.540209216646502</v>
      </c>
      <c r="G52" s="41">
        <v>989.601</v>
      </c>
      <c r="H52" s="41">
        <v>128.53</v>
      </c>
      <c r="I52" s="41">
        <v>12.74</v>
      </c>
    </row>
    <row r="53" spans="1:9" x14ac:dyDescent="0.3">
      <c r="A53" s="40">
        <v>2013</v>
      </c>
      <c r="B53" s="41">
        <v>332.30927028406097</v>
      </c>
      <c r="C53" s="41">
        <v>1410.9997459219501</v>
      </c>
      <c r="D53" s="41">
        <v>86.651713510845497</v>
      </c>
      <c r="E53" s="41">
        <v>23.855391953822298</v>
      </c>
      <c r="F53" s="41">
        <v>97.171065933513304</v>
      </c>
      <c r="G53" s="41">
        <v>1041.434</v>
      </c>
      <c r="H53" s="41">
        <v>135.36000000000001</v>
      </c>
      <c r="I53" s="41">
        <v>10.32</v>
      </c>
    </row>
    <row r="54" spans="1:9" x14ac:dyDescent="0.3">
      <c r="A54" s="40">
        <v>2014</v>
      </c>
      <c r="B54" s="41">
        <v>311.16214646800398</v>
      </c>
      <c r="C54" s="41">
        <v>1266.08843579428</v>
      </c>
      <c r="D54" s="41">
        <v>98.067869138849801</v>
      </c>
      <c r="E54" s="41">
        <v>19.076757975554798</v>
      </c>
      <c r="F54" s="41">
        <v>95.073908973203899</v>
      </c>
      <c r="G54" s="41">
        <v>1023.047</v>
      </c>
      <c r="H54" s="41">
        <v>96.84</v>
      </c>
      <c r="I54" s="41">
        <v>11.393000000000001</v>
      </c>
    </row>
    <row r="55" spans="1:9" x14ac:dyDescent="0.3">
      <c r="A55" s="40">
        <v>2015</v>
      </c>
      <c r="B55" s="41">
        <v>249.43936106122101</v>
      </c>
      <c r="C55" s="41">
        <v>1161.0633374797301</v>
      </c>
      <c r="D55" s="41">
        <v>87.648225728083304</v>
      </c>
      <c r="E55" s="41">
        <v>15.7324473100644</v>
      </c>
      <c r="F55" s="41">
        <v>81.051744953555101</v>
      </c>
      <c r="G55" s="41">
        <v>756.43100000000004</v>
      </c>
      <c r="H55" s="41">
        <v>55.21</v>
      </c>
      <c r="I55" s="41">
        <v>6.6520000000000001</v>
      </c>
    </row>
    <row r="56" spans="1:9" x14ac:dyDescent="0.3">
      <c r="A56" s="40">
        <v>2016</v>
      </c>
      <c r="B56" s="41">
        <v>220.56724303958799</v>
      </c>
      <c r="C56" s="41">
        <v>1247.99223226049</v>
      </c>
      <c r="D56" s="41">
        <v>94.799294404822803</v>
      </c>
      <c r="E56" s="41">
        <v>17.1393855205785</v>
      </c>
      <c r="F56" s="41">
        <v>84.8229560475732</v>
      </c>
      <c r="G56" s="41">
        <v>839.096</v>
      </c>
      <c r="H56" s="41">
        <v>57.705833333333345</v>
      </c>
      <c r="I56" s="41">
        <v>6.4840833333333334</v>
      </c>
    </row>
    <row r="57" spans="1:9" x14ac:dyDescent="0.3">
      <c r="A57" s="40">
        <v>2017</v>
      </c>
      <c r="B57" s="41">
        <v>279.60636080616223</v>
      </c>
      <c r="C57" s="41">
        <v>1257.2305492630619</v>
      </c>
      <c r="D57" s="41">
        <v>131.16626237185116</v>
      </c>
      <c r="E57" s="41">
        <v>17.058771609730847</v>
      </c>
      <c r="F57" s="41">
        <v>105.12327966592601</v>
      </c>
      <c r="G57" s="41">
        <v>936.654</v>
      </c>
      <c r="H57" s="41">
        <v>71.760000000000005</v>
      </c>
      <c r="I57" s="41">
        <v>8.2059999999999995</v>
      </c>
    </row>
    <row r="58" spans="1:9" x14ac:dyDescent="0.3">
      <c r="A58" s="40">
        <v>2018</v>
      </c>
      <c r="B58" s="41">
        <v>295.9016524000578</v>
      </c>
      <c r="C58" s="41">
        <v>1269.3421574456522</v>
      </c>
      <c r="D58" s="41">
        <v>132.69832549510869</v>
      </c>
      <c r="E58" s="41">
        <v>15.716692376521737</v>
      </c>
      <c r="F58" s="41">
        <v>101.77162544434782</v>
      </c>
      <c r="G58" s="41">
        <v>914.70032167499983</v>
      </c>
      <c r="H58" s="41">
        <v>69.747499999999988</v>
      </c>
      <c r="I58" s="41">
        <v>11.938250000000002</v>
      </c>
    </row>
    <row r="59" spans="1:9" x14ac:dyDescent="0.3">
      <c r="A59" s="40">
        <v>2019</v>
      </c>
      <c r="B59" s="41">
        <v>272.32447051575639</v>
      </c>
      <c r="C59" s="41">
        <v>1392.5470588235301</v>
      </c>
      <c r="D59" s="41">
        <v>115.62140662251218</v>
      </c>
      <c r="E59" s="41">
        <v>16.213796078431372</v>
      </c>
      <c r="F59" s="41">
        <v>90.631921568627476</v>
      </c>
      <c r="G59" s="41">
        <v>845.95654901960745</v>
      </c>
      <c r="H59" s="41">
        <v>93.097254901960738</v>
      </c>
      <c r="I59" s="41">
        <v>11.353999999999999</v>
      </c>
    </row>
    <row r="60" spans="1:9" x14ac:dyDescent="0.3">
      <c r="A60" s="45">
        <v>2020</v>
      </c>
      <c r="B60" s="44"/>
      <c r="C60" s="44"/>
      <c r="D60" s="44"/>
      <c r="E60" s="44"/>
      <c r="F60" s="44"/>
      <c r="G60" s="44"/>
      <c r="H60" s="44"/>
      <c r="I60" s="44"/>
    </row>
    <row r="61" spans="1:9" x14ac:dyDescent="0.3">
      <c r="A61" s="43" t="s">
        <v>44</v>
      </c>
      <c r="B61" s="41">
        <v>273.80334551512846</v>
      </c>
      <c r="C61" s="41">
        <v>1559.0347826086959</v>
      </c>
      <c r="D61" s="41">
        <v>106.64203135560889</v>
      </c>
      <c r="E61" s="41">
        <v>17.97</v>
      </c>
      <c r="F61" s="41">
        <v>87.320869565217393</v>
      </c>
      <c r="G61" s="41">
        <v>774.48956521739126</v>
      </c>
      <c r="H61" s="41">
        <v>93.917391304347802</v>
      </c>
      <c r="I61" s="41">
        <v>9.8526086956521741</v>
      </c>
    </row>
    <row r="62" spans="1:9" x14ac:dyDescent="0.3">
      <c r="A62" s="43" t="s">
        <v>43</v>
      </c>
      <c r="B62" s="41">
        <v>257.99200280356371</v>
      </c>
      <c r="C62" s="41">
        <v>1597.1025</v>
      </c>
      <c r="D62" s="41">
        <v>95.854840593212444</v>
      </c>
      <c r="E62" s="41">
        <v>17.880300000000002</v>
      </c>
      <c r="F62" s="41">
        <v>84.925499999999985</v>
      </c>
      <c r="G62" s="41">
        <v>746.45249999999999</v>
      </c>
      <c r="H62" s="41">
        <v>84.182500000000019</v>
      </c>
      <c r="I62" s="41">
        <v>10.225</v>
      </c>
    </row>
    <row r="63" spans="1:9" x14ac:dyDescent="0.3">
      <c r="A63" s="43" t="s">
        <v>42</v>
      </c>
      <c r="B63" s="41">
        <v>235.08022725439807</v>
      </c>
      <c r="C63" s="41">
        <v>1591.2068181818183</v>
      </c>
      <c r="D63" s="41">
        <v>86.346977528202103</v>
      </c>
      <c r="E63" s="41">
        <v>14.884136363636365</v>
      </c>
      <c r="F63" s="41">
        <v>79.135909090909095</v>
      </c>
      <c r="G63" s="41">
        <v>694.96727272727264</v>
      </c>
      <c r="H63" s="41">
        <v>89.073636363636354</v>
      </c>
      <c r="I63" s="41">
        <v>8.8436363636363637</v>
      </c>
    </row>
    <row r="64" spans="1:9" x14ac:dyDescent="0.3">
      <c r="A64" s="43" t="s">
        <v>41</v>
      </c>
      <c r="B64" s="41">
        <v>229.12732216719212</v>
      </c>
      <c r="C64" s="41">
        <v>1681.2295454545456</v>
      </c>
      <c r="D64" s="41">
        <v>86.314896176944316</v>
      </c>
      <c r="E64" s="41">
        <v>15.060318181818182</v>
      </c>
      <c r="F64" s="41">
        <v>75.048636363636376</v>
      </c>
      <c r="G64" s="41">
        <v>683.76499999999999</v>
      </c>
      <c r="H64" s="41">
        <v>83.428636363636372</v>
      </c>
      <c r="I64" s="41">
        <v>8.3486363636363663</v>
      </c>
    </row>
    <row r="65" spans="1:11" x14ac:dyDescent="0.3">
      <c r="A65" s="43" t="s">
        <v>40</v>
      </c>
      <c r="B65" s="41">
        <v>237.40263157894739</v>
      </c>
      <c r="C65" s="41">
        <v>1715.6973684210527</v>
      </c>
      <c r="D65" s="41">
        <v>89.058421052631573</v>
      </c>
      <c r="E65" s="41">
        <v>16.233684210526313</v>
      </c>
      <c r="F65" s="41">
        <v>73.39631578947369</v>
      </c>
      <c r="G65" s="41">
        <v>698.9405263157895</v>
      </c>
      <c r="H65" s="41">
        <v>88.523684210526312</v>
      </c>
      <c r="I65" s="41">
        <v>8.7800000000000011</v>
      </c>
    </row>
    <row r="66" spans="1:11" x14ac:dyDescent="0.3">
      <c r="A66" s="42" t="s">
        <v>39</v>
      </c>
      <c r="B66" s="41">
        <v>260.47090909090912</v>
      </c>
      <c r="C66" s="41">
        <v>1734.0318181818182</v>
      </c>
      <c r="D66" s="41">
        <v>86.607272727272729</v>
      </c>
      <c r="E66" s="41">
        <v>17.721818181818183</v>
      </c>
      <c r="F66" s="41">
        <v>78.920000000000016</v>
      </c>
      <c r="G66" s="41">
        <v>762.32045454545471</v>
      </c>
      <c r="H66" s="41">
        <v>102.36272727272726</v>
      </c>
      <c r="I66" s="41">
        <v>8.026363636363639</v>
      </c>
    </row>
    <row r="67" spans="1:11" x14ac:dyDescent="0.3">
      <c r="A67" s="42" t="s">
        <v>38</v>
      </c>
      <c r="B67" s="41">
        <v>288.20217391304345</v>
      </c>
      <c r="C67" s="41">
        <v>1840.7869565217388</v>
      </c>
      <c r="D67" s="41">
        <v>98.077391304347842</v>
      </c>
      <c r="E67" s="41">
        <v>20.407826086956526</v>
      </c>
      <c r="F67" s="41">
        <v>82.197826086956525</v>
      </c>
      <c r="G67" s="41">
        <v>791.65304347826088</v>
      </c>
      <c r="H67" s="41">
        <v>108.5</v>
      </c>
      <c r="I67" s="41">
        <v>7.1943478260869549</v>
      </c>
    </row>
    <row r="68" spans="1:11" x14ac:dyDescent="0.3">
      <c r="A68" s="42" t="s">
        <v>37</v>
      </c>
      <c r="B68" s="41">
        <v>294.68500000000006</v>
      </c>
      <c r="C68" s="41">
        <v>1971.17</v>
      </c>
      <c r="D68" s="41">
        <v>109.19399999999999</v>
      </c>
      <c r="E68" s="41">
        <v>26.895</v>
      </c>
      <c r="F68" s="41">
        <v>87.777500000000003</v>
      </c>
      <c r="G68" s="41">
        <v>801.58450000000005</v>
      </c>
      <c r="H68" s="41">
        <v>122.53</v>
      </c>
      <c r="I68" s="41">
        <v>7.6424999999999983</v>
      </c>
      <c r="K68" s="747"/>
    </row>
    <row r="69" spans="1:11" x14ac:dyDescent="0.3">
      <c r="A69" s="42" t="s">
        <v>36</v>
      </c>
      <c r="B69" s="41">
        <v>304.46999517815306</v>
      </c>
      <c r="C69" s="41">
        <v>1925.5568181818182</v>
      </c>
      <c r="D69" s="41">
        <v>111.1521346009297</v>
      </c>
      <c r="E69" s="41">
        <v>25.876818181818184</v>
      </c>
      <c r="F69" s="41">
        <v>85.337298060367445</v>
      </c>
      <c r="G69" s="41">
        <v>814.02303181818195</v>
      </c>
      <c r="H69" s="41">
        <v>126.14863636363634</v>
      </c>
      <c r="I69" s="41">
        <v>8.27</v>
      </c>
    </row>
    <row r="70" spans="1:11" x14ac:dyDescent="0.3">
      <c r="A70" s="42" t="s">
        <v>145</v>
      </c>
      <c r="B70" s="41">
        <v>304</v>
      </c>
      <c r="C70" s="41">
        <v>1902.5</v>
      </c>
      <c r="D70" s="41">
        <v>110.7</v>
      </c>
      <c r="E70" s="41">
        <v>24.2</v>
      </c>
      <c r="F70" s="41">
        <v>80.599999999999994</v>
      </c>
      <c r="G70" s="41">
        <v>823.5</v>
      </c>
      <c r="H70" s="41">
        <v>121.4</v>
      </c>
      <c r="I70" s="41">
        <v>8.6</v>
      </c>
      <c r="K70" s="290"/>
    </row>
    <row r="71" spans="1:11" x14ac:dyDescent="0.3">
      <c r="A71" s="42" t="s">
        <v>146</v>
      </c>
      <c r="B71" s="41">
        <v>320.39</v>
      </c>
      <c r="C71" s="41">
        <v>1869.36</v>
      </c>
      <c r="D71" s="41">
        <v>120.84</v>
      </c>
      <c r="E71" s="41">
        <v>24.05</v>
      </c>
      <c r="F71" s="41">
        <v>86.84</v>
      </c>
      <c r="G71" s="41">
        <v>842.5</v>
      </c>
      <c r="H71" s="41">
        <v>121.12</v>
      </c>
      <c r="I71" s="41">
        <v>9.1</v>
      </c>
    </row>
    <row r="72" spans="1:11" x14ac:dyDescent="0.3">
      <c r="A72" s="42" t="s">
        <v>210</v>
      </c>
      <c r="B72" s="41">
        <v>351.77190476190469</v>
      </c>
      <c r="C72" s="41">
        <v>1853.797619047619</v>
      </c>
      <c r="D72" s="41">
        <v>126.20619047619047</v>
      </c>
      <c r="E72" s="41">
        <v>24.890476190476186</v>
      </c>
      <c r="F72" s="41">
        <v>91.563333333333347</v>
      </c>
      <c r="G72" s="41">
        <v>894.8161904761904</v>
      </c>
      <c r="H72" s="41">
        <v>148.64142857142855</v>
      </c>
      <c r="I72" s="41">
        <v>9.1880952380952383</v>
      </c>
    </row>
    <row r="73" spans="1:11" ht="67.5" customHeight="1" x14ac:dyDescent="0.3">
      <c r="A73" s="782" t="s">
        <v>35</v>
      </c>
      <c r="B73" s="782"/>
      <c r="C73" s="782"/>
      <c r="D73" s="782"/>
      <c r="E73" s="782"/>
      <c r="F73" s="782"/>
      <c r="G73" s="782"/>
      <c r="H73" s="782"/>
      <c r="I73" s="782"/>
    </row>
  </sheetData>
  <mergeCells count="1">
    <mergeCell ref="A73:I73"/>
  </mergeCells>
  <printOptions horizontalCentered="1" verticalCentered="1"/>
  <pageMargins left="0" right="0" top="0" bottom="0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8989"/>
  </sheetPr>
  <dimension ref="A1:Z118"/>
  <sheetViews>
    <sheetView showGridLines="0" view="pageBreakPreview" topLeftCell="A8" zoomScale="85" zoomScaleNormal="40" zoomScaleSheetLayoutView="85" workbookViewId="0">
      <selection activeCell="A100" sqref="A1:XFD1048576"/>
    </sheetView>
  </sheetViews>
  <sheetFormatPr baseColWidth="10" defaultRowHeight="14.5" x14ac:dyDescent="0.35"/>
  <cols>
    <col min="1" max="1" width="17.7265625" style="88" customWidth="1"/>
    <col min="2" max="2" width="18.7265625" style="81" bestFit="1" customWidth="1"/>
    <col min="3" max="3" width="12.7265625" style="81" bestFit="1" customWidth="1"/>
    <col min="4" max="4" width="18.7265625" style="81" bestFit="1" customWidth="1"/>
    <col min="5" max="5" width="16" style="81" bestFit="1" customWidth="1"/>
    <col min="6" max="7" width="18.7265625" style="81" bestFit="1" customWidth="1"/>
    <col min="8" max="8" width="22.453125" style="81" customWidth="1"/>
    <col min="9" max="9" width="18.7265625" style="81" bestFit="1" customWidth="1"/>
    <col min="10" max="11" width="12.7265625" style="81" customWidth="1"/>
    <col min="12" max="12" width="2.54296875" style="82" customWidth="1"/>
    <col min="13" max="256" width="11.453125" style="82"/>
    <col min="257" max="257" width="17.7265625" style="82" customWidth="1"/>
    <col min="258" max="258" width="18.7265625" style="82" bestFit="1" customWidth="1"/>
    <col min="259" max="259" width="12.7265625" style="82" bestFit="1" customWidth="1"/>
    <col min="260" max="260" width="18.7265625" style="82" bestFit="1" customWidth="1"/>
    <col min="261" max="261" width="16" style="82" bestFit="1" customWidth="1"/>
    <col min="262" max="265" width="18.7265625" style="82" bestFit="1" customWidth="1"/>
    <col min="266" max="267" width="12.7265625" style="82" customWidth="1"/>
    <col min="268" max="268" width="2.54296875" style="82" customWidth="1"/>
    <col min="269" max="512" width="11.453125" style="82"/>
    <col min="513" max="513" width="17.7265625" style="82" customWidth="1"/>
    <col min="514" max="514" width="18.7265625" style="82" bestFit="1" customWidth="1"/>
    <col min="515" max="515" width="12.7265625" style="82" bestFit="1" customWidth="1"/>
    <col min="516" max="516" width="18.7265625" style="82" bestFit="1" customWidth="1"/>
    <col min="517" max="517" width="16" style="82" bestFit="1" customWidth="1"/>
    <col min="518" max="521" width="18.7265625" style="82" bestFit="1" customWidth="1"/>
    <col min="522" max="523" width="12.7265625" style="82" customWidth="1"/>
    <col min="524" max="524" width="2.54296875" style="82" customWidth="1"/>
    <col min="525" max="768" width="11.453125" style="82"/>
    <col min="769" max="769" width="17.7265625" style="82" customWidth="1"/>
    <col min="770" max="770" width="18.7265625" style="82" bestFit="1" customWidth="1"/>
    <col min="771" max="771" width="12.7265625" style="82" bestFit="1" customWidth="1"/>
    <col min="772" max="772" width="18.7265625" style="82" bestFit="1" customWidth="1"/>
    <col min="773" max="773" width="16" style="82" bestFit="1" customWidth="1"/>
    <col min="774" max="777" width="18.7265625" style="82" bestFit="1" customWidth="1"/>
    <col min="778" max="779" width="12.7265625" style="82" customWidth="1"/>
    <col min="780" max="780" width="2.54296875" style="82" customWidth="1"/>
    <col min="781" max="1024" width="11.453125" style="82"/>
    <col min="1025" max="1025" width="17.7265625" style="82" customWidth="1"/>
    <col min="1026" max="1026" width="18.7265625" style="82" bestFit="1" customWidth="1"/>
    <col min="1027" max="1027" width="12.7265625" style="82" bestFit="1" customWidth="1"/>
    <col min="1028" max="1028" width="18.7265625" style="82" bestFit="1" customWidth="1"/>
    <col min="1029" max="1029" width="16" style="82" bestFit="1" customWidth="1"/>
    <col min="1030" max="1033" width="18.7265625" style="82" bestFit="1" customWidth="1"/>
    <col min="1034" max="1035" width="12.7265625" style="82" customWidth="1"/>
    <col min="1036" max="1036" width="2.54296875" style="82" customWidth="1"/>
    <col min="1037" max="1280" width="11.453125" style="82"/>
    <col min="1281" max="1281" width="17.7265625" style="82" customWidth="1"/>
    <col min="1282" max="1282" width="18.7265625" style="82" bestFit="1" customWidth="1"/>
    <col min="1283" max="1283" width="12.7265625" style="82" bestFit="1" customWidth="1"/>
    <col min="1284" max="1284" width="18.7265625" style="82" bestFit="1" customWidth="1"/>
    <col min="1285" max="1285" width="16" style="82" bestFit="1" customWidth="1"/>
    <col min="1286" max="1289" width="18.7265625" style="82" bestFit="1" customWidth="1"/>
    <col min="1290" max="1291" width="12.7265625" style="82" customWidth="1"/>
    <col min="1292" max="1292" width="2.54296875" style="82" customWidth="1"/>
    <col min="1293" max="1536" width="11.453125" style="82"/>
    <col min="1537" max="1537" width="17.7265625" style="82" customWidth="1"/>
    <col min="1538" max="1538" width="18.7265625" style="82" bestFit="1" customWidth="1"/>
    <col min="1539" max="1539" width="12.7265625" style="82" bestFit="1" customWidth="1"/>
    <col min="1540" max="1540" width="18.7265625" style="82" bestFit="1" customWidth="1"/>
    <col min="1541" max="1541" width="16" style="82" bestFit="1" customWidth="1"/>
    <col min="1542" max="1545" width="18.7265625" style="82" bestFit="1" customWidth="1"/>
    <col min="1546" max="1547" width="12.7265625" style="82" customWidth="1"/>
    <col min="1548" max="1548" width="2.54296875" style="82" customWidth="1"/>
    <col min="1549" max="1792" width="11.453125" style="82"/>
    <col min="1793" max="1793" width="17.7265625" style="82" customWidth="1"/>
    <col min="1794" max="1794" width="18.7265625" style="82" bestFit="1" customWidth="1"/>
    <col min="1795" max="1795" width="12.7265625" style="82" bestFit="1" customWidth="1"/>
    <col min="1796" max="1796" width="18.7265625" style="82" bestFit="1" customWidth="1"/>
    <col min="1797" max="1797" width="16" style="82" bestFit="1" customWidth="1"/>
    <col min="1798" max="1801" width="18.7265625" style="82" bestFit="1" customWidth="1"/>
    <col min="1802" max="1803" width="12.7265625" style="82" customWidth="1"/>
    <col min="1804" max="1804" width="2.54296875" style="82" customWidth="1"/>
    <col min="1805" max="2048" width="11.453125" style="82"/>
    <col min="2049" max="2049" width="17.7265625" style="82" customWidth="1"/>
    <col min="2050" max="2050" width="18.7265625" style="82" bestFit="1" customWidth="1"/>
    <col min="2051" max="2051" width="12.7265625" style="82" bestFit="1" customWidth="1"/>
    <col min="2052" max="2052" width="18.7265625" style="82" bestFit="1" customWidth="1"/>
    <col min="2053" max="2053" width="16" style="82" bestFit="1" customWidth="1"/>
    <col min="2054" max="2057" width="18.7265625" style="82" bestFit="1" customWidth="1"/>
    <col min="2058" max="2059" width="12.7265625" style="82" customWidth="1"/>
    <col min="2060" max="2060" width="2.54296875" style="82" customWidth="1"/>
    <col min="2061" max="2304" width="11.453125" style="82"/>
    <col min="2305" max="2305" width="17.7265625" style="82" customWidth="1"/>
    <col min="2306" max="2306" width="18.7265625" style="82" bestFit="1" customWidth="1"/>
    <col min="2307" max="2307" width="12.7265625" style="82" bestFit="1" customWidth="1"/>
    <col min="2308" max="2308" width="18.7265625" style="82" bestFit="1" customWidth="1"/>
    <col min="2309" max="2309" width="16" style="82" bestFit="1" customWidth="1"/>
    <col min="2310" max="2313" width="18.7265625" style="82" bestFit="1" customWidth="1"/>
    <col min="2314" max="2315" width="12.7265625" style="82" customWidth="1"/>
    <col min="2316" max="2316" width="2.54296875" style="82" customWidth="1"/>
    <col min="2317" max="2560" width="11.453125" style="82"/>
    <col min="2561" max="2561" width="17.7265625" style="82" customWidth="1"/>
    <col min="2562" max="2562" width="18.7265625" style="82" bestFit="1" customWidth="1"/>
    <col min="2563" max="2563" width="12.7265625" style="82" bestFit="1" customWidth="1"/>
    <col min="2564" max="2564" width="18.7265625" style="82" bestFit="1" customWidth="1"/>
    <col min="2565" max="2565" width="16" style="82" bestFit="1" customWidth="1"/>
    <col min="2566" max="2569" width="18.7265625" style="82" bestFit="1" customWidth="1"/>
    <col min="2570" max="2571" width="12.7265625" style="82" customWidth="1"/>
    <col min="2572" max="2572" width="2.54296875" style="82" customWidth="1"/>
    <col min="2573" max="2816" width="11.453125" style="82"/>
    <col min="2817" max="2817" width="17.7265625" style="82" customWidth="1"/>
    <col min="2818" max="2818" width="18.7265625" style="82" bestFit="1" customWidth="1"/>
    <col min="2819" max="2819" width="12.7265625" style="82" bestFit="1" customWidth="1"/>
    <col min="2820" max="2820" width="18.7265625" style="82" bestFit="1" customWidth="1"/>
    <col min="2821" max="2821" width="16" style="82" bestFit="1" customWidth="1"/>
    <col min="2822" max="2825" width="18.7265625" style="82" bestFit="1" customWidth="1"/>
    <col min="2826" max="2827" width="12.7265625" style="82" customWidth="1"/>
    <col min="2828" max="2828" width="2.54296875" style="82" customWidth="1"/>
    <col min="2829" max="3072" width="11.453125" style="82"/>
    <col min="3073" max="3073" width="17.7265625" style="82" customWidth="1"/>
    <col min="3074" max="3074" width="18.7265625" style="82" bestFit="1" customWidth="1"/>
    <col min="3075" max="3075" width="12.7265625" style="82" bestFit="1" customWidth="1"/>
    <col min="3076" max="3076" width="18.7265625" style="82" bestFit="1" customWidth="1"/>
    <col min="3077" max="3077" width="16" style="82" bestFit="1" customWidth="1"/>
    <col min="3078" max="3081" width="18.7265625" style="82" bestFit="1" customWidth="1"/>
    <col min="3082" max="3083" width="12.7265625" style="82" customWidth="1"/>
    <col min="3084" max="3084" width="2.54296875" style="82" customWidth="1"/>
    <col min="3085" max="3328" width="11.453125" style="82"/>
    <col min="3329" max="3329" width="17.7265625" style="82" customWidth="1"/>
    <col min="3330" max="3330" width="18.7265625" style="82" bestFit="1" customWidth="1"/>
    <col min="3331" max="3331" width="12.7265625" style="82" bestFit="1" customWidth="1"/>
    <col min="3332" max="3332" width="18.7265625" style="82" bestFit="1" customWidth="1"/>
    <col min="3333" max="3333" width="16" style="82" bestFit="1" customWidth="1"/>
    <col min="3334" max="3337" width="18.7265625" style="82" bestFit="1" customWidth="1"/>
    <col min="3338" max="3339" width="12.7265625" style="82" customWidth="1"/>
    <col min="3340" max="3340" width="2.54296875" style="82" customWidth="1"/>
    <col min="3341" max="3584" width="11.453125" style="82"/>
    <col min="3585" max="3585" width="17.7265625" style="82" customWidth="1"/>
    <col min="3586" max="3586" width="18.7265625" style="82" bestFit="1" customWidth="1"/>
    <col min="3587" max="3587" width="12.7265625" style="82" bestFit="1" customWidth="1"/>
    <col min="3588" max="3588" width="18.7265625" style="82" bestFit="1" customWidth="1"/>
    <col min="3589" max="3589" width="16" style="82" bestFit="1" customWidth="1"/>
    <col min="3590" max="3593" width="18.7265625" style="82" bestFit="1" customWidth="1"/>
    <col min="3594" max="3595" width="12.7265625" style="82" customWidth="1"/>
    <col min="3596" max="3596" width="2.54296875" style="82" customWidth="1"/>
    <col min="3597" max="3840" width="11.453125" style="82"/>
    <col min="3841" max="3841" width="17.7265625" style="82" customWidth="1"/>
    <col min="3842" max="3842" width="18.7265625" style="82" bestFit="1" customWidth="1"/>
    <col min="3843" max="3843" width="12.7265625" style="82" bestFit="1" customWidth="1"/>
    <col min="3844" max="3844" width="18.7265625" style="82" bestFit="1" customWidth="1"/>
    <col min="3845" max="3845" width="16" style="82" bestFit="1" customWidth="1"/>
    <col min="3846" max="3849" width="18.7265625" style="82" bestFit="1" customWidth="1"/>
    <col min="3850" max="3851" width="12.7265625" style="82" customWidth="1"/>
    <col min="3852" max="3852" width="2.54296875" style="82" customWidth="1"/>
    <col min="3853" max="4096" width="11.453125" style="82"/>
    <col min="4097" max="4097" width="17.7265625" style="82" customWidth="1"/>
    <col min="4098" max="4098" width="18.7265625" style="82" bestFit="1" customWidth="1"/>
    <col min="4099" max="4099" width="12.7265625" style="82" bestFit="1" customWidth="1"/>
    <col min="4100" max="4100" width="18.7265625" style="82" bestFit="1" customWidth="1"/>
    <col min="4101" max="4101" width="16" style="82" bestFit="1" customWidth="1"/>
    <col min="4102" max="4105" width="18.7265625" style="82" bestFit="1" customWidth="1"/>
    <col min="4106" max="4107" width="12.7265625" style="82" customWidth="1"/>
    <col min="4108" max="4108" width="2.54296875" style="82" customWidth="1"/>
    <col min="4109" max="4352" width="11.453125" style="82"/>
    <col min="4353" max="4353" width="17.7265625" style="82" customWidth="1"/>
    <col min="4354" max="4354" width="18.7265625" style="82" bestFit="1" customWidth="1"/>
    <col min="4355" max="4355" width="12.7265625" style="82" bestFit="1" customWidth="1"/>
    <col min="4356" max="4356" width="18.7265625" style="82" bestFit="1" customWidth="1"/>
    <col min="4357" max="4357" width="16" style="82" bestFit="1" customWidth="1"/>
    <col min="4358" max="4361" width="18.7265625" style="82" bestFit="1" customWidth="1"/>
    <col min="4362" max="4363" width="12.7265625" style="82" customWidth="1"/>
    <col min="4364" max="4364" width="2.54296875" style="82" customWidth="1"/>
    <col min="4365" max="4608" width="11.453125" style="82"/>
    <col min="4609" max="4609" width="17.7265625" style="82" customWidth="1"/>
    <col min="4610" max="4610" width="18.7265625" style="82" bestFit="1" customWidth="1"/>
    <col min="4611" max="4611" width="12.7265625" style="82" bestFit="1" customWidth="1"/>
    <col min="4612" max="4612" width="18.7265625" style="82" bestFit="1" customWidth="1"/>
    <col min="4613" max="4613" width="16" style="82" bestFit="1" customWidth="1"/>
    <col min="4614" max="4617" width="18.7265625" style="82" bestFit="1" customWidth="1"/>
    <col min="4618" max="4619" width="12.7265625" style="82" customWidth="1"/>
    <col min="4620" max="4620" width="2.54296875" style="82" customWidth="1"/>
    <col min="4621" max="4864" width="11.453125" style="82"/>
    <col min="4865" max="4865" width="17.7265625" style="82" customWidth="1"/>
    <col min="4866" max="4866" width="18.7265625" style="82" bestFit="1" customWidth="1"/>
    <col min="4867" max="4867" width="12.7265625" style="82" bestFit="1" customWidth="1"/>
    <col min="4868" max="4868" width="18.7265625" style="82" bestFit="1" customWidth="1"/>
    <col min="4869" max="4869" width="16" style="82" bestFit="1" customWidth="1"/>
    <col min="4870" max="4873" width="18.7265625" style="82" bestFit="1" customWidth="1"/>
    <col min="4874" max="4875" width="12.7265625" style="82" customWidth="1"/>
    <col min="4876" max="4876" width="2.54296875" style="82" customWidth="1"/>
    <col min="4877" max="5120" width="11.453125" style="82"/>
    <col min="5121" max="5121" width="17.7265625" style="82" customWidth="1"/>
    <col min="5122" max="5122" width="18.7265625" style="82" bestFit="1" customWidth="1"/>
    <col min="5123" max="5123" width="12.7265625" style="82" bestFit="1" customWidth="1"/>
    <col min="5124" max="5124" width="18.7265625" style="82" bestFit="1" customWidth="1"/>
    <col min="5125" max="5125" width="16" style="82" bestFit="1" customWidth="1"/>
    <col min="5126" max="5129" width="18.7265625" style="82" bestFit="1" customWidth="1"/>
    <col min="5130" max="5131" width="12.7265625" style="82" customWidth="1"/>
    <col min="5132" max="5132" width="2.54296875" style="82" customWidth="1"/>
    <col min="5133" max="5376" width="11.453125" style="82"/>
    <col min="5377" max="5377" width="17.7265625" style="82" customWidth="1"/>
    <col min="5378" max="5378" width="18.7265625" style="82" bestFit="1" customWidth="1"/>
    <col min="5379" max="5379" width="12.7265625" style="82" bestFit="1" customWidth="1"/>
    <col min="5380" max="5380" width="18.7265625" style="82" bestFit="1" customWidth="1"/>
    <col min="5381" max="5381" width="16" style="82" bestFit="1" customWidth="1"/>
    <col min="5382" max="5385" width="18.7265625" style="82" bestFit="1" customWidth="1"/>
    <col min="5386" max="5387" width="12.7265625" style="82" customWidth="1"/>
    <col min="5388" max="5388" width="2.54296875" style="82" customWidth="1"/>
    <col min="5389" max="5632" width="11.453125" style="82"/>
    <col min="5633" max="5633" width="17.7265625" style="82" customWidth="1"/>
    <col min="5634" max="5634" width="18.7265625" style="82" bestFit="1" customWidth="1"/>
    <col min="5635" max="5635" width="12.7265625" style="82" bestFit="1" customWidth="1"/>
    <col min="5636" max="5636" width="18.7265625" style="82" bestFit="1" customWidth="1"/>
    <col min="5637" max="5637" width="16" style="82" bestFit="1" customWidth="1"/>
    <col min="5638" max="5641" width="18.7265625" style="82" bestFit="1" customWidth="1"/>
    <col min="5642" max="5643" width="12.7265625" style="82" customWidth="1"/>
    <col min="5644" max="5644" width="2.54296875" style="82" customWidth="1"/>
    <col min="5645" max="5888" width="11.453125" style="82"/>
    <col min="5889" max="5889" width="17.7265625" style="82" customWidth="1"/>
    <col min="5890" max="5890" width="18.7265625" style="82" bestFit="1" customWidth="1"/>
    <col min="5891" max="5891" width="12.7265625" style="82" bestFit="1" customWidth="1"/>
    <col min="5892" max="5892" width="18.7265625" style="82" bestFit="1" customWidth="1"/>
    <col min="5893" max="5893" width="16" style="82" bestFit="1" customWidth="1"/>
    <col min="5894" max="5897" width="18.7265625" style="82" bestFit="1" customWidth="1"/>
    <col min="5898" max="5899" width="12.7265625" style="82" customWidth="1"/>
    <col min="5900" max="5900" width="2.54296875" style="82" customWidth="1"/>
    <col min="5901" max="6144" width="11.453125" style="82"/>
    <col min="6145" max="6145" width="17.7265625" style="82" customWidth="1"/>
    <col min="6146" max="6146" width="18.7265625" style="82" bestFit="1" customWidth="1"/>
    <col min="6147" max="6147" width="12.7265625" style="82" bestFit="1" customWidth="1"/>
    <col min="6148" max="6148" width="18.7265625" style="82" bestFit="1" customWidth="1"/>
    <col min="6149" max="6149" width="16" style="82" bestFit="1" customWidth="1"/>
    <col min="6150" max="6153" width="18.7265625" style="82" bestFit="1" customWidth="1"/>
    <col min="6154" max="6155" width="12.7265625" style="82" customWidth="1"/>
    <col min="6156" max="6156" width="2.54296875" style="82" customWidth="1"/>
    <col min="6157" max="6400" width="11.453125" style="82"/>
    <col min="6401" max="6401" width="17.7265625" style="82" customWidth="1"/>
    <col min="6402" max="6402" width="18.7265625" style="82" bestFit="1" customWidth="1"/>
    <col min="6403" max="6403" width="12.7265625" style="82" bestFit="1" customWidth="1"/>
    <col min="6404" max="6404" width="18.7265625" style="82" bestFit="1" customWidth="1"/>
    <col min="6405" max="6405" width="16" style="82" bestFit="1" customWidth="1"/>
    <col min="6406" max="6409" width="18.7265625" style="82" bestFit="1" customWidth="1"/>
    <col min="6410" max="6411" width="12.7265625" style="82" customWidth="1"/>
    <col min="6412" max="6412" width="2.54296875" style="82" customWidth="1"/>
    <col min="6413" max="6656" width="11.453125" style="82"/>
    <col min="6657" max="6657" width="17.7265625" style="82" customWidth="1"/>
    <col min="6658" max="6658" width="18.7265625" style="82" bestFit="1" customWidth="1"/>
    <col min="6659" max="6659" width="12.7265625" style="82" bestFit="1" customWidth="1"/>
    <col min="6660" max="6660" width="18.7265625" style="82" bestFit="1" customWidth="1"/>
    <col min="6661" max="6661" width="16" style="82" bestFit="1" customWidth="1"/>
    <col min="6662" max="6665" width="18.7265625" style="82" bestFit="1" customWidth="1"/>
    <col min="6666" max="6667" width="12.7265625" style="82" customWidth="1"/>
    <col min="6668" max="6668" width="2.54296875" style="82" customWidth="1"/>
    <col min="6669" max="6912" width="11.453125" style="82"/>
    <col min="6913" max="6913" width="17.7265625" style="82" customWidth="1"/>
    <col min="6914" max="6914" width="18.7265625" style="82" bestFit="1" customWidth="1"/>
    <col min="6915" max="6915" width="12.7265625" style="82" bestFit="1" customWidth="1"/>
    <col min="6916" max="6916" width="18.7265625" style="82" bestFit="1" customWidth="1"/>
    <col min="6917" max="6917" width="16" style="82" bestFit="1" customWidth="1"/>
    <col min="6918" max="6921" width="18.7265625" style="82" bestFit="1" customWidth="1"/>
    <col min="6922" max="6923" width="12.7265625" style="82" customWidth="1"/>
    <col min="6924" max="6924" width="2.54296875" style="82" customWidth="1"/>
    <col min="6925" max="7168" width="11.453125" style="82"/>
    <col min="7169" max="7169" width="17.7265625" style="82" customWidth="1"/>
    <col min="7170" max="7170" width="18.7265625" style="82" bestFit="1" customWidth="1"/>
    <col min="7171" max="7171" width="12.7265625" style="82" bestFit="1" customWidth="1"/>
    <col min="7172" max="7172" width="18.7265625" style="82" bestFit="1" customWidth="1"/>
    <col min="7173" max="7173" width="16" style="82" bestFit="1" customWidth="1"/>
    <col min="7174" max="7177" width="18.7265625" style="82" bestFit="1" customWidth="1"/>
    <col min="7178" max="7179" width="12.7265625" style="82" customWidth="1"/>
    <col min="7180" max="7180" width="2.54296875" style="82" customWidth="1"/>
    <col min="7181" max="7424" width="11.453125" style="82"/>
    <col min="7425" max="7425" width="17.7265625" style="82" customWidth="1"/>
    <col min="7426" max="7426" width="18.7265625" style="82" bestFit="1" customWidth="1"/>
    <col min="7427" max="7427" width="12.7265625" style="82" bestFit="1" customWidth="1"/>
    <col min="7428" max="7428" width="18.7265625" style="82" bestFit="1" customWidth="1"/>
    <col min="7429" max="7429" width="16" style="82" bestFit="1" customWidth="1"/>
    <col min="7430" max="7433" width="18.7265625" style="82" bestFit="1" customWidth="1"/>
    <col min="7434" max="7435" width="12.7265625" style="82" customWidth="1"/>
    <col min="7436" max="7436" width="2.54296875" style="82" customWidth="1"/>
    <col min="7437" max="7680" width="11.453125" style="82"/>
    <col min="7681" max="7681" width="17.7265625" style="82" customWidth="1"/>
    <col min="7682" max="7682" width="18.7265625" style="82" bestFit="1" customWidth="1"/>
    <col min="7683" max="7683" width="12.7265625" style="82" bestFit="1" customWidth="1"/>
    <col min="7684" max="7684" width="18.7265625" style="82" bestFit="1" customWidth="1"/>
    <col min="7685" max="7685" width="16" style="82" bestFit="1" customWidth="1"/>
    <col min="7686" max="7689" width="18.7265625" style="82" bestFit="1" customWidth="1"/>
    <col min="7690" max="7691" width="12.7265625" style="82" customWidth="1"/>
    <col min="7692" max="7692" width="2.54296875" style="82" customWidth="1"/>
    <col min="7693" max="7936" width="11.453125" style="82"/>
    <col min="7937" max="7937" width="17.7265625" style="82" customWidth="1"/>
    <col min="7938" max="7938" width="18.7265625" style="82" bestFit="1" customWidth="1"/>
    <col min="7939" max="7939" width="12.7265625" style="82" bestFit="1" customWidth="1"/>
    <col min="7940" max="7940" width="18.7265625" style="82" bestFit="1" customWidth="1"/>
    <col min="7941" max="7941" width="16" style="82" bestFit="1" customWidth="1"/>
    <col min="7942" max="7945" width="18.7265625" style="82" bestFit="1" customWidth="1"/>
    <col min="7946" max="7947" width="12.7265625" style="82" customWidth="1"/>
    <col min="7948" max="7948" width="2.54296875" style="82" customWidth="1"/>
    <col min="7949" max="8192" width="11.453125" style="82"/>
    <col min="8193" max="8193" width="17.7265625" style="82" customWidth="1"/>
    <col min="8194" max="8194" width="18.7265625" style="82" bestFit="1" customWidth="1"/>
    <col min="8195" max="8195" width="12.7265625" style="82" bestFit="1" customWidth="1"/>
    <col min="8196" max="8196" width="18.7265625" style="82" bestFit="1" customWidth="1"/>
    <col min="8197" max="8197" width="16" style="82" bestFit="1" customWidth="1"/>
    <col min="8198" max="8201" width="18.7265625" style="82" bestFit="1" customWidth="1"/>
    <col min="8202" max="8203" width="12.7265625" style="82" customWidth="1"/>
    <col min="8204" max="8204" width="2.54296875" style="82" customWidth="1"/>
    <col min="8205" max="8448" width="11.453125" style="82"/>
    <col min="8449" max="8449" width="17.7265625" style="82" customWidth="1"/>
    <col min="8450" max="8450" width="18.7265625" style="82" bestFit="1" customWidth="1"/>
    <col min="8451" max="8451" width="12.7265625" style="82" bestFit="1" customWidth="1"/>
    <col min="8452" max="8452" width="18.7265625" style="82" bestFit="1" customWidth="1"/>
    <col min="8453" max="8453" width="16" style="82" bestFit="1" customWidth="1"/>
    <col min="8454" max="8457" width="18.7265625" style="82" bestFit="1" customWidth="1"/>
    <col min="8458" max="8459" width="12.7265625" style="82" customWidth="1"/>
    <col min="8460" max="8460" width="2.54296875" style="82" customWidth="1"/>
    <col min="8461" max="8704" width="11.453125" style="82"/>
    <col min="8705" max="8705" width="17.7265625" style="82" customWidth="1"/>
    <col min="8706" max="8706" width="18.7265625" style="82" bestFit="1" customWidth="1"/>
    <col min="8707" max="8707" width="12.7265625" style="82" bestFit="1" customWidth="1"/>
    <col min="8708" max="8708" width="18.7265625" style="82" bestFit="1" customWidth="1"/>
    <col min="8709" max="8709" width="16" style="82" bestFit="1" customWidth="1"/>
    <col min="8710" max="8713" width="18.7265625" style="82" bestFit="1" customWidth="1"/>
    <col min="8714" max="8715" width="12.7265625" style="82" customWidth="1"/>
    <col min="8716" max="8716" width="2.54296875" style="82" customWidth="1"/>
    <col min="8717" max="8960" width="11.453125" style="82"/>
    <col min="8961" max="8961" width="17.7265625" style="82" customWidth="1"/>
    <col min="8962" max="8962" width="18.7265625" style="82" bestFit="1" customWidth="1"/>
    <col min="8963" max="8963" width="12.7265625" style="82" bestFit="1" customWidth="1"/>
    <col min="8964" max="8964" width="18.7265625" style="82" bestFit="1" customWidth="1"/>
    <col min="8965" max="8965" width="16" style="82" bestFit="1" customWidth="1"/>
    <col min="8966" max="8969" width="18.7265625" style="82" bestFit="1" customWidth="1"/>
    <col min="8970" max="8971" width="12.7265625" style="82" customWidth="1"/>
    <col min="8972" max="8972" width="2.54296875" style="82" customWidth="1"/>
    <col min="8973" max="9216" width="11.453125" style="82"/>
    <col min="9217" max="9217" width="17.7265625" style="82" customWidth="1"/>
    <col min="9218" max="9218" width="18.7265625" style="82" bestFit="1" customWidth="1"/>
    <col min="9219" max="9219" width="12.7265625" style="82" bestFit="1" customWidth="1"/>
    <col min="9220" max="9220" width="18.7265625" style="82" bestFit="1" customWidth="1"/>
    <col min="9221" max="9221" width="16" style="82" bestFit="1" customWidth="1"/>
    <col min="9222" max="9225" width="18.7265625" style="82" bestFit="1" customWidth="1"/>
    <col min="9226" max="9227" width="12.7265625" style="82" customWidth="1"/>
    <col min="9228" max="9228" width="2.54296875" style="82" customWidth="1"/>
    <col min="9229" max="9472" width="11.453125" style="82"/>
    <col min="9473" max="9473" width="17.7265625" style="82" customWidth="1"/>
    <col min="9474" max="9474" width="18.7265625" style="82" bestFit="1" customWidth="1"/>
    <col min="9475" max="9475" width="12.7265625" style="82" bestFit="1" customWidth="1"/>
    <col min="9476" max="9476" width="18.7265625" style="82" bestFit="1" customWidth="1"/>
    <col min="9477" max="9477" width="16" style="82" bestFit="1" customWidth="1"/>
    <col min="9478" max="9481" width="18.7265625" style="82" bestFit="1" customWidth="1"/>
    <col min="9482" max="9483" width="12.7265625" style="82" customWidth="1"/>
    <col min="9484" max="9484" width="2.54296875" style="82" customWidth="1"/>
    <col min="9485" max="9728" width="11.453125" style="82"/>
    <col min="9729" max="9729" width="17.7265625" style="82" customWidth="1"/>
    <col min="9730" max="9730" width="18.7265625" style="82" bestFit="1" customWidth="1"/>
    <col min="9731" max="9731" width="12.7265625" style="82" bestFit="1" customWidth="1"/>
    <col min="9732" max="9732" width="18.7265625" style="82" bestFit="1" customWidth="1"/>
    <col min="9733" max="9733" width="16" style="82" bestFit="1" customWidth="1"/>
    <col min="9734" max="9737" width="18.7265625" style="82" bestFit="1" customWidth="1"/>
    <col min="9738" max="9739" width="12.7265625" style="82" customWidth="1"/>
    <col min="9740" max="9740" width="2.54296875" style="82" customWidth="1"/>
    <col min="9741" max="9984" width="11.453125" style="82"/>
    <col min="9985" max="9985" width="17.7265625" style="82" customWidth="1"/>
    <col min="9986" max="9986" width="18.7265625" style="82" bestFit="1" customWidth="1"/>
    <col min="9987" max="9987" width="12.7265625" style="82" bestFit="1" customWidth="1"/>
    <col min="9988" max="9988" width="18.7265625" style="82" bestFit="1" customWidth="1"/>
    <col min="9989" max="9989" width="16" style="82" bestFit="1" customWidth="1"/>
    <col min="9990" max="9993" width="18.7265625" style="82" bestFit="1" customWidth="1"/>
    <col min="9994" max="9995" width="12.7265625" style="82" customWidth="1"/>
    <col min="9996" max="9996" width="2.54296875" style="82" customWidth="1"/>
    <col min="9997" max="10240" width="11.453125" style="82"/>
    <col min="10241" max="10241" width="17.7265625" style="82" customWidth="1"/>
    <col min="10242" max="10242" width="18.7265625" style="82" bestFit="1" customWidth="1"/>
    <col min="10243" max="10243" width="12.7265625" style="82" bestFit="1" customWidth="1"/>
    <col min="10244" max="10244" width="18.7265625" style="82" bestFit="1" customWidth="1"/>
    <col min="10245" max="10245" width="16" style="82" bestFit="1" customWidth="1"/>
    <col min="10246" max="10249" width="18.7265625" style="82" bestFit="1" customWidth="1"/>
    <col min="10250" max="10251" width="12.7265625" style="82" customWidth="1"/>
    <col min="10252" max="10252" width="2.54296875" style="82" customWidth="1"/>
    <col min="10253" max="10496" width="11.453125" style="82"/>
    <col min="10497" max="10497" width="17.7265625" style="82" customWidth="1"/>
    <col min="10498" max="10498" width="18.7265625" style="82" bestFit="1" customWidth="1"/>
    <col min="10499" max="10499" width="12.7265625" style="82" bestFit="1" customWidth="1"/>
    <col min="10500" max="10500" width="18.7265625" style="82" bestFit="1" customWidth="1"/>
    <col min="10501" max="10501" width="16" style="82" bestFit="1" customWidth="1"/>
    <col min="10502" max="10505" width="18.7265625" style="82" bestFit="1" customWidth="1"/>
    <col min="10506" max="10507" width="12.7265625" style="82" customWidth="1"/>
    <col min="10508" max="10508" width="2.54296875" style="82" customWidth="1"/>
    <col min="10509" max="10752" width="11.453125" style="82"/>
    <col min="10753" max="10753" width="17.7265625" style="82" customWidth="1"/>
    <col min="10754" max="10754" width="18.7265625" style="82" bestFit="1" customWidth="1"/>
    <col min="10755" max="10755" width="12.7265625" style="82" bestFit="1" customWidth="1"/>
    <col min="10756" max="10756" width="18.7265625" style="82" bestFit="1" customWidth="1"/>
    <col min="10757" max="10757" width="16" style="82" bestFit="1" customWidth="1"/>
    <col min="10758" max="10761" width="18.7265625" style="82" bestFit="1" customWidth="1"/>
    <col min="10762" max="10763" width="12.7265625" style="82" customWidth="1"/>
    <col min="10764" max="10764" width="2.54296875" style="82" customWidth="1"/>
    <col min="10765" max="11008" width="11.453125" style="82"/>
    <col min="11009" max="11009" width="17.7265625" style="82" customWidth="1"/>
    <col min="11010" max="11010" width="18.7265625" style="82" bestFit="1" customWidth="1"/>
    <col min="11011" max="11011" width="12.7265625" style="82" bestFit="1" customWidth="1"/>
    <col min="11012" max="11012" width="18.7265625" style="82" bestFit="1" customWidth="1"/>
    <col min="11013" max="11013" width="16" style="82" bestFit="1" customWidth="1"/>
    <col min="11014" max="11017" width="18.7265625" style="82" bestFit="1" customWidth="1"/>
    <col min="11018" max="11019" width="12.7265625" style="82" customWidth="1"/>
    <col min="11020" max="11020" width="2.54296875" style="82" customWidth="1"/>
    <col min="11021" max="11264" width="11.453125" style="82"/>
    <col min="11265" max="11265" width="17.7265625" style="82" customWidth="1"/>
    <col min="11266" max="11266" width="18.7265625" style="82" bestFit="1" customWidth="1"/>
    <col min="11267" max="11267" width="12.7265625" style="82" bestFit="1" customWidth="1"/>
    <col min="11268" max="11268" width="18.7265625" style="82" bestFit="1" customWidth="1"/>
    <col min="11269" max="11269" width="16" style="82" bestFit="1" customWidth="1"/>
    <col min="11270" max="11273" width="18.7265625" style="82" bestFit="1" customWidth="1"/>
    <col min="11274" max="11275" width="12.7265625" style="82" customWidth="1"/>
    <col min="11276" max="11276" width="2.54296875" style="82" customWidth="1"/>
    <col min="11277" max="11520" width="11.453125" style="82"/>
    <col min="11521" max="11521" width="17.7265625" style="82" customWidth="1"/>
    <col min="11522" max="11522" width="18.7265625" style="82" bestFit="1" customWidth="1"/>
    <col min="11523" max="11523" width="12.7265625" style="82" bestFit="1" customWidth="1"/>
    <col min="11524" max="11524" width="18.7265625" style="82" bestFit="1" customWidth="1"/>
    <col min="11525" max="11525" width="16" style="82" bestFit="1" customWidth="1"/>
    <col min="11526" max="11529" width="18.7265625" style="82" bestFit="1" customWidth="1"/>
    <col min="11530" max="11531" width="12.7265625" style="82" customWidth="1"/>
    <col min="11532" max="11532" width="2.54296875" style="82" customWidth="1"/>
    <col min="11533" max="11776" width="11.453125" style="82"/>
    <col min="11777" max="11777" width="17.7265625" style="82" customWidth="1"/>
    <col min="11778" max="11778" width="18.7265625" style="82" bestFit="1" customWidth="1"/>
    <col min="11779" max="11779" width="12.7265625" style="82" bestFit="1" customWidth="1"/>
    <col min="11780" max="11780" width="18.7265625" style="82" bestFit="1" customWidth="1"/>
    <col min="11781" max="11781" width="16" style="82" bestFit="1" customWidth="1"/>
    <col min="11782" max="11785" width="18.7265625" style="82" bestFit="1" customWidth="1"/>
    <col min="11786" max="11787" width="12.7265625" style="82" customWidth="1"/>
    <col min="11788" max="11788" width="2.54296875" style="82" customWidth="1"/>
    <col min="11789" max="12032" width="11.453125" style="82"/>
    <col min="12033" max="12033" width="17.7265625" style="82" customWidth="1"/>
    <col min="12034" max="12034" width="18.7265625" style="82" bestFit="1" customWidth="1"/>
    <col min="12035" max="12035" width="12.7265625" style="82" bestFit="1" customWidth="1"/>
    <col min="12036" max="12036" width="18.7265625" style="82" bestFit="1" customWidth="1"/>
    <col min="12037" max="12037" width="16" style="82" bestFit="1" customWidth="1"/>
    <col min="12038" max="12041" width="18.7265625" style="82" bestFit="1" customWidth="1"/>
    <col min="12042" max="12043" width="12.7265625" style="82" customWidth="1"/>
    <col min="12044" max="12044" width="2.54296875" style="82" customWidth="1"/>
    <col min="12045" max="12288" width="11.453125" style="82"/>
    <col min="12289" max="12289" width="17.7265625" style="82" customWidth="1"/>
    <col min="12290" max="12290" width="18.7265625" style="82" bestFit="1" customWidth="1"/>
    <col min="12291" max="12291" width="12.7265625" style="82" bestFit="1" customWidth="1"/>
    <col min="12292" max="12292" width="18.7265625" style="82" bestFit="1" customWidth="1"/>
    <col min="12293" max="12293" width="16" style="82" bestFit="1" customWidth="1"/>
    <col min="12294" max="12297" width="18.7265625" style="82" bestFit="1" customWidth="1"/>
    <col min="12298" max="12299" width="12.7265625" style="82" customWidth="1"/>
    <col min="12300" max="12300" width="2.54296875" style="82" customWidth="1"/>
    <col min="12301" max="12544" width="11.453125" style="82"/>
    <col min="12545" max="12545" width="17.7265625" style="82" customWidth="1"/>
    <col min="12546" max="12546" width="18.7265625" style="82" bestFit="1" customWidth="1"/>
    <col min="12547" max="12547" width="12.7265625" style="82" bestFit="1" customWidth="1"/>
    <col min="12548" max="12548" width="18.7265625" style="82" bestFit="1" customWidth="1"/>
    <col min="12549" max="12549" width="16" style="82" bestFit="1" customWidth="1"/>
    <col min="12550" max="12553" width="18.7265625" style="82" bestFit="1" customWidth="1"/>
    <col min="12554" max="12555" width="12.7265625" style="82" customWidth="1"/>
    <col min="12556" max="12556" width="2.54296875" style="82" customWidth="1"/>
    <col min="12557" max="12800" width="11.453125" style="82"/>
    <col min="12801" max="12801" width="17.7265625" style="82" customWidth="1"/>
    <col min="12802" max="12802" width="18.7265625" style="82" bestFit="1" customWidth="1"/>
    <col min="12803" max="12803" width="12.7265625" style="82" bestFit="1" customWidth="1"/>
    <col min="12804" max="12804" width="18.7265625" style="82" bestFit="1" customWidth="1"/>
    <col min="12805" max="12805" width="16" style="82" bestFit="1" customWidth="1"/>
    <col min="12806" max="12809" width="18.7265625" style="82" bestFit="1" customWidth="1"/>
    <col min="12810" max="12811" width="12.7265625" style="82" customWidth="1"/>
    <col min="12812" max="12812" width="2.54296875" style="82" customWidth="1"/>
    <col min="12813" max="13056" width="11.453125" style="82"/>
    <col min="13057" max="13057" width="17.7265625" style="82" customWidth="1"/>
    <col min="13058" max="13058" width="18.7265625" style="82" bestFit="1" customWidth="1"/>
    <col min="13059" max="13059" width="12.7265625" style="82" bestFit="1" customWidth="1"/>
    <col min="13060" max="13060" width="18.7265625" style="82" bestFit="1" customWidth="1"/>
    <col min="13061" max="13061" width="16" style="82" bestFit="1" customWidth="1"/>
    <col min="13062" max="13065" width="18.7265625" style="82" bestFit="1" customWidth="1"/>
    <col min="13066" max="13067" width="12.7265625" style="82" customWidth="1"/>
    <col min="13068" max="13068" width="2.54296875" style="82" customWidth="1"/>
    <col min="13069" max="13312" width="11.453125" style="82"/>
    <col min="13313" max="13313" width="17.7265625" style="82" customWidth="1"/>
    <col min="13314" max="13314" width="18.7265625" style="82" bestFit="1" customWidth="1"/>
    <col min="13315" max="13315" width="12.7265625" style="82" bestFit="1" customWidth="1"/>
    <col min="13316" max="13316" width="18.7265625" style="82" bestFit="1" customWidth="1"/>
    <col min="13317" max="13317" width="16" style="82" bestFit="1" customWidth="1"/>
    <col min="13318" max="13321" width="18.7265625" style="82" bestFit="1" customWidth="1"/>
    <col min="13322" max="13323" width="12.7265625" style="82" customWidth="1"/>
    <col min="13324" max="13324" width="2.54296875" style="82" customWidth="1"/>
    <col min="13325" max="13568" width="11.453125" style="82"/>
    <col min="13569" max="13569" width="17.7265625" style="82" customWidth="1"/>
    <col min="13570" max="13570" width="18.7265625" style="82" bestFit="1" customWidth="1"/>
    <col min="13571" max="13571" width="12.7265625" style="82" bestFit="1" customWidth="1"/>
    <col min="13572" max="13572" width="18.7265625" style="82" bestFit="1" customWidth="1"/>
    <col min="13573" max="13573" width="16" style="82" bestFit="1" customWidth="1"/>
    <col min="13574" max="13577" width="18.7265625" style="82" bestFit="1" customWidth="1"/>
    <col min="13578" max="13579" width="12.7265625" style="82" customWidth="1"/>
    <col min="13580" max="13580" width="2.54296875" style="82" customWidth="1"/>
    <col min="13581" max="13824" width="11.453125" style="82"/>
    <col min="13825" max="13825" width="17.7265625" style="82" customWidth="1"/>
    <col min="13826" max="13826" width="18.7265625" style="82" bestFit="1" customWidth="1"/>
    <col min="13827" max="13827" width="12.7265625" style="82" bestFit="1" customWidth="1"/>
    <col min="13828" max="13828" width="18.7265625" style="82" bestFit="1" customWidth="1"/>
    <col min="13829" max="13829" width="16" style="82" bestFit="1" customWidth="1"/>
    <col min="13830" max="13833" width="18.7265625" style="82" bestFit="1" customWidth="1"/>
    <col min="13834" max="13835" width="12.7265625" style="82" customWidth="1"/>
    <col min="13836" max="13836" width="2.54296875" style="82" customWidth="1"/>
    <col min="13837" max="14080" width="11.453125" style="82"/>
    <col min="14081" max="14081" width="17.7265625" style="82" customWidth="1"/>
    <col min="14082" max="14082" width="18.7265625" style="82" bestFit="1" customWidth="1"/>
    <col min="14083" max="14083" width="12.7265625" style="82" bestFit="1" customWidth="1"/>
    <col min="14084" max="14084" width="18.7265625" style="82" bestFit="1" customWidth="1"/>
    <col min="14085" max="14085" width="16" style="82" bestFit="1" customWidth="1"/>
    <col min="14086" max="14089" width="18.7265625" style="82" bestFit="1" customWidth="1"/>
    <col min="14090" max="14091" width="12.7265625" style="82" customWidth="1"/>
    <col min="14092" max="14092" width="2.54296875" style="82" customWidth="1"/>
    <col min="14093" max="14336" width="11.453125" style="82"/>
    <col min="14337" max="14337" width="17.7265625" style="82" customWidth="1"/>
    <col min="14338" max="14338" width="18.7265625" style="82" bestFit="1" customWidth="1"/>
    <col min="14339" max="14339" width="12.7265625" style="82" bestFit="1" customWidth="1"/>
    <col min="14340" max="14340" width="18.7265625" style="82" bestFit="1" customWidth="1"/>
    <col min="14341" max="14341" width="16" style="82" bestFit="1" customWidth="1"/>
    <col min="14342" max="14345" width="18.7265625" style="82" bestFit="1" customWidth="1"/>
    <col min="14346" max="14347" width="12.7265625" style="82" customWidth="1"/>
    <col min="14348" max="14348" width="2.54296875" style="82" customWidth="1"/>
    <col min="14349" max="14592" width="11.453125" style="82"/>
    <col min="14593" max="14593" width="17.7265625" style="82" customWidth="1"/>
    <col min="14594" max="14594" width="18.7265625" style="82" bestFit="1" customWidth="1"/>
    <col min="14595" max="14595" width="12.7265625" style="82" bestFit="1" customWidth="1"/>
    <col min="14596" max="14596" width="18.7265625" style="82" bestFit="1" customWidth="1"/>
    <col min="14597" max="14597" width="16" style="82" bestFit="1" customWidth="1"/>
    <col min="14598" max="14601" width="18.7265625" style="82" bestFit="1" customWidth="1"/>
    <col min="14602" max="14603" width="12.7265625" style="82" customWidth="1"/>
    <col min="14604" max="14604" width="2.54296875" style="82" customWidth="1"/>
    <col min="14605" max="14848" width="11.453125" style="82"/>
    <col min="14849" max="14849" width="17.7265625" style="82" customWidth="1"/>
    <col min="14850" max="14850" width="18.7265625" style="82" bestFit="1" customWidth="1"/>
    <col min="14851" max="14851" width="12.7265625" style="82" bestFit="1" customWidth="1"/>
    <col min="14852" max="14852" width="18.7265625" style="82" bestFit="1" customWidth="1"/>
    <col min="14853" max="14853" width="16" style="82" bestFit="1" customWidth="1"/>
    <col min="14854" max="14857" width="18.7265625" style="82" bestFit="1" customWidth="1"/>
    <col min="14858" max="14859" width="12.7265625" style="82" customWidth="1"/>
    <col min="14860" max="14860" width="2.54296875" style="82" customWidth="1"/>
    <col min="14861" max="15104" width="11.453125" style="82"/>
    <col min="15105" max="15105" width="17.7265625" style="82" customWidth="1"/>
    <col min="15106" max="15106" width="18.7265625" style="82" bestFit="1" customWidth="1"/>
    <col min="15107" max="15107" width="12.7265625" style="82" bestFit="1" customWidth="1"/>
    <col min="15108" max="15108" width="18.7265625" style="82" bestFit="1" customWidth="1"/>
    <col min="15109" max="15109" width="16" style="82" bestFit="1" customWidth="1"/>
    <col min="15110" max="15113" width="18.7265625" style="82" bestFit="1" customWidth="1"/>
    <col min="15114" max="15115" width="12.7265625" style="82" customWidth="1"/>
    <col min="15116" max="15116" width="2.54296875" style="82" customWidth="1"/>
    <col min="15117" max="15360" width="11.453125" style="82"/>
    <col min="15361" max="15361" width="17.7265625" style="82" customWidth="1"/>
    <col min="15362" max="15362" width="18.7265625" style="82" bestFit="1" customWidth="1"/>
    <col min="15363" max="15363" width="12.7265625" style="82" bestFit="1" customWidth="1"/>
    <col min="15364" max="15364" width="18.7265625" style="82" bestFit="1" customWidth="1"/>
    <col min="15365" max="15365" width="16" style="82" bestFit="1" customWidth="1"/>
    <col min="15366" max="15369" width="18.7265625" style="82" bestFit="1" customWidth="1"/>
    <col min="15370" max="15371" width="12.7265625" style="82" customWidth="1"/>
    <col min="15372" max="15372" width="2.54296875" style="82" customWidth="1"/>
    <col min="15373" max="15616" width="11.453125" style="82"/>
    <col min="15617" max="15617" width="17.7265625" style="82" customWidth="1"/>
    <col min="15618" max="15618" width="18.7265625" style="82" bestFit="1" customWidth="1"/>
    <col min="15619" max="15619" width="12.7265625" style="82" bestFit="1" customWidth="1"/>
    <col min="15620" max="15620" width="18.7265625" style="82" bestFit="1" customWidth="1"/>
    <col min="15621" max="15621" width="16" style="82" bestFit="1" customWidth="1"/>
    <col min="15622" max="15625" width="18.7265625" style="82" bestFit="1" customWidth="1"/>
    <col min="15626" max="15627" width="12.7265625" style="82" customWidth="1"/>
    <col min="15628" max="15628" width="2.54296875" style="82" customWidth="1"/>
    <col min="15629" max="15872" width="11.453125" style="82"/>
    <col min="15873" max="15873" width="17.7265625" style="82" customWidth="1"/>
    <col min="15874" max="15874" width="18.7265625" style="82" bestFit="1" customWidth="1"/>
    <col min="15875" max="15875" width="12.7265625" style="82" bestFit="1" customWidth="1"/>
    <col min="15876" max="15876" width="18.7265625" style="82" bestFit="1" customWidth="1"/>
    <col min="15877" max="15877" width="16" style="82" bestFit="1" customWidth="1"/>
    <col min="15878" max="15881" width="18.7265625" style="82" bestFit="1" customWidth="1"/>
    <col min="15882" max="15883" width="12.7265625" style="82" customWidth="1"/>
    <col min="15884" max="15884" width="2.54296875" style="82" customWidth="1"/>
    <col min="15885" max="16128" width="11.453125" style="82"/>
    <col min="16129" max="16129" width="17.7265625" style="82" customWidth="1"/>
    <col min="16130" max="16130" width="18.7265625" style="82" bestFit="1" customWidth="1"/>
    <col min="16131" max="16131" width="12.7265625" style="82" bestFit="1" customWidth="1"/>
    <col min="16132" max="16132" width="18.7265625" style="82" bestFit="1" customWidth="1"/>
    <col min="16133" max="16133" width="16" style="82" bestFit="1" customWidth="1"/>
    <col min="16134" max="16137" width="18.7265625" style="82" bestFit="1" customWidth="1"/>
    <col min="16138" max="16139" width="12.7265625" style="82" customWidth="1"/>
    <col min="16140" max="16140" width="2.54296875" style="82" customWidth="1"/>
    <col min="16141" max="16384" width="11.453125" style="82"/>
  </cols>
  <sheetData>
    <row r="1" spans="1:20" x14ac:dyDescent="0.35">
      <c r="A1" s="80" t="s">
        <v>78</v>
      </c>
    </row>
    <row r="2" spans="1:20" ht="15.5" x14ac:dyDescent="0.35">
      <c r="A2" s="83" t="s">
        <v>79</v>
      </c>
    </row>
    <row r="3" spans="1:20" ht="15.5" x14ac:dyDescent="0.35">
      <c r="A3" s="83"/>
    </row>
    <row r="4" spans="1:20" x14ac:dyDescent="0.35">
      <c r="A4" s="84" t="s">
        <v>80</v>
      </c>
    </row>
    <row r="5" spans="1:20" s="87" customFormat="1" ht="23.25" customHeight="1" x14ac:dyDescent="0.35">
      <c r="A5" s="85" t="s">
        <v>60</v>
      </c>
      <c r="B5" s="86" t="s">
        <v>81</v>
      </c>
      <c r="C5" s="86" t="s">
        <v>82</v>
      </c>
      <c r="D5" s="86" t="s">
        <v>83</v>
      </c>
      <c r="E5" s="86" t="s">
        <v>84</v>
      </c>
      <c r="F5" s="86" t="s">
        <v>85</v>
      </c>
      <c r="G5" s="86" t="s">
        <v>86</v>
      </c>
      <c r="H5" s="86" t="s">
        <v>53</v>
      </c>
      <c r="I5" s="86" t="s">
        <v>87</v>
      </c>
      <c r="J5" s="86" t="s">
        <v>88</v>
      </c>
      <c r="K5" s="86" t="s">
        <v>0</v>
      </c>
    </row>
    <row r="6" spans="1:20" x14ac:dyDescent="0.35">
      <c r="A6" s="88">
        <v>2011</v>
      </c>
      <c r="B6" s="89">
        <v>10721.0312825658</v>
      </c>
      <c r="C6" s="89">
        <v>10235.353079840101</v>
      </c>
      <c r="D6" s="89">
        <v>1522.5406592484701</v>
      </c>
      <c r="E6" s="89">
        <v>219.44862884541499</v>
      </c>
      <c r="F6" s="89">
        <v>2426.7359521288299</v>
      </c>
      <c r="G6" s="89">
        <v>775.59494796720799</v>
      </c>
      <c r="H6" s="89">
        <v>1030.07229161687</v>
      </c>
      <c r="I6" s="89">
        <v>563.68947023926796</v>
      </c>
      <c r="J6" s="89">
        <v>31.2085217607323</v>
      </c>
      <c r="K6" s="89">
        <f>SUM(B6:J6)</f>
        <v>27525.674834212692</v>
      </c>
      <c r="N6" s="90"/>
    </row>
    <row r="7" spans="1:20" x14ac:dyDescent="0.35">
      <c r="A7" s="88">
        <v>2012</v>
      </c>
      <c r="B7" s="89">
        <v>10730.942210401799</v>
      </c>
      <c r="C7" s="89">
        <v>10745.515758961699</v>
      </c>
      <c r="D7" s="89">
        <v>1352.33743256601</v>
      </c>
      <c r="E7" s="89">
        <v>209.569981439488</v>
      </c>
      <c r="F7" s="89">
        <v>2575.3341204306998</v>
      </c>
      <c r="G7" s="89">
        <v>558.25922602627895</v>
      </c>
      <c r="H7" s="89">
        <v>844.82847995065697</v>
      </c>
      <c r="I7" s="89">
        <v>428.26749069318203</v>
      </c>
      <c r="J7" s="89">
        <v>21.6183863068179</v>
      </c>
      <c r="K7" s="89">
        <f>SUM(B7:J7)</f>
        <v>27466.673086776635</v>
      </c>
      <c r="N7" s="90"/>
    </row>
    <row r="8" spans="1:20" x14ac:dyDescent="0.35">
      <c r="A8" s="88">
        <v>2013</v>
      </c>
      <c r="B8" s="89">
        <v>9820.7478280872601</v>
      </c>
      <c r="C8" s="89">
        <v>8536.2794900494901</v>
      </c>
      <c r="D8" s="89">
        <v>1413.84338734106</v>
      </c>
      <c r="E8" s="89">
        <v>479.25180439750102</v>
      </c>
      <c r="F8" s="89">
        <v>1776.0595258877399</v>
      </c>
      <c r="G8" s="89">
        <v>527.7123537571</v>
      </c>
      <c r="H8" s="89">
        <v>856.80847467289595</v>
      </c>
      <c r="I8" s="89">
        <v>355.52074602744</v>
      </c>
      <c r="J8" s="89">
        <v>23.2218059725597</v>
      </c>
      <c r="K8" s="89">
        <f t="shared" ref="K8:K14" si="0">SUM(B8:J8)</f>
        <v>23789.445416193048</v>
      </c>
      <c r="N8" s="90"/>
    </row>
    <row r="9" spans="1:20" x14ac:dyDescent="0.35">
      <c r="A9" s="88">
        <v>2014</v>
      </c>
      <c r="B9" s="89">
        <v>8874.9060769625194</v>
      </c>
      <c r="C9" s="89">
        <v>6729.0722178974002</v>
      </c>
      <c r="D9" s="89">
        <v>1503.5472338862501</v>
      </c>
      <c r="E9" s="89">
        <v>331.07695278478701</v>
      </c>
      <c r="F9" s="89">
        <v>1522.51352111971</v>
      </c>
      <c r="G9" s="89">
        <v>539.55821649929203</v>
      </c>
      <c r="H9" s="89">
        <v>646.70480025804602</v>
      </c>
      <c r="I9" s="89">
        <v>360.16193124196099</v>
      </c>
      <c r="J9" s="89">
        <v>37.8729777580388</v>
      </c>
      <c r="K9" s="89">
        <f t="shared" si="0"/>
        <v>20545.413928408001</v>
      </c>
      <c r="N9" s="90"/>
    </row>
    <row r="10" spans="1:20" x14ac:dyDescent="0.35">
      <c r="A10" s="88">
        <v>2015</v>
      </c>
      <c r="B10" s="89">
        <v>8167.5413126537796</v>
      </c>
      <c r="C10" s="89">
        <v>6650.5953646963699</v>
      </c>
      <c r="D10" s="89">
        <v>1507.65853119551</v>
      </c>
      <c r="E10" s="89">
        <v>137.79635297098301</v>
      </c>
      <c r="F10" s="89">
        <v>1548.26960111113</v>
      </c>
      <c r="G10" s="89">
        <v>341.685340655076</v>
      </c>
      <c r="H10" s="89">
        <v>350.00259655641503</v>
      </c>
      <c r="I10" s="89">
        <v>219.63469285986599</v>
      </c>
      <c r="J10" s="89">
        <v>26.956227140134001</v>
      </c>
      <c r="K10" s="89">
        <f t="shared" si="0"/>
        <v>18950.140019839262</v>
      </c>
      <c r="N10" s="90"/>
    </row>
    <row r="11" spans="1:20" x14ac:dyDescent="0.35">
      <c r="A11" s="88">
        <v>2016</v>
      </c>
      <c r="B11" s="89">
        <v>10171.2028004944</v>
      </c>
      <c r="C11" s="89">
        <v>7385.95743423773</v>
      </c>
      <c r="D11" s="89">
        <v>1465.45208417193</v>
      </c>
      <c r="E11" s="89">
        <v>120.45621156886</v>
      </c>
      <c r="F11" s="89">
        <v>1657.8745242177499</v>
      </c>
      <c r="G11" s="89">
        <v>344.262265282415</v>
      </c>
      <c r="H11" s="89">
        <v>343.76033679517201</v>
      </c>
      <c r="I11" s="89">
        <v>272.67154160154399</v>
      </c>
      <c r="J11" s="89">
        <v>14.9991003984556</v>
      </c>
      <c r="K11" s="89">
        <f t="shared" si="0"/>
        <v>21776.636298768255</v>
      </c>
      <c r="M11"/>
      <c r="N11" s="90"/>
      <c r="O11"/>
      <c r="P11"/>
      <c r="Q11"/>
      <c r="R11"/>
      <c r="S11"/>
      <c r="T11"/>
    </row>
    <row r="12" spans="1:20" x14ac:dyDescent="0.35">
      <c r="A12" s="88">
        <v>2017</v>
      </c>
      <c r="B12" s="89">
        <v>13844.958650954801</v>
      </c>
      <c r="C12" s="89">
        <v>8270.4808182539</v>
      </c>
      <c r="D12" s="89">
        <v>2398.5088575489499</v>
      </c>
      <c r="E12" s="89">
        <v>118.02914691497099</v>
      </c>
      <c r="F12" s="89">
        <v>1726.1331451614001</v>
      </c>
      <c r="G12" s="89">
        <v>370.47611971466898</v>
      </c>
      <c r="H12" s="89">
        <v>434.37049986164698</v>
      </c>
      <c r="I12" s="89">
        <v>367.85685112577198</v>
      </c>
      <c r="J12" s="89">
        <v>50.793155874228297</v>
      </c>
      <c r="K12" s="89">
        <f t="shared" si="0"/>
        <v>27581.607245410338</v>
      </c>
      <c r="M12"/>
      <c r="N12" s="90"/>
      <c r="O12"/>
      <c r="P12"/>
      <c r="Q12"/>
      <c r="R12"/>
      <c r="S12"/>
      <c r="T12"/>
    </row>
    <row r="13" spans="1:20" x14ac:dyDescent="0.35">
      <c r="A13" s="88">
        <v>2018</v>
      </c>
      <c r="B13" s="89">
        <v>14938.545275059299</v>
      </c>
      <c r="C13" s="89">
        <v>8258.5140570627009</v>
      </c>
      <c r="D13" s="89">
        <v>2573.9030892868</v>
      </c>
      <c r="E13" s="89">
        <v>122.68864173304</v>
      </c>
      <c r="F13" s="89">
        <v>1545.4688005683099</v>
      </c>
      <c r="G13" s="89">
        <v>351.76617733195502</v>
      </c>
      <c r="H13" s="89">
        <v>484.36463219586602</v>
      </c>
      <c r="I13" s="89">
        <v>612.49525971191497</v>
      </c>
      <c r="J13" s="89">
        <v>10.911933288084899</v>
      </c>
      <c r="K13" s="89">
        <f t="shared" si="0"/>
        <v>28898.657866237969</v>
      </c>
      <c r="M13"/>
      <c r="N13" s="90"/>
      <c r="O13"/>
      <c r="P13"/>
      <c r="Q13"/>
      <c r="R13"/>
      <c r="S13"/>
      <c r="T13"/>
    </row>
    <row r="14" spans="1:20" x14ac:dyDescent="0.35">
      <c r="A14" s="91">
        <v>2019</v>
      </c>
      <c r="B14" s="92">
        <v>13892.564953946838</v>
      </c>
      <c r="C14" s="92">
        <v>8482.055245320611</v>
      </c>
      <c r="D14" s="92">
        <v>2102.7689601152479</v>
      </c>
      <c r="E14" s="92">
        <v>75.608340356566018</v>
      </c>
      <c r="F14" s="92">
        <v>1530.2444239342544</v>
      </c>
      <c r="G14" s="92">
        <v>371.19389629557747</v>
      </c>
      <c r="H14" s="92">
        <v>978.9822533076499</v>
      </c>
      <c r="I14" s="92">
        <v>638.21314826569346</v>
      </c>
      <c r="J14" s="92">
        <v>2.1614940000000002</v>
      </c>
      <c r="K14" s="89">
        <f t="shared" si="0"/>
        <v>28073.79271554244</v>
      </c>
      <c r="M14" s="93"/>
      <c r="N14" s="90"/>
      <c r="O14"/>
      <c r="P14"/>
      <c r="Q14"/>
      <c r="R14"/>
      <c r="S14"/>
      <c r="T14"/>
    </row>
    <row r="15" spans="1:20" x14ac:dyDescent="0.35">
      <c r="A15" s="94" t="s">
        <v>189</v>
      </c>
      <c r="B15" s="95">
        <f>SUM(B16:B26)</f>
        <v>11169.298846917169</v>
      </c>
      <c r="C15" s="95">
        <f t="shared" ref="C15:J15" si="1">SUM(C16:C26)</f>
        <v>7012.4752702135047</v>
      </c>
      <c r="D15" s="95">
        <f t="shared" si="1"/>
        <v>1295.8071208180611</v>
      </c>
      <c r="E15" s="95">
        <f t="shared" si="1"/>
        <v>84.041925869598998</v>
      </c>
      <c r="F15" s="95">
        <f t="shared" si="1"/>
        <v>1295.1898583517402</v>
      </c>
      <c r="G15" s="95">
        <f t="shared" si="1"/>
        <v>314.37179407118674</v>
      </c>
      <c r="H15" s="95">
        <f t="shared" si="1"/>
        <v>941.61233246376389</v>
      </c>
      <c r="I15" s="95">
        <f t="shared" si="1"/>
        <v>352.06672770463325</v>
      </c>
      <c r="J15" s="95">
        <f t="shared" si="1"/>
        <v>5.059863</v>
      </c>
      <c r="K15" s="95">
        <f>SUM(K16:K26)</f>
        <v>22469.923739409656</v>
      </c>
      <c r="M15" s="93"/>
      <c r="N15" s="90"/>
      <c r="O15"/>
      <c r="P15"/>
      <c r="Q15"/>
      <c r="R15"/>
      <c r="S15"/>
      <c r="T15"/>
    </row>
    <row r="16" spans="1:20" x14ac:dyDescent="0.35">
      <c r="A16" s="96" t="s">
        <v>44</v>
      </c>
      <c r="B16" s="97">
        <v>1006.59154552704</v>
      </c>
      <c r="C16" s="97">
        <v>847.62851900377495</v>
      </c>
      <c r="D16" s="97">
        <v>165.372099994118</v>
      </c>
      <c r="E16" s="97">
        <v>6.3737006463780004</v>
      </c>
      <c r="F16" s="97">
        <v>120.20856411464101</v>
      </c>
      <c r="G16" s="97">
        <v>32.897156437814601</v>
      </c>
      <c r="H16" s="97">
        <v>90.954680724954002</v>
      </c>
      <c r="I16" s="97">
        <v>25.447116014627898</v>
      </c>
      <c r="J16" s="98">
        <v>0.16714599999999999</v>
      </c>
      <c r="K16" s="97">
        <f>SUM(B16:J16)</f>
        <v>2295.6405284633479</v>
      </c>
      <c r="M16" s="93"/>
      <c r="N16" s="90"/>
      <c r="O16"/>
      <c r="P16"/>
      <c r="Q16"/>
      <c r="R16"/>
      <c r="S16"/>
      <c r="T16"/>
    </row>
    <row r="17" spans="1:20" x14ac:dyDescent="0.35">
      <c r="A17" s="96" t="s">
        <v>43</v>
      </c>
      <c r="B17" s="97">
        <v>1024.9946470386799</v>
      </c>
      <c r="C17" s="97">
        <v>748.34740980208301</v>
      </c>
      <c r="D17" s="97">
        <v>141.92961660498901</v>
      </c>
      <c r="E17" s="97">
        <v>5.5495765889799999</v>
      </c>
      <c r="F17" s="97">
        <v>143.39223920905499</v>
      </c>
      <c r="G17" s="97">
        <v>34.576395512250301</v>
      </c>
      <c r="H17" s="97">
        <v>110.09504238256601</v>
      </c>
      <c r="I17" s="97">
        <v>42.2266552287713</v>
      </c>
      <c r="J17" s="98">
        <v>0.15319099999999999</v>
      </c>
      <c r="K17" s="97">
        <f t="shared" ref="K17:K26" si="2">SUM(B17:J17)</f>
        <v>2251.2647733673743</v>
      </c>
      <c r="M17" s="93"/>
      <c r="N17" s="90"/>
      <c r="O17"/>
      <c r="P17"/>
      <c r="Q17"/>
      <c r="R17"/>
      <c r="S17"/>
      <c r="T17"/>
    </row>
    <row r="18" spans="1:20" x14ac:dyDescent="0.35">
      <c r="A18" s="96" t="s">
        <v>42</v>
      </c>
      <c r="B18" s="97">
        <v>820.833679589393</v>
      </c>
      <c r="C18" s="97">
        <v>507.34818468664201</v>
      </c>
      <c r="D18" s="97">
        <v>183.02675560314401</v>
      </c>
      <c r="E18" s="97">
        <v>4.7324460163050004</v>
      </c>
      <c r="F18" s="97">
        <v>122.753526378503</v>
      </c>
      <c r="G18" s="97">
        <v>32.750177624600198</v>
      </c>
      <c r="H18" s="97">
        <v>81.645506465351005</v>
      </c>
      <c r="I18" s="97">
        <v>41.868480830908297</v>
      </c>
      <c r="J18" s="98">
        <v>0.105988</v>
      </c>
      <c r="K18" s="97">
        <f t="shared" si="2"/>
        <v>1795.0647451948464</v>
      </c>
      <c r="M18" s="93"/>
      <c r="N18" s="90"/>
      <c r="O18"/>
      <c r="P18"/>
      <c r="Q18"/>
      <c r="R18"/>
      <c r="S18"/>
      <c r="T18"/>
    </row>
    <row r="19" spans="1:20" x14ac:dyDescent="0.35">
      <c r="A19" s="96" t="s">
        <v>41</v>
      </c>
      <c r="B19" s="97">
        <v>560.37648534650498</v>
      </c>
      <c r="C19" s="97">
        <v>369.03012132819902</v>
      </c>
      <c r="D19" s="97">
        <v>96.266664935720001</v>
      </c>
      <c r="E19" s="97">
        <v>4.5280028274159996</v>
      </c>
      <c r="F19" s="97">
        <v>87.739797032660306</v>
      </c>
      <c r="G19" s="97">
        <v>1.60811023432945</v>
      </c>
      <c r="H19" s="97">
        <v>34.135282403319998</v>
      </c>
      <c r="I19" s="97">
        <v>13.1438535195093</v>
      </c>
      <c r="J19" s="98">
        <v>0</v>
      </c>
      <c r="K19" s="97">
        <f t="shared" si="2"/>
        <v>1166.8283176276591</v>
      </c>
    </row>
    <row r="20" spans="1:20" x14ac:dyDescent="0.35">
      <c r="A20" s="96" t="s">
        <v>40</v>
      </c>
      <c r="B20" s="97">
        <v>689.82351803338304</v>
      </c>
      <c r="C20" s="97">
        <v>294.88150276504803</v>
      </c>
      <c r="D20" s="97">
        <v>33.962009757578102</v>
      </c>
      <c r="E20" s="97">
        <v>6.5018070477079997</v>
      </c>
      <c r="F20" s="97">
        <v>84.886225540072004</v>
      </c>
      <c r="G20" s="97">
        <v>13.510059207094001</v>
      </c>
      <c r="H20" s="97">
        <v>0</v>
      </c>
      <c r="I20" s="97">
        <v>38.2854974732887</v>
      </c>
      <c r="J20" s="99">
        <v>3.0469999999999998E-3</v>
      </c>
      <c r="K20" s="97">
        <f t="shared" si="2"/>
        <v>1161.8536668241718</v>
      </c>
    </row>
    <row r="21" spans="1:20" x14ac:dyDescent="0.35">
      <c r="A21" s="96" t="s">
        <v>89</v>
      </c>
      <c r="B21" s="97">
        <v>1005.39875885638</v>
      </c>
      <c r="C21" s="97">
        <v>633.81103186228404</v>
      </c>
      <c r="D21" s="97">
        <v>78.606422920346503</v>
      </c>
      <c r="E21" s="97">
        <v>6.9713672319200004</v>
      </c>
      <c r="F21" s="97">
        <v>80.726534199261096</v>
      </c>
      <c r="G21" s="97">
        <v>26.743048876403801</v>
      </c>
      <c r="H21" s="97">
        <v>25.098104526461999</v>
      </c>
      <c r="I21" s="97">
        <v>36.648051998834497</v>
      </c>
      <c r="J21" s="98">
        <v>1.6680870000000001</v>
      </c>
      <c r="K21" s="97">
        <f t="shared" si="2"/>
        <v>1895.6714074718918</v>
      </c>
    </row>
    <row r="22" spans="1:20" x14ac:dyDescent="0.35">
      <c r="A22" s="96" t="s">
        <v>38</v>
      </c>
      <c r="B22" s="97">
        <v>1145.7478628036199</v>
      </c>
      <c r="C22" s="97">
        <v>617.14720731477598</v>
      </c>
      <c r="D22" s="97">
        <v>101.265849530846</v>
      </c>
      <c r="E22" s="97">
        <v>6.5032785123119998</v>
      </c>
      <c r="F22" s="97">
        <v>110.843463284702</v>
      </c>
      <c r="G22" s="97">
        <v>30.428007149281399</v>
      </c>
      <c r="H22" s="97">
        <v>95.038251577289998</v>
      </c>
      <c r="I22" s="97">
        <v>32.954569111341399</v>
      </c>
      <c r="J22" s="98">
        <v>2.1322779999999999</v>
      </c>
      <c r="K22" s="97">
        <f t="shared" si="2"/>
        <v>2142.0607672841684</v>
      </c>
    </row>
    <row r="23" spans="1:20" x14ac:dyDescent="0.35">
      <c r="A23" s="96" t="s">
        <v>77</v>
      </c>
      <c r="B23" s="97">
        <v>709.26743335665901</v>
      </c>
      <c r="C23" s="97">
        <v>694.58560584149905</v>
      </c>
      <c r="D23" s="97">
        <v>147.49957026755499</v>
      </c>
      <c r="E23" s="97">
        <v>8.3171781781560004</v>
      </c>
      <c r="F23" s="97">
        <v>184.06687228395501</v>
      </c>
      <c r="G23" s="97">
        <v>24.164792589959202</v>
      </c>
      <c r="H23" s="97">
        <v>109.612483950277</v>
      </c>
      <c r="I23" s="97">
        <v>28.2053930249009</v>
      </c>
      <c r="J23" s="98">
        <v>0.24604999999999999</v>
      </c>
      <c r="K23" s="97">
        <f t="shared" si="2"/>
        <v>1905.9653794929611</v>
      </c>
    </row>
    <row r="24" spans="1:20" x14ac:dyDescent="0.35">
      <c r="A24" s="96" t="s">
        <v>147</v>
      </c>
      <c r="B24" s="97">
        <v>1363.51162628056</v>
      </c>
      <c r="C24" s="97">
        <v>685.674305440598</v>
      </c>
      <c r="D24" s="97">
        <v>139.52703349885701</v>
      </c>
      <c r="E24" s="97">
        <v>11.939699540512001</v>
      </c>
      <c r="F24" s="97">
        <v>128.00832908569299</v>
      </c>
      <c r="G24" s="97">
        <v>47.492817891369199</v>
      </c>
      <c r="H24" s="97">
        <v>109.703537744805</v>
      </c>
      <c r="I24" s="97">
        <v>26.921912761742899</v>
      </c>
      <c r="J24" s="98">
        <v>0.11314</v>
      </c>
      <c r="K24" s="97">
        <f t="shared" si="2"/>
        <v>2512.8924022441365</v>
      </c>
    </row>
    <row r="25" spans="1:20" x14ac:dyDescent="0.35">
      <c r="A25" s="96" t="s">
        <v>145</v>
      </c>
      <c r="B25" s="97">
        <v>1494.27344191508</v>
      </c>
      <c r="C25" s="97">
        <v>832.09713904298303</v>
      </c>
      <c r="D25" s="97">
        <v>144.78268004087201</v>
      </c>
      <c r="E25" s="97">
        <v>11.305718539872</v>
      </c>
      <c r="F25" s="97">
        <v>121.998119425922</v>
      </c>
      <c r="G25" s="97">
        <v>33.647459650337602</v>
      </c>
      <c r="H25" s="97">
        <v>139.72623262655901</v>
      </c>
      <c r="I25" s="97">
        <v>34.900017114580201</v>
      </c>
      <c r="J25" s="98">
        <v>0.16431499999999999</v>
      </c>
      <c r="K25" s="97">
        <f t="shared" si="2"/>
        <v>2812.8951233562061</v>
      </c>
    </row>
    <row r="26" spans="1:20" x14ac:dyDescent="0.35">
      <c r="A26" s="96" t="s">
        <v>146</v>
      </c>
      <c r="B26" s="97">
        <v>1348.4798481698699</v>
      </c>
      <c r="C26" s="97">
        <v>781.92424312561695</v>
      </c>
      <c r="D26" s="97">
        <v>63.568417664035501</v>
      </c>
      <c r="E26" s="97">
        <v>11.31915074004</v>
      </c>
      <c r="F26" s="97">
        <v>110.566187797276</v>
      </c>
      <c r="G26" s="97">
        <v>36.553768897746998</v>
      </c>
      <c r="H26" s="97">
        <v>145.60321006218001</v>
      </c>
      <c r="I26" s="97">
        <v>31.4651806261279</v>
      </c>
      <c r="J26" s="98">
        <v>0.30662099999999998</v>
      </c>
      <c r="K26" s="97">
        <f t="shared" si="2"/>
        <v>2529.7866280828939</v>
      </c>
    </row>
    <row r="27" spans="1:20" x14ac:dyDescent="0.35">
      <c r="A27" s="96"/>
      <c r="B27" s="100"/>
      <c r="C27" s="101"/>
      <c r="D27"/>
      <c r="E27" s="100"/>
      <c r="F27" s="100"/>
      <c r="G27" s="100"/>
      <c r="H27" s="100"/>
      <c r="I27" s="100"/>
      <c r="J27" s="102"/>
      <c r="K27" s="100"/>
    </row>
    <row r="28" spans="1:20" ht="15.5" x14ac:dyDescent="0.35">
      <c r="A28" s="103" t="s">
        <v>190</v>
      </c>
    </row>
    <row r="29" spans="1:20" x14ac:dyDescent="0.35">
      <c r="A29" s="96" t="s">
        <v>151</v>
      </c>
      <c r="B29" s="97">
        <v>1133.92561286258</v>
      </c>
      <c r="C29" s="97">
        <v>708.86680940181805</v>
      </c>
      <c r="D29" s="97">
        <v>121.116653395093</v>
      </c>
      <c r="E29" s="97">
        <v>8.7590932823139998</v>
      </c>
      <c r="F29" s="97">
        <v>128.74939267859901</v>
      </c>
      <c r="G29" s="97">
        <v>28.842133666442798</v>
      </c>
      <c r="H29" s="97">
        <v>90.147501259975996</v>
      </c>
      <c r="I29" s="97">
        <v>51.489797343496299</v>
      </c>
      <c r="J29" s="97">
        <v>0.17464199999999999</v>
      </c>
      <c r="K29" s="97">
        <f>SUM(B29:J29)</f>
        <v>2272.0716358903192</v>
      </c>
    </row>
    <row r="30" spans="1:20" x14ac:dyDescent="0.35">
      <c r="A30" s="96" t="s">
        <v>152</v>
      </c>
      <c r="B30" s="97">
        <v>1348.4798481698699</v>
      </c>
      <c r="C30" s="97">
        <v>781.92424312561695</v>
      </c>
      <c r="D30" s="97">
        <v>63.568417664035501</v>
      </c>
      <c r="E30" s="97">
        <v>11.31915074004</v>
      </c>
      <c r="F30" s="97">
        <v>110.566187797276</v>
      </c>
      <c r="G30" s="97">
        <v>36.553768897746998</v>
      </c>
      <c r="H30" s="97">
        <v>145.60321006218001</v>
      </c>
      <c r="I30" s="97">
        <v>31.4651806261279</v>
      </c>
      <c r="J30" s="97">
        <v>0.30662099999999998</v>
      </c>
      <c r="K30" s="97">
        <f>SUM(B30:J30)</f>
        <v>2529.7866280828939</v>
      </c>
    </row>
    <row r="31" spans="1:20" x14ac:dyDescent="0.35">
      <c r="A31" s="104" t="s">
        <v>90</v>
      </c>
      <c r="B31" s="215">
        <f t="shared" ref="B31:K31" si="3">B30/B29-1</f>
        <v>0.18921367757594831</v>
      </c>
      <c r="C31" s="215">
        <f>C30/C29-1</f>
        <v>0.10306228582693677</v>
      </c>
      <c r="D31" s="215">
        <f t="shared" si="3"/>
        <v>-0.47514717520579253</v>
      </c>
      <c r="E31" s="215">
        <f>E30/E29-1</f>
        <v>0.29227425433351217</v>
      </c>
      <c r="F31" s="215">
        <f t="shared" si="3"/>
        <v>-0.14122944196493636</v>
      </c>
      <c r="G31" s="215">
        <f t="shared" si="3"/>
        <v>0.2673739509180808</v>
      </c>
      <c r="H31" s="215">
        <f t="shared" si="3"/>
        <v>0.61516634434797623</v>
      </c>
      <c r="I31" s="215">
        <f>I30/I29-1</f>
        <v>-0.38890455489232412</v>
      </c>
      <c r="J31" s="215">
        <f t="shared" si="3"/>
        <v>0.75571168447452508</v>
      </c>
      <c r="K31" s="105">
        <f t="shared" si="3"/>
        <v>0.11342731810108098</v>
      </c>
    </row>
    <row r="32" spans="1:20" x14ac:dyDescent="0.35">
      <c r="A32" s="84"/>
      <c r="B32" s="106"/>
      <c r="C32" s="106"/>
      <c r="D32" s="106"/>
      <c r="E32" s="106"/>
      <c r="F32" s="106"/>
      <c r="G32" s="106"/>
      <c r="H32" s="106"/>
      <c r="I32" s="106"/>
      <c r="J32" s="106"/>
      <c r="K32" s="106"/>
    </row>
    <row r="33" spans="1:12" ht="15.5" x14ac:dyDescent="0.35">
      <c r="A33" s="103" t="s">
        <v>191</v>
      </c>
    </row>
    <row r="34" spans="1:12" x14ac:dyDescent="0.35">
      <c r="A34" s="96" t="s">
        <v>149</v>
      </c>
      <c r="B34" s="97">
        <v>12264.133328560278</v>
      </c>
      <c r="C34" s="97">
        <v>7877.1595140182817</v>
      </c>
      <c r="D34" s="97">
        <v>1917.3598126837669</v>
      </c>
      <c r="E34" s="97">
        <v>69.308048814294011</v>
      </c>
      <c r="F34" s="97">
        <v>1390.9788317403325</v>
      </c>
      <c r="G34" s="97">
        <v>337.80278985269348</v>
      </c>
      <c r="H34" s="97">
        <v>880.63766727242194</v>
      </c>
      <c r="I34" s="97">
        <v>581.379924120444</v>
      </c>
      <c r="J34" s="97">
        <v>2.0126360000000001</v>
      </c>
      <c r="K34" s="97">
        <f>SUM(B34:J34)</f>
        <v>25320.77255306251</v>
      </c>
    </row>
    <row r="35" spans="1:12" x14ac:dyDescent="0.35">
      <c r="A35" s="96" t="s">
        <v>150</v>
      </c>
      <c r="B35" s="97">
        <v>11169.298846917169</v>
      </c>
      <c r="C35" s="97">
        <v>7012.4752702135047</v>
      </c>
      <c r="D35" s="97">
        <v>1295.8071208180611</v>
      </c>
      <c r="E35" s="97">
        <v>84.041925869598998</v>
      </c>
      <c r="F35" s="97">
        <v>1295.1898583517402</v>
      </c>
      <c r="G35" s="97">
        <v>314.37179407118674</v>
      </c>
      <c r="H35" s="97">
        <v>941.61233246376389</v>
      </c>
      <c r="I35" s="97">
        <v>352.06672770463325</v>
      </c>
      <c r="J35" s="97">
        <v>5.059863</v>
      </c>
      <c r="K35" s="97">
        <f>SUM(B35:J35)</f>
        <v>22469.923739409656</v>
      </c>
    </row>
    <row r="36" spans="1:12" x14ac:dyDescent="0.35">
      <c r="A36" s="104" t="s">
        <v>90</v>
      </c>
      <c r="B36" s="105">
        <f>B35/B34-1</f>
        <v>-8.9271247491536809E-2</v>
      </c>
      <c r="C36" s="105">
        <f t="shared" ref="C36:J36" si="4">C35/C34-1</f>
        <v>-0.10977107195378932</v>
      </c>
      <c r="D36" s="105">
        <f t="shared" si="4"/>
        <v>-0.32417112727303177</v>
      </c>
      <c r="E36" s="105">
        <f t="shared" si="4"/>
        <v>0.21258536789548588</v>
      </c>
      <c r="F36" s="105">
        <f t="shared" si="4"/>
        <v>-6.8864436469349588E-2</v>
      </c>
      <c r="G36" s="105">
        <f t="shared" si="4"/>
        <v>-6.9362943366229612E-2</v>
      </c>
      <c r="H36" s="105">
        <f t="shared" si="4"/>
        <v>6.9239220007698998E-2</v>
      </c>
      <c r="I36" s="105">
        <f t="shared" si="4"/>
        <v>-0.39442916224314639</v>
      </c>
      <c r="J36" s="105">
        <f t="shared" si="4"/>
        <v>1.5140477463386324</v>
      </c>
      <c r="K36" s="105">
        <f>K35/K34-1</f>
        <v>-0.11258932987445713</v>
      </c>
    </row>
    <row r="37" spans="1:12" x14ac:dyDescent="0.35">
      <c r="A37" s="84"/>
      <c r="B37" s="107"/>
      <c r="C37" s="107"/>
      <c r="D37" s="107"/>
      <c r="E37" s="107"/>
      <c r="F37" s="107"/>
      <c r="G37" s="107"/>
      <c r="H37" s="107"/>
      <c r="I37" s="107"/>
      <c r="J37" s="107"/>
      <c r="K37" s="107"/>
    </row>
    <row r="38" spans="1:12" ht="15.5" x14ac:dyDescent="0.35">
      <c r="A38" s="103" t="s">
        <v>91</v>
      </c>
    </row>
    <row r="39" spans="1:12" x14ac:dyDescent="0.35">
      <c r="A39" s="96" t="s">
        <v>148</v>
      </c>
      <c r="B39" s="97">
        <v>1494.27344191508</v>
      </c>
      <c r="C39" s="97">
        <v>832.09713904298303</v>
      </c>
      <c r="D39" s="97">
        <v>144.78268004087201</v>
      </c>
      <c r="E39" s="97">
        <v>11.305718539872</v>
      </c>
      <c r="F39" s="97">
        <v>121.998119425922</v>
      </c>
      <c r="G39" s="97">
        <v>33.647459650337602</v>
      </c>
      <c r="H39" s="97">
        <v>139.72623262655901</v>
      </c>
      <c r="I39" s="97">
        <v>34.900017114580201</v>
      </c>
      <c r="J39" s="97">
        <v>0.16431499999999999</v>
      </c>
      <c r="K39" s="108">
        <f>SUM(B39:J39)</f>
        <v>2812.8951233562061</v>
      </c>
    </row>
    <row r="40" spans="1:12" x14ac:dyDescent="0.35">
      <c r="A40" s="96" t="s">
        <v>152</v>
      </c>
      <c r="B40" s="97">
        <v>1348.4798481698699</v>
      </c>
      <c r="C40" s="97">
        <v>781.92424312561695</v>
      </c>
      <c r="D40" s="97">
        <v>63.568417664035501</v>
      </c>
      <c r="E40" s="97">
        <v>11.31915074004</v>
      </c>
      <c r="F40" s="97">
        <v>110.566187797276</v>
      </c>
      <c r="G40" s="97">
        <v>36.553768897746998</v>
      </c>
      <c r="H40" s="97">
        <v>145.60321006218001</v>
      </c>
      <c r="I40" s="97">
        <v>31.4651806261279</v>
      </c>
      <c r="J40" s="97">
        <v>0.30662099999999998</v>
      </c>
      <c r="K40" s="108">
        <f>SUM(B40:J40)</f>
        <v>2529.7866280828939</v>
      </c>
    </row>
    <row r="41" spans="1:12" x14ac:dyDescent="0.35">
      <c r="A41" s="104" t="s">
        <v>90</v>
      </c>
      <c r="B41" s="105">
        <f>B40/B39-1</f>
        <v>-9.7568215867076535E-2</v>
      </c>
      <c r="C41" s="105">
        <f t="shared" ref="C41:J41" si="5">C40/C39-1</f>
        <v>-6.029692155301869E-2</v>
      </c>
      <c r="D41" s="105">
        <f t="shared" si="5"/>
        <v>-0.56093907333328685</v>
      </c>
      <c r="E41" s="105">
        <f t="shared" si="5"/>
        <v>1.1880890295143942E-3</v>
      </c>
      <c r="F41" s="105">
        <f t="shared" si="5"/>
        <v>-9.3705802043838382E-2</v>
      </c>
      <c r="G41" s="105">
        <f t="shared" si="5"/>
        <v>8.6375294824976079E-2</v>
      </c>
      <c r="H41" s="105">
        <f t="shared" si="5"/>
        <v>4.2060659084169005E-2</v>
      </c>
      <c r="I41" s="105">
        <f t="shared" si="5"/>
        <v>-9.841933535950409E-2</v>
      </c>
      <c r="J41" s="105">
        <f t="shared" si="5"/>
        <v>0.86605605087788695</v>
      </c>
      <c r="K41" s="105">
        <f>K40/K39-1</f>
        <v>-0.10064665864098099</v>
      </c>
    </row>
    <row r="42" spans="1:12" x14ac:dyDescent="0.35">
      <c r="B42"/>
      <c r="C42"/>
      <c r="D42"/>
      <c r="E42"/>
      <c r="F42"/>
      <c r="G42"/>
      <c r="H42"/>
      <c r="I42"/>
      <c r="J42"/>
    </row>
    <row r="43" spans="1:12" x14ac:dyDescent="0.35">
      <c r="B43"/>
      <c r="C43"/>
      <c r="D43"/>
      <c r="E43"/>
      <c r="F43"/>
      <c r="G43"/>
      <c r="H43"/>
      <c r="I43"/>
      <c r="J43"/>
      <c r="K43"/>
      <c r="L43"/>
    </row>
    <row r="45" spans="1:12" x14ac:dyDescent="0.35">
      <c r="A45" s="783" t="s">
        <v>92</v>
      </c>
      <c r="B45" s="783"/>
      <c r="C45" s="783"/>
      <c r="D45" s="783"/>
      <c r="E45" s="783"/>
      <c r="F45" s="783"/>
      <c r="G45" s="783"/>
      <c r="H45" s="783"/>
      <c r="I45" s="783"/>
      <c r="J45" s="783"/>
      <c r="K45" s="783"/>
    </row>
    <row r="61" spans="1:26" s="81" customFormat="1" x14ac:dyDescent="0.35">
      <c r="A61" s="84" t="s">
        <v>93</v>
      </c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</row>
    <row r="62" spans="1:26" s="81" customFormat="1" x14ac:dyDescent="0.35">
      <c r="A62" s="94" t="s">
        <v>60</v>
      </c>
      <c r="B62" s="109" t="s">
        <v>81</v>
      </c>
      <c r="C62" s="109" t="s">
        <v>82</v>
      </c>
      <c r="D62" s="109" t="s">
        <v>83</v>
      </c>
      <c r="E62" s="109" t="s">
        <v>84</v>
      </c>
      <c r="F62" s="109" t="s">
        <v>85</v>
      </c>
      <c r="G62" s="109" t="s">
        <v>86</v>
      </c>
      <c r="H62" s="109" t="s">
        <v>53</v>
      </c>
      <c r="I62" s="109" t="s">
        <v>87</v>
      </c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</row>
    <row r="63" spans="1:26" s="81" customFormat="1" x14ac:dyDescent="0.35">
      <c r="A63" s="88"/>
      <c r="B63" s="110" t="s">
        <v>94</v>
      </c>
      <c r="C63" s="110" t="s">
        <v>95</v>
      </c>
      <c r="D63" s="110" t="s">
        <v>94</v>
      </c>
      <c r="E63" s="110" t="s">
        <v>96</v>
      </c>
      <c r="F63" s="110" t="s">
        <v>94</v>
      </c>
      <c r="G63" s="110" t="s">
        <v>94</v>
      </c>
      <c r="H63" s="110" t="s">
        <v>97</v>
      </c>
      <c r="I63" s="110" t="s">
        <v>94</v>
      </c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</row>
    <row r="64" spans="1:26" s="81" customFormat="1" x14ac:dyDescent="0.35">
      <c r="A64" s="88">
        <v>2011</v>
      </c>
      <c r="B64" s="97">
        <v>1262.237985</v>
      </c>
      <c r="C64" s="97">
        <v>6492.2497979999998</v>
      </c>
      <c r="D64" s="97">
        <v>1007.288292</v>
      </c>
      <c r="E64" s="97">
        <v>6.517633</v>
      </c>
      <c r="F64" s="97">
        <v>987.66261499999996</v>
      </c>
      <c r="G64" s="97">
        <v>31.899958000000002</v>
      </c>
      <c r="H64" s="97">
        <v>9.2557340000000003</v>
      </c>
      <c r="I64" s="97">
        <v>19.45106182</v>
      </c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</row>
    <row r="65" spans="1:26" s="81" customFormat="1" x14ac:dyDescent="0.35">
      <c r="A65" s="88">
        <v>2012</v>
      </c>
      <c r="B65" s="97">
        <v>1405.553314</v>
      </c>
      <c r="C65" s="97">
        <v>6427.0524130000003</v>
      </c>
      <c r="D65" s="97">
        <v>1016.2970769999999</v>
      </c>
      <c r="E65" s="97">
        <v>6.9355450000000003</v>
      </c>
      <c r="F65" s="97">
        <v>1169.66029</v>
      </c>
      <c r="G65" s="97">
        <v>25.545801000000001</v>
      </c>
      <c r="H65" s="97">
        <v>9.7848830000000007</v>
      </c>
      <c r="I65" s="97">
        <v>17.877299378</v>
      </c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</row>
    <row r="66" spans="1:26" s="81" customFormat="1" x14ac:dyDescent="0.35">
      <c r="A66" s="88">
        <v>2013</v>
      </c>
      <c r="B66" s="97">
        <v>1403.967075</v>
      </c>
      <c r="C66" s="97">
        <v>6047.3659180000004</v>
      </c>
      <c r="D66" s="97">
        <v>1079.006396</v>
      </c>
      <c r="E66" s="97">
        <v>21.204194000000001</v>
      </c>
      <c r="F66" s="97">
        <v>855.15530999999999</v>
      </c>
      <c r="G66" s="97">
        <v>23.824698000000001</v>
      </c>
      <c r="H66" s="97">
        <v>10.373200000000001</v>
      </c>
      <c r="I66" s="97">
        <v>18.448508503999999</v>
      </c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</row>
    <row r="67" spans="1:26" s="81" customFormat="1" x14ac:dyDescent="0.35">
      <c r="A67" s="88">
        <v>2014</v>
      </c>
      <c r="B67" s="97">
        <v>1402.417778</v>
      </c>
      <c r="C67" s="97">
        <v>5323.3804</v>
      </c>
      <c r="D67" s="97">
        <v>1149.2442490000001</v>
      </c>
      <c r="E67" s="97">
        <v>17.144967999999999</v>
      </c>
      <c r="F67" s="97">
        <v>771.45482600000003</v>
      </c>
      <c r="G67" s="97">
        <v>24.640214</v>
      </c>
      <c r="H67" s="97">
        <v>11.368121</v>
      </c>
      <c r="I67" s="97">
        <v>16.477174284</v>
      </c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</row>
    <row r="68" spans="1:26" s="81" customFormat="1" x14ac:dyDescent="0.35">
      <c r="A68" s="88">
        <v>2015</v>
      </c>
      <c r="B68" s="97">
        <v>1757.166479</v>
      </c>
      <c r="C68" s="97">
        <v>5743.7721410000004</v>
      </c>
      <c r="D68" s="97">
        <v>1217.4060959999999</v>
      </c>
      <c r="E68" s="97">
        <v>8.9059539999999995</v>
      </c>
      <c r="F68" s="97">
        <v>938.359602</v>
      </c>
      <c r="G68" s="97">
        <v>20.111056000000001</v>
      </c>
      <c r="H68" s="97">
        <v>11.646831000000001</v>
      </c>
      <c r="I68" s="97">
        <v>17.754669809999999</v>
      </c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</row>
    <row r="69" spans="1:26" s="81" customFormat="1" x14ac:dyDescent="0.35">
      <c r="A69" s="88">
        <v>2016</v>
      </c>
      <c r="B69" s="97">
        <v>2492.5097820000001</v>
      </c>
      <c r="C69" s="97">
        <v>5915.3714909999999</v>
      </c>
      <c r="D69" s="97">
        <v>1113.587385</v>
      </c>
      <c r="E69" s="97">
        <v>7.1565099999999999</v>
      </c>
      <c r="F69" s="97">
        <v>942.30815900000005</v>
      </c>
      <c r="G69" s="97">
        <v>19.371680999999999</v>
      </c>
      <c r="H69" s="97">
        <v>11.050374</v>
      </c>
      <c r="I69" s="97">
        <v>24.406133279999999</v>
      </c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</row>
    <row r="70" spans="1:26" s="81" customFormat="1" x14ac:dyDescent="0.35">
      <c r="A70" s="88">
        <v>2017</v>
      </c>
      <c r="B70" s="111">
        <v>2438.0425140000002</v>
      </c>
      <c r="C70" s="111">
        <v>6563.9221310000003</v>
      </c>
      <c r="D70" s="111">
        <v>1236.5138629999999</v>
      </c>
      <c r="E70" s="111">
        <v>6.9465320000000004</v>
      </c>
      <c r="F70" s="111">
        <v>865.54154800000003</v>
      </c>
      <c r="G70" s="111">
        <v>18.107502</v>
      </c>
      <c r="H70" s="111">
        <v>11.692759000000001</v>
      </c>
      <c r="I70" s="111">
        <v>25.423540350680799</v>
      </c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</row>
    <row r="71" spans="1:26" s="81" customFormat="1" x14ac:dyDescent="0.35">
      <c r="A71" s="88">
        <v>2018</v>
      </c>
      <c r="B71" s="111">
        <v>2487.8854569999999</v>
      </c>
      <c r="C71" s="111">
        <v>6513.3016530000004</v>
      </c>
      <c r="D71" s="111">
        <v>1208.0306519999999</v>
      </c>
      <c r="E71" s="111">
        <v>7.8107290000000003</v>
      </c>
      <c r="F71" s="111">
        <v>793.74422600000003</v>
      </c>
      <c r="G71" s="111">
        <v>17.110648999999999</v>
      </c>
      <c r="H71" s="111">
        <v>14.680348</v>
      </c>
      <c r="I71" s="111">
        <v>27.171357639812101</v>
      </c>
      <c r="J71" s="11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</row>
    <row r="72" spans="1:26" s="81" customFormat="1" x14ac:dyDescent="0.35">
      <c r="A72" s="91">
        <v>2019</v>
      </c>
      <c r="B72" s="113">
        <v>2535.6937910000006</v>
      </c>
      <c r="C72" s="113">
        <v>6096.7751200000002</v>
      </c>
      <c r="D72" s="113">
        <v>1187.8149130000002</v>
      </c>
      <c r="E72" s="113">
        <v>4.7086290000000002</v>
      </c>
      <c r="F72" s="113">
        <v>816.14501099999995</v>
      </c>
      <c r="G72" s="113">
        <v>19.336455000000001</v>
      </c>
      <c r="H72" s="113">
        <v>15.764825</v>
      </c>
      <c r="I72" s="113">
        <v>29.323016017044754</v>
      </c>
      <c r="J72" s="11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</row>
    <row r="73" spans="1:26" s="81" customFormat="1" x14ac:dyDescent="0.35">
      <c r="A73" s="114">
        <v>2020</v>
      </c>
      <c r="B73" s="115">
        <f>SUM(B74:B84)</f>
        <v>1966.5284830000001</v>
      </c>
      <c r="C73" s="115">
        <f t="shared" ref="C73:I73" si="6">SUM(C74:C84)</f>
        <v>3989.8687430000004</v>
      </c>
      <c r="D73" s="115">
        <f t="shared" si="6"/>
        <v>921.44021799999996</v>
      </c>
      <c r="E73" s="115">
        <f t="shared" si="6"/>
        <v>4.2830249999999994</v>
      </c>
      <c r="F73" s="115">
        <f t="shared" si="6"/>
        <v>668.59935399999995</v>
      </c>
      <c r="G73" s="115">
        <f t="shared" si="6"/>
        <v>17.886973000000001</v>
      </c>
      <c r="H73" s="115">
        <f t="shared" si="6"/>
        <v>12.582346000000001</v>
      </c>
      <c r="I73" s="115">
        <f t="shared" si="6"/>
        <v>22.767088284250917</v>
      </c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</row>
    <row r="74" spans="1:26" s="81" customFormat="1" x14ac:dyDescent="0.35">
      <c r="A74" s="96" t="s">
        <v>44</v>
      </c>
      <c r="B74" s="116">
        <v>164.314436</v>
      </c>
      <c r="C74" s="116">
        <v>543.68798300000003</v>
      </c>
      <c r="D74" s="116">
        <v>107.535292</v>
      </c>
      <c r="E74" s="116">
        <v>0.36773400000000001</v>
      </c>
      <c r="F74" s="116">
        <v>62.486918000000003</v>
      </c>
      <c r="G74" s="116">
        <v>1.894711</v>
      </c>
      <c r="H74" s="116">
        <v>1.6760520000000001</v>
      </c>
      <c r="I74" s="116">
        <v>1.5146315077969901</v>
      </c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</row>
    <row r="75" spans="1:26" s="81" customFormat="1" x14ac:dyDescent="0.35">
      <c r="A75" s="96" t="s">
        <v>43</v>
      </c>
      <c r="B75" s="116">
        <v>188.985444</v>
      </c>
      <c r="C75" s="116">
        <v>468.56569100000002</v>
      </c>
      <c r="D75" s="116">
        <v>86.059398000000002</v>
      </c>
      <c r="E75" s="116">
        <v>0.31137999999999999</v>
      </c>
      <c r="F75" s="116">
        <v>76.114795999999998</v>
      </c>
      <c r="G75" s="116">
        <v>2.0716510000000001</v>
      </c>
      <c r="H75" s="116">
        <v>2.0287579999999998</v>
      </c>
      <c r="I75" s="116">
        <v>2.55850160139709</v>
      </c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</row>
    <row r="76" spans="1:26" s="81" customFormat="1" x14ac:dyDescent="0.35">
      <c r="A76" s="96" t="s">
        <v>42</v>
      </c>
      <c r="B76" s="116">
        <v>162.91157999999999</v>
      </c>
      <c r="C76" s="116">
        <v>318.70061500000003</v>
      </c>
      <c r="D76" s="116">
        <v>141.06677400000001</v>
      </c>
      <c r="E76" s="116">
        <v>0.32333699999999999</v>
      </c>
      <c r="F76" s="116">
        <v>72.257970999999998</v>
      </c>
      <c r="G76" s="116">
        <v>2.0278019999999999</v>
      </c>
      <c r="H76" s="116">
        <v>1.7017169999999999</v>
      </c>
      <c r="I76" s="116">
        <v>2.3070913416045999</v>
      </c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</row>
    <row r="77" spans="1:26" s="81" customFormat="1" x14ac:dyDescent="0.35">
      <c r="A77" s="96" t="s">
        <v>41</v>
      </c>
      <c r="B77" s="116">
        <v>117.387264</v>
      </c>
      <c r="C77" s="116">
        <v>219.30536599999999</v>
      </c>
      <c r="D77" s="116">
        <v>81.208433999999997</v>
      </c>
      <c r="E77" s="116">
        <v>0.30543199999999998</v>
      </c>
      <c r="F77" s="116">
        <v>52.590223000000002</v>
      </c>
      <c r="G77" s="116">
        <v>0.105195</v>
      </c>
      <c r="H77" s="116">
        <v>0.52617999999999998</v>
      </c>
      <c r="I77" s="116">
        <v>0.86941883192795699</v>
      </c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</row>
    <row r="78" spans="1:26" s="81" customFormat="1" x14ac:dyDescent="0.35">
      <c r="A78" s="96" t="s">
        <v>40</v>
      </c>
      <c r="B78" s="116">
        <v>142.04099500000001</v>
      </c>
      <c r="C78" s="116">
        <v>171.78111799999999</v>
      </c>
      <c r="D78" s="116">
        <v>28.450718999999999</v>
      </c>
      <c r="E78" s="116">
        <v>0.42375699999999999</v>
      </c>
      <c r="F78" s="116">
        <v>50.945998000000003</v>
      </c>
      <c r="G78" s="116">
        <v>0.83673699999999995</v>
      </c>
      <c r="H78" s="116">
        <v>0</v>
      </c>
      <c r="I78" s="116">
        <v>2.6813801304242002</v>
      </c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</row>
    <row r="79" spans="1:26" s="81" customFormat="1" x14ac:dyDescent="0.35">
      <c r="A79" s="96" t="s">
        <v>39</v>
      </c>
      <c r="B79" s="116">
        <v>187.97238999999999</v>
      </c>
      <c r="C79" s="116">
        <v>365.895668</v>
      </c>
      <c r="D79" s="116">
        <v>69.594503000000003</v>
      </c>
      <c r="E79" s="116">
        <v>0.42266900000000002</v>
      </c>
      <c r="F79" s="116">
        <v>44.839306000000001</v>
      </c>
      <c r="G79" s="116">
        <v>1.5643609999999999</v>
      </c>
      <c r="H79" s="116">
        <v>0.29703299999999999</v>
      </c>
      <c r="I79" s="116">
        <v>2.43894563333515</v>
      </c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</row>
    <row r="80" spans="1:26" s="81" customFormat="1" x14ac:dyDescent="0.35">
      <c r="A80" s="96" t="s">
        <v>38</v>
      </c>
      <c r="B80" s="116">
        <v>199.11069900000001</v>
      </c>
      <c r="C80" s="116">
        <v>334.80327199999999</v>
      </c>
      <c r="D80" s="116">
        <v>82.553963999999993</v>
      </c>
      <c r="E80" s="116">
        <v>0.372948</v>
      </c>
      <c r="F80" s="116">
        <v>57.030596000000003</v>
      </c>
      <c r="G80" s="116">
        <v>1.7053860000000001</v>
      </c>
      <c r="H80" s="116">
        <v>1.0792949999999999</v>
      </c>
      <c r="I80" s="116">
        <v>2.1550848411187902</v>
      </c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</row>
    <row r="81" spans="1:26" s="81" customFormat="1" x14ac:dyDescent="0.35">
      <c r="A81" s="96" t="s">
        <v>77</v>
      </c>
      <c r="B81" s="116">
        <v>125.690701</v>
      </c>
      <c r="C81" s="116">
        <v>352.934414</v>
      </c>
      <c r="D81" s="116">
        <v>104.50790000000001</v>
      </c>
      <c r="E81" s="116">
        <v>0.396762</v>
      </c>
      <c r="F81" s="116">
        <v>81.399519999999995</v>
      </c>
      <c r="G81" s="116">
        <v>1.3233889999999999</v>
      </c>
      <c r="H81" s="116">
        <v>1.077769</v>
      </c>
      <c r="I81" s="116">
        <v>2.1095363142221402</v>
      </c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</row>
    <row r="82" spans="1:26" s="81" customFormat="1" x14ac:dyDescent="0.35">
      <c r="A82" s="96" t="s">
        <v>140</v>
      </c>
      <c r="B82" s="116">
        <v>224.41036199999999</v>
      </c>
      <c r="C82" s="116">
        <v>356.71090600000002</v>
      </c>
      <c r="D82" s="116">
        <v>91.693471000000002</v>
      </c>
      <c r="E82" s="116">
        <v>0.44681199999999999</v>
      </c>
      <c r="F82" s="116">
        <v>58.924818000000002</v>
      </c>
      <c r="G82" s="116">
        <v>2.5865149999999999</v>
      </c>
      <c r="H82" s="116">
        <v>1.1145099999999999</v>
      </c>
      <c r="I82" s="116">
        <v>1.8067248381746199</v>
      </c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</row>
    <row r="83" spans="1:26" s="81" customFormat="1" x14ac:dyDescent="0.35">
      <c r="A83" s="96" t="s">
        <v>145</v>
      </c>
      <c r="B83" s="116">
        <v>254.48696799999999</v>
      </c>
      <c r="C83" s="116">
        <v>437.88248700000003</v>
      </c>
      <c r="D83" s="116">
        <v>94.664288999999997</v>
      </c>
      <c r="E83" s="116">
        <v>0.444714</v>
      </c>
      <c r="F83" s="116">
        <v>59.445712999999998</v>
      </c>
      <c r="G83" s="116">
        <v>1.8053939999999999</v>
      </c>
      <c r="H83" s="116">
        <v>1.613229</v>
      </c>
      <c r="I83" s="116">
        <v>2.3958661754913702</v>
      </c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</row>
    <row r="84" spans="1:26" s="81" customFormat="1" x14ac:dyDescent="0.35">
      <c r="A84" s="96" t="s">
        <v>146</v>
      </c>
      <c r="B84" s="116">
        <v>199.21764400000001</v>
      </c>
      <c r="C84" s="116">
        <v>419.601223</v>
      </c>
      <c r="D84" s="116">
        <v>34.105474000000001</v>
      </c>
      <c r="E84" s="116">
        <v>0.46748000000000001</v>
      </c>
      <c r="F84" s="116">
        <v>52.563495000000003</v>
      </c>
      <c r="G84" s="116">
        <v>1.965832</v>
      </c>
      <c r="H84" s="116">
        <v>1.467803</v>
      </c>
      <c r="I84" s="116">
        <v>1.92990706875801</v>
      </c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</row>
    <row r="85" spans="1:26" s="81" customFormat="1" x14ac:dyDescent="0.35">
      <c r="A85" s="96"/>
      <c r="B85" s="112"/>
      <c r="C85" s="112"/>
      <c r="D85" s="112"/>
      <c r="E85" s="112"/>
      <c r="F85" s="112"/>
      <c r="G85" s="112"/>
      <c r="H85" s="112"/>
      <c r="I85" s="11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</row>
    <row r="86" spans="1:26" s="81" customFormat="1" ht="15.5" x14ac:dyDescent="0.35">
      <c r="A86" s="103" t="s">
        <v>192</v>
      </c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</row>
    <row r="87" spans="1:26" s="81" customFormat="1" x14ac:dyDescent="0.35">
      <c r="A87" s="96" t="s">
        <v>151</v>
      </c>
      <c r="B87" s="111">
        <v>220.380099</v>
      </c>
      <c r="C87" s="111">
        <v>482.21665999999999</v>
      </c>
      <c r="D87" s="111">
        <v>68.179715999999999</v>
      </c>
      <c r="E87" s="111">
        <v>0.50131099999999995</v>
      </c>
      <c r="F87" s="111">
        <v>65.674960999999996</v>
      </c>
      <c r="G87" s="111">
        <v>1.71339</v>
      </c>
      <c r="H87" s="111">
        <v>1.6431899999999999</v>
      </c>
      <c r="I87" s="111">
        <v>2.59379458112697</v>
      </c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</row>
    <row r="88" spans="1:26" s="81" customFormat="1" x14ac:dyDescent="0.35">
      <c r="A88" s="96" t="s">
        <v>152</v>
      </c>
      <c r="B88" s="97">
        <v>199.21764400000001</v>
      </c>
      <c r="C88" s="97">
        <v>419.601223</v>
      </c>
      <c r="D88" s="97">
        <v>34.105474000000001</v>
      </c>
      <c r="E88" s="97">
        <v>0.46748000000000001</v>
      </c>
      <c r="F88" s="97">
        <v>52.563495000000003</v>
      </c>
      <c r="G88" s="97">
        <v>1.965832</v>
      </c>
      <c r="H88" s="97">
        <v>1.467803</v>
      </c>
      <c r="I88" s="97">
        <v>1.92990706875801</v>
      </c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</row>
    <row r="89" spans="1:26" s="81" customFormat="1" x14ac:dyDescent="0.35">
      <c r="A89" s="104" t="s">
        <v>90</v>
      </c>
      <c r="B89" s="105">
        <f t="shared" ref="B89:I89" si="7">B88/B87-1</f>
        <v>-9.6027069122970099E-2</v>
      </c>
      <c r="C89" s="105">
        <f t="shared" si="7"/>
        <v>-0.12984917816817032</v>
      </c>
      <c r="D89" s="105">
        <f t="shared" si="7"/>
        <v>-0.49977095827151874</v>
      </c>
      <c r="E89" s="105">
        <f t="shared" si="7"/>
        <v>-6.7485054187919169E-2</v>
      </c>
      <c r="F89" s="105">
        <f t="shared" si="7"/>
        <v>-0.19964177824178675</v>
      </c>
      <c r="G89" s="105">
        <f t="shared" si="7"/>
        <v>0.14733481577457552</v>
      </c>
      <c r="H89" s="105">
        <f t="shared" si="7"/>
        <v>-0.10673567877117074</v>
      </c>
      <c r="I89" s="105">
        <f t="shared" si="7"/>
        <v>-0.255952231992292</v>
      </c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</row>
    <row r="90" spans="1:26" s="81" customFormat="1" x14ac:dyDescent="0.35">
      <c r="A90" s="84"/>
      <c r="B90" s="106"/>
      <c r="C90" s="106"/>
      <c r="D90" s="106"/>
      <c r="E90" s="106"/>
      <c r="F90" s="106"/>
      <c r="G90" s="106"/>
      <c r="H90" s="106"/>
      <c r="I90" s="106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</row>
    <row r="91" spans="1:26" s="81" customFormat="1" ht="15.5" x14ac:dyDescent="0.35">
      <c r="A91" s="103" t="s">
        <v>193</v>
      </c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</row>
    <row r="92" spans="1:26" s="81" customFormat="1" x14ac:dyDescent="0.35">
      <c r="A92" s="96" t="s">
        <v>194</v>
      </c>
      <c r="B92" s="116">
        <v>2252.0662670000006</v>
      </c>
      <c r="C92" s="116">
        <v>5687.6829509999998</v>
      </c>
      <c r="D92" s="116">
        <v>1065.7815250000001</v>
      </c>
      <c r="E92" s="116">
        <v>4.339925</v>
      </c>
      <c r="F92" s="116">
        <v>742.01031899999998</v>
      </c>
      <c r="G92" s="116">
        <v>17.409794999999999</v>
      </c>
      <c r="H92" s="116">
        <v>13.968211</v>
      </c>
      <c r="I92" s="116">
        <v>25.993795876316643</v>
      </c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</row>
    <row r="93" spans="1:26" s="81" customFormat="1" x14ac:dyDescent="0.35">
      <c r="A93" s="96" t="s">
        <v>195</v>
      </c>
      <c r="B93" s="116">
        <v>1966.5284830000001</v>
      </c>
      <c r="C93" s="116">
        <v>3989.8687430000004</v>
      </c>
      <c r="D93" s="116">
        <v>921.44021799999996</v>
      </c>
      <c r="E93" s="116">
        <v>4.2830249999999994</v>
      </c>
      <c r="F93" s="116">
        <v>668.59935399999995</v>
      </c>
      <c r="G93" s="116">
        <v>17.886973000000001</v>
      </c>
      <c r="H93" s="116">
        <v>12.582346000000001</v>
      </c>
      <c r="I93" s="116">
        <v>22.767088284250917</v>
      </c>
      <c r="J93" s="11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</row>
    <row r="94" spans="1:26" s="81" customFormat="1" x14ac:dyDescent="0.35">
      <c r="A94" s="104" t="s">
        <v>90</v>
      </c>
      <c r="B94" s="105">
        <f t="shared" ref="B94:I94" si="8">B93/B92-1</f>
        <v>-0.12678924602887831</v>
      </c>
      <c r="C94" s="105">
        <f t="shared" si="8"/>
        <v>-0.29850718168133694</v>
      </c>
      <c r="D94" s="105">
        <f t="shared" si="8"/>
        <v>-0.1354323598356616</v>
      </c>
      <c r="E94" s="105">
        <f t="shared" si="8"/>
        <v>-1.3110825647908775E-2</v>
      </c>
      <c r="F94" s="105">
        <f t="shared" si="8"/>
        <v>-9.8935234619021539E-2</v>
      </c>
      <c r="G94" s="105">
        <f t="shared" si="8"/>
        <v>2.7408593840421602E-2</v>
      </c>
      <c r="H94" s="105">
        <f t="shared" si="8"/>
        <v>-9.921564042811204E-2</v>
      </c>
      <c r="I94" s="105">
        <f t="shared" si="8"/>
        <v>-0.12413375897152557</v>
      </c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</row>
    <row r="95" spans="1:26" s="81" customFormat="1" x14ac:dyDescent="0.35">
      <c r="A95" s="84"/>
      <c r="B95" s="106"/>
      <c r="C95" s="106"/>
      <c r="D95" s="106"/>
      <c r="E95" s="106"/>
      <c r="F95" s="106"/>
      <c r="G95" s="106"/>
      <c r="H95" s="106"/>
      <c r="I95" s="106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</row>
    <row r="96" spans="1:26" s="81" customFormat="1" ht="15.5" x14ac:dyDescent="0.35">
      <c r="A96" s="103" t="s">
        <v>98</v>
      </c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</row>
    <row r="97" spans="1:26" s="81" customFormat="1" x14ac:dyDescent="0.35">
      <c r="A97" s="96" t="s">
        <v>148</v>
      </c>
      <c r="B97" s="97">
        <v>254.48696799999999</v>
      </c>
      <c r="C97" s="97">
        <v>437.88248700000003</v>
      </c>
      <c r="D97" s="97">
        <v>94.664288999999997</v>
      </c>
      <c r="E97" s="97">
        <v>0.444714</v>
      </c>
      <c r="F97" s="97">
        <v>59.445712999999998</v>
      </c>
      <c r="G97" s="97">
        <v>1.8053939999999999</v>
      </c>
      <c r="H97" s="97">
        <v>1.613229</v>
      </c>
      <c r="I97" s="97">
        <v>2.3958661754913702</v>
      </c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</row>
    <row r="98" spans="1:26" s="81" customFormat="1" x14ac:dyDescent="0.35">
      <c r="A98" s="96" t="s">
        <v>152</v>
      </c>
      <c r="B98" s="97">
        <v>199.21764400000001</v>
      </c>
      <c r="C98" s="97">
        <v>419.601223</v>
      </c>
      <c r="D98" s="97">
        <v>34.105474000000001</v>
      </c>
      <c r="E98" s="97">
        <v>0.46748000000000001</v>
      </c>
      <c r="F98" s="97">
        <v>52.563495000000003</v>
      </c>
      <c r="G98" s="97">
        <v>1.965832</v>
      </c>
      <c r="H98" s="97">
        <v>1.467803</v>
      </c>
      <c r="I98" s="97">
        <v>1.92990706875801</v>
      </c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</row>
    <row r="99" spans="1:26" x14ac:dyDescent="0.35">
      <c r="A99" s="104" t="s">
        <v>90</v>
      </c>
      <c r="B99" s="105">
        <f>B98/B97-1</f>
        <v>-0.21717938814061388</v>
      </c>
      <c r="C99" s="105">
        <f t="shared" ref="C99:I99" si="9">C98/C97-1</f>
        <v>-4.1749246756242253E-2</v>
      </c>
      <c r="D99" s="105">
        <f t="shared" si="9"/>
        <v>-0.63972185963389006</v>
      </c>
      <c r="E99" s="105">
        <f t="shared" si="9"/>
        <v>5.1192451777996695E-2</v>
      </c>
      <c r="F99" s="105">
        <f t="shared" si="9"/>
        <v>-0.11577315928568299</v>
      </c>
      <c r="G99" s="105">
        <f t="shared" si="9"/>
        <v>8.8865920679918053E-2</v>
      </c>
      <c r="H99" s="105">
        <f t="shared" si="9"/>
        <v>-9.0145912328627897E-2</v>
      </c>
      <c r="I99" s="105">
        <f t="shared" si="9"/>
        <v>-0.19448461333104139</v>
      </c>
    </row>
    <row r="102" spans="1:26" s="81" customFormat="1" x14ac:dyDescent="0.35">
      <c r="A102" s="783" t="s">
        <v>99</v>
      </c>
      <c r="B102" s="783"/>
      <c r="C102" s="783"/>
      <c r="D102" s="783"/>
      <c r="E102" s="783"/>
      <c r="F102" s="783"/>
      <c r="G102" s="783"/>
      <c r="H102" s="783"/>
      <c r="I102" s="783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</row>
    <row r="118" spans="1:11" ht="165.75" customHeight="1" x14ac:dyDescent="0.35">
      <c r="A118" s="782" t="s">
        <v>196</v>
      </c>
      <c r="B118" s="782"/>
      <c r="C118" s="782"/>
      <c r="D118" s="782"/>
      <c r="E118" s="782"/>
      <c r="F118" s="782"/>
      <c r="G118" s="782"/>
      <c r="H118" s="782"/>
      <c r="I118" s="782"/>
      <c r="J118" s="117"/>
      <c r="K118" s="117"/>
    </row>
  </sheetData>
  <mergeCells count="3">
    <mergeCell ref="A45:K45"/>
    <mergeCell ref="A102:I102"/>
    <mergeCell ref="A118:I118"/>
  </mergeCells>
  <printOptions horizontalCentered="1" verticalCentered="1"/>
  <pageMargins left="0" right="0" top="0" bottom="0" header="0.31496062992125984" footer="0.31496062992125984"/>
  <pageSetup paperSize="9" scale="4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8989"/>
    <pageSetUpPr fitToPage="1"/>
  </sheetPr>
  <dimension ref="A1:AB50"/>
  <sheetViews>
    <sheetView showGridLines="0" view="pageBreakPreview" zoomScaleNormal="85" zoomScaleSheetLayoutView="100" workbookViewId="0">
      <pane xSplit="1" ySplit="5" topLeftCell="K25" activePane="bottomRight" state="frozen"/>
      <selection activeCell="I18" sqref="I18"/>
      <selection pane="topRight" activeCell="I18" sqref="I18"/>
      <selection pane="bottomLeft" activeCell="I18" sqref="I18"/>
      <selection pane="bottomRight" sqref="A1:XFD1048576"/>
    </sheetView>
  </sheetViews>
  <sheetFormatPr baseColWidth="10" defaultColWidth="28.7265625" defaultRowHeight="12" x14ac:dyDescent="0.3"/>
  <cols>
    <col min="1" max="1" width="39.453125" style="4" customWidth="1"/>
    <col min="2" max="21" width="7.7265625" style="4" customWidth="1"/>
    <col min="22" max="22" width="9.7265625" style="4" customWidth="1"/>
    <col min="23" max="23" width="10.26953125" style="4" customWidth="1"/>
    <col min="24" max="25" width="7.7265625" style="3" customWidth="1"/>
    <col min="26" max="26" width="10.54296875" style="3" customWidth="1"/>
    <col min="27" max="27" width="13.7265625" style="3" customWidth="1"/>
    <col min="28" max="254" width="28.7265625" style="3"/>
    <col min="255" max="256" width="0" style="3" hidden="1" customWidth="1"/>
    <col min="257" max="272" width="7.7265625" style="3" customWidth="1"/>
    <col min="273" max="273" width="8.7265625" style="3" customWidth="1"/>
    <col min="274" max="275" width="7.7265625" style="3" customWidth="1"/>
    <col min="276" max="276" width="5.453125" style="3" customWidth="1"/>
    <col min="277" max="277" width="5.7265625" style="3" customWidth="1"/>
    <col min="278" max="278" width="9.7265625" style="3" customWidth="1"/>
    <col min="279" max="281" width="7.7265625" style="3" customWidth="1"/>
    <col min="282" max="282" width="10.54296875" style="3" customWidth="1"/>
    <col min="283" max="283" width="13.7265625" style="3" customWidth="1"/>
    <col min="284" max="510" width="28.7265625" style="3"/>
    <col min="511" max="512" width="0" style="3" hidden="1" customWidth="1"/>
    <col min="513" max="528" width="7.7265625" style="3" customWidth="1"/>
    <col min="529" max="529" width="8.7265625" style="3" customWidth="1"/>
    <col min="530" max="531" width="7.7265625" style="3" customWidth="1"/>
    <col min="532" max="532" width="5.453125" style="3" customWidth="1"/>
    <col min="533" max="533" width="5.7265625" style="3" customWidth="1"/>
    <col min="534" max="534" width="9.7265625" style="3" customWidth="1"/>
    <col min="535" max="537" width="7.7265625" style="3" customWidth="1"/>
    <col min="538" max="538" width="10.54296875" style="3" customWidth="1"/>
    <col min="539" max="539" width="13.7265625" style="3" customWidth="1"/>
    <col min="540" max="766" width="28.7265625" style="3"/>
    <col min="767" max="768" width="0" style="3" hidden="1" customWidth="1"/>
    <col min="769" max="784" width="7.7265625" style="3" customWidth="1"/>
    <col min="785" max="785" width="8.7265625" style="3" customWidth="1"/>
    <col min="786" max="787" width="7.7265625" style="3" customWidth="1"/>
    <col min="788" max="788" width="5.453125" style="3" customWidth="1"/>
    <col min="789" max="789" width="5.7265625" style="3" customWidth="1"/>
    <col min="790" max="790" width="9.7265625" style="3" customWidth="1"/>
    <col min="791" max="793" width="7.7265625" style="3" customWidth="1"/>
    <col min="794" max="794" width="10.54296875" style="3" customWidth="1"/>
    <col min="795" max="795" width="13.7265625" style="3" customWidth="1"/>
    <col min="796" max="1022" width="28.7265625" style="3"/>
    <col min="1023" max="1024" width="0" style="3" hidden="1" customWidth="1"/>
    <col min="1025" max="1040" width="7.7265625" style="3" customWidth="1"/>
    <col min="1041" max="1041" width="8.7265625" style="3" customWidth="1"/>
    <col min="1042" max="1043" width="7.7265625" style="3" customWidth="1"/>
    <col min="1044" max="1044" width="5.453125" style="3" customWidth="1"/>
    <col min="1045" max="1045" width="5.7265625" style="3" customWidth="1"/>
    <col min="1046" max="1046" width="9.7265625" style="3" customWidth="1"/>
    <col min="1047" max="1049" width="7.7265625" style="3" customWidth="1"/>
    <col min="1050" max="1050" width="10.54296875" style="3" customWidth="1"/>
    <col min="1051" max="1051" width="13.7265625" style="3" customWidth="1"/>
    <col min="1052" max="1278" width="28.7265625" style="3"/>
    <col min="1279" max="1280" width="0" style="3" hidden="1" customWidth="1"/>
    <col min="1281" max="1296" width="7.7265625" style="3" customWidth="1"/>
    <col min="1297" max="1297" width="8.7265625" style="3" customWidth="1"/>
    <col min="1298" max="1299" width="7.7265625" style="3" customWidth="1"/>
    <col min="1300" max="1300" width="5.453125" style="3" customWidth="1"/>
    <col min="1301" max="1301" width="5.7265625" style="3" customWidth="1"/>
    <col min="1302" max="1302" width="9.7265625" style="3" customWidth="1"/>
    <col min="1303" max="1305" width="7.7265625" style="3" customWidth="1"/>
    <col min="1306" max="1306" width="10.54296875" style="3" customWidth="1"/>
    <col min="1307" max="1307" width="13.7265625" style="3" customWidth="1"/>
    <col min="1308" max="1534" width="28.7265625" style="3"/>
    <col min="1535" max="1536" width="0" style="3" hidden="1" customWidth="1"/>
    <col min="1537" max="1552" width="7.7265625" style="3" customWidth="1"/>
    <col min="1553" max="1553" width="8.7265625" style="3" customWidth="1"/>
    <col min="1554" max="1555" width="7.7265625" style="3" customWidth="1"/>
    <col min="1556" max="1556" width="5.453125" style="3" customWidth="1"/>
    <col min="1557" max="1557" width="5.7265625" style="3" customWidth="1"/>
    <col min="1558" max="1558" width="9.7265625" style="3" customWidth="1"/>
    <col min="1559" max="1561" width="7.7265625" style="3" customWidth="1"/>
    <col min="1562" max="1562" width="10.54296875" style="3" customWidth="1"/>
    <col min="1563" max="1563" width="13.7265625" style="3" customWidth="1"/>
    <col min="1564" max="1790" width="28.7265625" style="3"/>
    <col min="1791" max="1792" width="0" style="3" hidden="1" customWidth="1"/>
    <col min="1793" max="1808" width="7.7265625" style="3" customWidth="1"/>
    <col min="1809" max="1809" width="8.7265625" style="3" customWidth="1"/>
    <col min="1810" max="1811" width="7.7265625" style="3" customWidth="1"/>
    <col min="1812" max="1812" width="5.453125" style="3" customWidth="1"/>
    <col min="1813" max="1813" width="5.7265625" style="3" customWidth="1"/>
    <col min="1814" max="1814" width="9.7265625" style="3" customWidth="1"/>
    <col min="1815" max="1817" width="7.7265625" style="3" customWidth="1"/>
    <col min="1818" max="1818" width="10.54296875" style="3" customWidth="1"/>
    <col min="1819" max="1819" width="13.7265625" style="3" customWidth="1"/>
    <col min="1820" max="2046" width="28.7265625" style="3"/>
    <col min="2047" max="2048" width="0" style="3" hidden="1" customWidth="1"/>
    <col min="2049" max="2064" width="7.7265625" style="3" customWidth="1"/>
    <col min="2065" max="2065" width="8.7265625" style="3" customWidth="1"/>
    <col min="2066" max="2067" width="7.7265625" style="3" customWidth="1"/>
    <col min="2068" max="2068" width="5.453125" style="3" customWidth="1"/>
    <col min="2069" max="2069" width="5.7265625" style="3" customWidth="1"/>
    <col min="2070" max="2070" width="9.7265625" style="3" customWidth="1"/>
    <col min="2071" max="2073" width="7.7265625" style="3" customWidth="1"/>
    <col min="2074" max="2074" width="10.54296875" style="3" customWidth="1"/>
    <col min="2075" max="2075" width="13.7265625" style="3" customWidth="1"/>
    <col min="2076" max="2302" width="28.7265625" style="3"/>
    <col min="2303" max="2304" width="0" style="3" hidden="1" customWidth="1"/>
    <col min="2305" max="2320" width="7.7265625" style="3" customWidth="1"/>
    <col min="2321" max="2321" width="8.7265625" style="3" customWidth="1"/>
    <col min="2322" max="2323" width="7.7265625" style="3" customWidth="1"/>
    <col min="2324" max="2324" width="5.453125" style="3" customWidth="1"/>
    <col min="2325" max="2325" width="5.7265625" style="3" customWidth="1"/>
    <col min="2326" max="2326" width="9.7265625" style="3" customWidth="1"/>
    <col min="2327" max="2329" width="7.7265625" style="3" customWidth="1"/>
    <col min="2330" max="2330" width="10.54296875" style="3" customWidth="1"/>
    <col min="2331" max="2331" width="13.7265625" style="3" customWidth="1"/>
    <col min="2332" max="2558" width="28.7265625" style="3"/>
    <col min="2559" max="2560" width="0" style="3" hidden="1" customWidth="1"/>
    <col min="2561" max="2576" width="7.7265625" style="3" customWidth="1"/>
    <col min="2577" max="2577" width="8.7265625" style="3" customWidth="1"/>
    <col min="2578" max="2579" width="7.7265625" style="3" customWidth="1"/>
    <col min="2580" max="2580" width="5.453125" style="3" customWidth="1"/>
    <col min="2581" max="2581" width="5.7265625" style="3" customWidth="1"/>
    <col min="2582" max="2582" width="9.7265625" style="3" customWidth="1"/>
    <col min="2583" max="2585" width="7.7265625" style="3" customWidth="1"/>
    <col min="2586" max="2586" width="10.54296875" style="3" customWidth="1"/>
    <col min="2587" max="2587" width="13.7265625" style="3" customWidth="1"/>
    <col min="2588" max="2814" width="28.7265625" style="3"/>
    <col min="2815" max="2816" width="0" style="3" hidden="1" customWidth="1"/>
    <col min="2817" max="2832" width="7.7265625" style="3" customWidth="1"/>
    <col min="2833" max="2833" width="8.7265625" style="3" customWidth="1"/>
    <col min="2834" max="2835" width="7.7265625" style="3" customWidth="1"/>
    <col min="2836" max="2836" width="5.453125" style="3" customWidth="1"/>
    <col min="2837" max="2837" width="5.7265625" style="3" customWidth="1"/>
    <col min="2838" max="2838" width="9.7265625" style="3" customWidth="1"/>
    <col min="2839" max="2841" width="7.7265625" style="3" customWidth="1"/>
    <col min="2842" max="2842" width="10.54296875" style="3" customWidth="1"/>
    <col min="2843" max="2843" width="13.7265625" style="3" customWidth="1"/>
    <col min="2844" max="3070" width="28.7265625" style="3"/>
    <col min="3071" max="3072" width="0" style="3" hidden="1" customWidth="1"/>
    <col min="3073" max="3088" width="7.7265625" style="3" customWidth="1"/>
    <col min="3089" max="3089" width="8.7265625" style="3" customWidth="1"/>
    <col min="3090" max="3091" width="7.7265625" style="3" customWidth="1"/>
    <col min="3092" max="3092" width="5.453125" style="3" customWidth="1"/>
    <col min="3093" max="3093" width="5.7265625" style="3" customWidth="1"/>
    <col min="3094" max="3094" width="9.7265625" style="3" customWidth="1"/>
    <col min="3095" max="3097" width="7.7265625" style="3" customWidth="1"/>
    <col min="3098" max="3098" width="10.54296875" style="3" customWidth="1"/>
    <col min="3099" max="3099" width="13.7265625" style="3" customWidth="1"/>
    <col min="3100" max="3326" width="28.7265625" style="3"/>
    <col min="3327" max="3328" width="0" style="3" hidden="1" customWidth="1"/>
    <col min="3329" max="3344" width="7.7265625" style="3" customWidth="1"/>
    <col min="3345" max="3345" width="8.7265625" style="3" customWidth="1"/>
    <col min="3346" max="3347" width="7.7265625" style="3" customWidth="1"/>
    <col min="3348" max="3348" width="5.453125" style="3" customWidth="1"/>
    <col min="3349" max="3349" width="5.7265625" style="3" customWidth="1"/>
    <col min="3350" max="3350" width="9.7265625" style="3" customWidth="1"/>
    <col min="3351" max="3353" width="7.7265625" style="3" customWidth="1"/>
    <col min="3354" max="3354" width="10.54296875" style="3" customWidth="1"/>
    <col min="3355" max="3355" width="13.7265625" style="3" customWidth="1"/>
    <col min="3356" max="3582" width="28.7265625" style="3"/>
    <col min="3583" max="3584" width="0" style="3" hidden="1" customWidth="1"/>
    <col min="3585" max="3600" width="7.7265625" style="3" customWidth="1"/>
    <col min="3601" max="3601" width="8.7265625" style="3" customWidth="1"/>
    <col min="3602" max="3603" width="7.7265625" style="3" customWidth="1"/>
    <col min="3604" max="3604" width="5.453125" style="3" customWidth="1"/>
    <col min="3605" max="3605" width="5.7265625" style="3" customWidth="1"/>
    <col min="3606" max="3606" width="9.7265625" style="3" customWidth="1"/>
    <col min="3607" max="3609" width="7.7265625" style="3" customWidth="1"/>
    <col min="3610" max="3610" width="10.54296875" style="3" customWidth="1"/>
    <col min="3611" max="3611" width="13.7265625" style="3" customWidth="1"/>
    <col min="3612" max="3838" width="28.7265625" style="3"/>
    <col min="3839" max="3840" width="0" style="3" hidden="1" customWidth="1"/>
    <col min="3841" max="3856" width="7.7265625" style="3" customWidth="1"/>
    <col min="3857" max="3857" width="8.7265625" style="3" customWidth="1"/>
    <col min="3858" max="3859" width="7.7265625" style="3" customWidth="1"/>
    <col min="3860" max="3860" width="5.453125" style="3" customWidth="1"/>
    <col min="3861" max="3861" width="5.7265625" style="3" customWidth="1"/>
    <col min="3862" max="3862" width="9.7265625" style="3" customWidth="1"/>
    <col min="3863" max="3865" width="7.7265625" style="3" customWidth="1"/>
    <col min="3866" max="3866" width="10.54296875" style="3" customWidth="1"/>
    <col min="3867" max="3867" width="13.7265625" style="3" customWidth="1"/>
    <col min="3868" max="4094" width="28.7265625" style="3"/>
    <col min="4095" max="4096" width="0" style="3" hidden="1" customWidth="1"/>
    <col min="4097" max="4112" width="7.7265625" style="3" customWidth="1"/>
    <col min="4113" max="4113" width="8.7265625" style="3" customWidth="1"/>
    <col min="4114" max="4115" width="7.7265625" style="3" customWidth="1"/>
    <col min="4116" max="4116" width="5.453125" style="3" customWidth="1"/>
    <col min="4117" max="4117" width="5.7265625" style="3" customWidth="1"/>
    <col min="4118" max="4118" width="9.7265625" style="3" customWidth="1"/>
    <col min="4119" max="4121" width="7.7265625" style="3" customWidth="1"/>
    <col min="4122" max="4122" width="10.54296875" style="3" customWidth="1"/>
    <col min="4123" max="4123" width="13.7265625" style="3" customWidth="1"/>
    <col min="4124" max="4350" width="28.7265625" style="3"/>
    <col min="4351" max="4352" width="0" style="3" hidden="1" customWidth="1"/>
    <col min="4353" max="4368" width="7.7265625" style="3" customWidth="1"/>
    <col min="4369" max="4369" width="8.7265625" style="3" customWidth="1"/>
    <col min="4370" max="4371" width="7.7265625" style="3" customWidth="1"/>
    <col min="4372" max="4372" width="5.453125" style="3" customWidth="1"/>
    <col min="4373" max="4373" width="5.7265625" style="3" customWidth="1"/>
    <col min="4374" max="4374" width="9.7265625" style="3" customWidth="1"/>
    <col min="4375" max="4377" width="7.7265625" style="3" customWidth="1"/>
    <col min="4378" max="4378" width="10.54296875" style="3" customWidth="1"/>
    <col min="4379" max="4379" width="13.7265625" style="3" customWidth="1"/>
    <col min="4380" max="4606" width="28.7265625" style="3"/>
    <col min="4607" max="4608" width="0" style="3" hidden="1" customWidth="1"/>
    <col min="4609" max="4624" width="7.7265625" style="3" customWidth="1"/>
    <col min="4625" max="4625" width="8.7265625" style="3" customWidth="1"/>
    <col min="4626" max="4627" width="7.7265625" style="3" customWidth="1"/>
    <col min="4628" max="4628" width="5.453125" style="3" customWidth="1"/>
    <col min="4629" max="4629" width="5.7265625" style="3" customWidth="1"/>
    <col min="4630" max="4630" width="9.7265625" style="3" customWidth="1"/>
    <col min="4631" max="4633" width="7.7265625" style="3" customWidth="1"/>
    <col min="4634" max="4634" width="10.54296875" style="3" customWidth="1"/>
    <col min="4635" max="4635" width="13.7265625" style="3" customWidth="1"/>
    <col min="4636" max="4862" width="28.7265625" style="3"/>
    <col min="4863" max="4864" width="0" style="3" hidden="1" customWidth="1"/>
    <col min="4865" max="4880" width="7.7265625" style="3" customWidth="1"/>
    <col min="4881" max="4881" width="8.7265625" style="3" customWidth="1"/>
    <col min="4882" max="4883" width="7.7265625" style="3" customWidth="1"/>
    <col min="4884" max="4884" width="5.453125" style="3" customWidth="1"/>
    <col min="4885" max="4885" width="5.7265625" style="3" customWidth="1"/>
    <col min="4886" max="4886" width="9.7265625" style="3" customWidth="1"/>
    <col min="4887" max="4889" width="7.7265625" style="3" customWidth="1"/>
    <col min="4890" max="4890" width="10.54296875" style="3" customWidth="1"/>
    <col min="4891" max="4891" width="13.7265625" style="3" customWidth="1"/>
    <col min="4892" max="5118" width="28.7265625" style="3"/>
    <col min="5119" max="5120" width="0" style="3" hidden="1" customWidth="1"/>
    <col min="5121" max="5136" width="7.7265625" style="3" customWidth="1"/>
    <col min="5137" max="5137" width="8.7265625" style="3" customWidth="1"/>
    <col min="5138" max="5139" width="7.7265625" style="3" customWidth="1"/>
    <col min="5140" max="5140" width="5.453125" style="3" customWidth="1"/>
    <col min="5141" max="5141" width="5.7265625" style="3" customWidth="1"/>
    <col min="5142" max="5142" width="9.7265625" style="3" customWidth="1"/>
    <col min="5143" max="5145" width="7.7265625" style="3" customWidth="1"/>
    <col min="5146" max="5146" width="10.54296875" style="3" customWidth="1"/>
    <col min="5147" max="5147" width="13.7265625" style="3" customWidth="1"/>
    <col min="5148" max="5374" width="28.7265625" style="3"/>
    <col min="5375" max="5376" width="0" style="3" hidden="1" customWidth="1"/>
    <col min="5377" max="5392" width="7.7265625" style="3" customWidth="1"/>
    <col min="5393" max="5393" width="8.7265625" style="3" customWidth="1"/>
    <col min="5394" max="5395" width="7.7265625" style="3" customWidth="1"/>
    <col min="5396" max="5396" width="5.453125" style="3" customWidth="1"/>
    <col min="5397" max="5397" width="5.7265625" style="3" customWidth="1"/>
    <col min="5398" max="5398" width="9.7265625" style="3" customWidth="1"/>
    <col min="5399" max="5401" width="7.7265625" style="3" customWidth="1"/>
    <col min="5402" max="5402" width="10.54296875" style="3" customWidth="1"/>
    <col min="5403" max="5403" width="13.7265625" style="3" customWidth="1"/>
    <col min="5404" max="5630" width="28.7265625" style="3"/>
    <col min="5631" max="5632" width="0" style="3" hidden="1" customWidth="1"/>
    <col min="5633" max="5648" width="7.7265625" style="3" customWidth="1"/>
    <col min="5649" max="5649" width="8.7265625" style="3" customWidth="1"/>
    <col min="5650" max="5651" width="7.7265625" style="3" customWidth="1"/>
    <col min="5652" max="5652" width="5.453125" style="3" customWidth="1"/>
    <col min="5653" max="5653" width="5.7265625" style="3" customWidth="1"/>
    <col min="5654" max="5654" width="9.7265625" style="3" customWidth="1"/>
    <col min="5655" max="5657" width="7.7265625" style="3" customWidth="1"/>
    <col min="5658" max="5658" width="10.54296875" style="3" customWidth="1"/>
    <col min="5659" max="5659" width="13.7265625" style="3" customWidth="1"/>
    <col min="5660" max="5886" width="28.7265625" style="3"/>
    <col min="5887" max="5888" width="0" style="3" hidden="1" customWidth="1"/>
    <col min="5889" max="5904" width="7.7265625" style="3" customWidth="1"/>
    <col min="5905" max="5905" width="8.7265625" style="3" customWidth="1"/>
    <col min="5906" max="5907" width="7.7265625" style="3" customWidth="1"/>
    <col min="5908" max="5908" width="5.453125" style="3" customWidth="1"/>
    <col min="5909" max="5909" width="5.7265625" style="3" customWidth="1"/>
    <col min="5910" max="5910" width="9.7265625" style="3" customWidth="1"/>
    <col min="5911" max="5913" width="7.7265625" style="3" customWidth="1"/>
    <col min="5914" max="5914" width="10.54296875" style="3" customWidth="1"/>
    <col min="5915" max="5915" width="13.7265625" style="3" customWidth="1"/>
    <col min="5916" max="6142" width="28.7265625" style="3"/>
    <col min="6143" max="6144" width="0" style="3" hidden="1" customWidth="1"/>
    <col min="6145" max="6160" width="7.7265625" style="3" customWidth="1"/>
    <col min="6161" max="6161" width="8.7265625" style="3" customWidth="1"/>
    <col min="6162" max="6163" width="7.7265625" style="3" customWidth="1"/>
    <col min="6164" max="6164" width="5.453125" style="3" customWidth="1"/>
    <col min="6165" max="6165" width="5.7265625" style="3" customWidth="1"/>
    <col min="6166" max="6166" width="9.7265625" style="3" customWidth="1"/>
    <col min="6167" max="6169" width="7.7265625" style="3" customWidth="1"/>
    <col min="6170" max="6170" width="10.54296875" style="3" customWidth="1"/>
    <col min="6171" max="6171" width="13.7265625" style="3" customWidth="1"/>
    <col min="6172" max="6398" width="28.7265625" style="3"/>
    <col min="6399" max="6400" width="0" style="3" hidden="1" customWidth="1"/>
    <col min="6401" max="6416" width="7.7265625" style="3" customWidth="1"/>
    <col min="6417" max="6417" width="8.7265625" style="3" customWidth="1"/>
    <col min="6418" max="6419" width="7.7265625" style="3" customWidth="1"/>
    <col min="6420" max="6420" width="5.453125" style="3" customWidth="1"/>
    <col min="6421" max="6421" width="5.7265625" style="3" customWidth="1"/>
    <col min="6422" max="6422" width="9.7265625" style="3" customWidth="1"/>
    <col min="6423" max="6425" width="7.7265625" style="3" customWidth="1"/>
    <col min="6426" max="6426" width="10.54296875" style="3" customWidth="1"/>
    <col min="6427" max="6427" width="13.7265625" style="3" customWidth="1"/>
    <col min="6428" max="6654" width="28.7265625" style="3"/>
    <col min="6655" max="6656" width="0" style="3" hidden="1" customWidth="1"/>
    <col min="6657" max="6672" width="7.7265625" style="3" customWidth="1"/>
    <col min="6673" max="6673" width="8.7265625" style="3" customWidth="1"/>
    <col min="6674" max="6675" width="7.7265625" style="3" customWidth="1"/>
    <col min="6676" max="6676" width="5.453125" style="3" customWidth="1"/>
    <col min="6677" max="6677" width="5.7265625" style="3" customWidth="1"/>
    <col min="6678" max="6678" width="9.7265625" style="3" customWidth="1"/>
    <col min="6679" max="6681" width="7.7265625" style="3" customWidth="1"/>
    <col min="6682" max="6682" width="10.54296875" style="3" customWidth="1"/>
    <col min="6683" max="6683" width="13.7265625" style="3" customWidth="1"/>
    <col min="6684" max="6910" width="28.7265625" style="3"/>
    <col min="6911" max="6912" width="0" style="3" hidden="1" customWidth="1"/>
    <col min="6913" max="6928" width="7.7265625" style="3" customWidth="1"/>
    <col min="6929" max="6929" width="8.7265625" style="3" customWidth="1"/>
    <col min="6930" max="6931" width="7.7265625" style="3" customWidth="1"/>
    <col min="6932" max="6932" width="5.453125" style="3" customWidth="1"/>
    <col min="6933" max="6933" width="5.7265625" style="3" customWidth="1"/>
    <col min="6934" max="6934" width="9.7265625" style="3" customWidth="1"/>
    <col min="6935" max="6937" width="7.7265625" style="3" customWidth="1"/>
    <col min="6938" max="6938" width="10.54296875" style="3" customWidth="1"/>
    <col min="6939" max="6939" width="13.7265625" style="3" customWidth="1"/>
    <col min="6940" max="7166" width="28.7265625" style="3"/>
    <col min="7167" max="7168" width="0" style="3" hidden="1" customWidth="1"/>
    <col min="7169" max="7184" width="7.7265625" style="3" customWidth="1"/>
    <col min="7185" max="7185" width="8.7265625" style="3" customWidth="1"/>
    <col min="7186" max="7187" width="7.7265625" style="3" customWidth="1"/>
    <col min="7188" max="7188" width="5.453125" style="3" customWidth="1"/>
    <col min="7189" max="7189" width="5.7265625" style="3" customWidth="1"/>
    <col min="7190" max="7190" width="9.7265625" style="3" customWidth="1"/>
    <col min="7191" max="7193" width="7.7265625" style="3" customWidth="1"/>
    <col min="7194" max="7194" width="10.54296875" style="3" customWidth="1"/>
    <col min="7195" max="7195" width="13.7265625" style="3" customWidth="1"/>
    <col min="7196" max="7422" width="28.7265625" style="3"/>
    <col min="7423" max="7424" width="0" style="3" hidden="1" customWidth="1"/>
    <col min="7425" max="7440" width="7.7265625" style="3" customWidth="1"/>
    <col min="7441" max="7441" width="8.7265625" style="3" customWidth="1"/>
    <col min="7442" max="7443" width="7.7265625" style="3" customWidth="1"/>
    <col min="7444" max="7444" width="5.453125" style="3" customWidth="1"/>
    <col min="7445" max="7445" width="5.7265625" style="3" customWidth="1"/>
    <col min="7446" max="7446" width="9.7265625" style="3" customWidth="1"/>
    <col min="7447" max="7449" width="7.7265625" style="3" customWidth="1"/>
    <col min="7450" max="7450" width="10.54296875" style="3" customWidth="1"/>
    <col min="7451" max="7451" width="13.7265625" style="3" customWidth="1"/>
    <col min="7452" max="7678" width="28.7265625" style="3"/>
    <col min="7679" max="7680" width="0" style="3" hidden="1" customWidth="1"/>
    <col min="7681" max="7696" width="7.7265625" style="3" customWidth="1"/>
    <col min="7697" max="7697" width="8.7265625" style="3" customWidth="1"/>
    <col min="7698" max="7699" width="7.7265625" style="3" customWidth="1"/>
    <col min="7700" max="7700" width="5.453125" style="3" customWidth="1"/>
    <col min="7701" max="7701" width="5.7265625" style="3" customWidth="1"/>
    <col min="7702" max="7702" width="9.7265625" style="3" customWidth="1"/>
    <col min="7703" max="7705" width="7.7265625" style="3" customWidth="1"/>
    <col min="7706" max="7706" width="10.54296875" style="3" customWidth="1"/>
    <col min="7707" max="7707" width="13.7265625" style="3" customWidth="1"/>
    <col min="7708" max="7934" width="28.7265625" style="3"/>
    <col min="7935" max="7936" width="0" style="3" hidden="1" customWidth="1"/>
    <col min="7937" max="7952" width="7.7265625" style="3" customWidth="1"/>
    <col min="7953" max="7953" width="8.7265625" style="3" customWidth="1"/>
    <col min="7954" max="7955" width="7.7265625" style="3" customWidth="1"/>
    <col min="7956" max="7956" width="5.453125" style="3" customWidth="1"/>
    <col min="7957" max="7957" width="5.7265625" style="3" customWidth="1"/>
    <col min="7958" max="7958" width="9.7265625" style="3" customWidth="1"/>
    <col min="7959" max="7961" width="7.7265625" style="3" customWidth="1"/>
    <col min="7962" max="7962" width="10.54296875" style="3" customWidth="1"/>
    <col min="7963" max="7963" width="13.7265625" style="3" customWidth="1"/>
    <col min="7964" max="8190" width="28.7265625" style="3"/>
    <col min="8191" max="8192" width="0" style="3" hidden="1" customWidth="1"/>
    <col min="8193" max="8208" width="7.7265625" style="3" customWidth="1"/>
    <col min="8209" max="8209" width="8.7265625" style="3" customWidth="1"/>
    <col min="8210" max="8211" width="7.7265625" style="3" customWidth="1"/>
    <col min="8212" max="8212" width="5.453125" style="3" customWidth="1"/>
    <col min="8213" max="8213" width="5.7265625" style="3" customWidth="1"/>
    <col min="8214" max="8214" width="9.7265625" style="3" customWidth="1"/>
    <col min="8215" max="8217" width="7.7265625" style="3" customWidth="1"/>
    <col min="8218" max="8218" width="10.54296875" style="3" customWidth="1"/>
    <col min="8219" max="8219" width="13.7265625" style="3" customWidth="1"/>
    <col min="8220" max="8446" width="28.7265625" style="3"/>
    <col min="8447" max="8448" width="0" style="3" hidden="1" customWidth="1"/>
    <col min="8449" max="8464" width="7.7265625" style="3" customWidth="1"/>
    <col min="8465" max="8465" width="8.7265625" style="3" customWidth="1"/>
    <col min="8466" max="8467" width="7.7265625" style="3" customWidth="1"/>
    <col min="8468" max="8468" width="5.453125" style="3" customWidth="1"/>
    <col min="8469" max="8469" width="5.7265625" style="3" customWidth="1"/>
    <col min="8470" max="8470" width="9.7265625" style="3" customWidth="1"/>
    <col min="8471" max="8473" width="7.7265625" style="3" customWidth="1"/>
    <col min="8474" max="8474" width="10.54296875" style="3" customWidth="1"/>
    <col min="8475" max="8475" width="13.7265625" style="3" customWidth="1"/>
    <col min="8476" max="8702" width="28.7265625" style="3"/>
    <col min="8703" max="8704" width="0" style="3" hidden="1" customWidth="1"/>
    <col min="8705" max="8720" width="7.7265625" style="3" customWidth="1"/>
    <col min="8721" max="8721" width="8.7265625" style="3" customWidth="1"/>
    <col min="8722" max="8723" width="7.7265625" style="3" customWidth="1"/>
    <col min="8724" max="8724" width="5.453125" style="3" customWidth="1"/>
    <col min="8725" max="8725" width="5.7265625" style="3" customWidth="1"/>
    <col min="8726" max="8726" width="9.7265625" style="3" customWidth="1"/>
    <col min="8727" max="8729" width="7.7265625" style="3" customWidth="1"/>
    <col min="8730" max="8730" width="10.54296875" style="3" customWidth="1"/>
    <col min="8731" max="8731" width="13.7265625" style="3" customWidth="1"/>
    <col min="8732" max="8958" width="28.7265625" style="3"/>
    <col min="8959" max="8960" width="0" style="3" hidden="1" customWidth="1"/>
    <col min="8961" max="8976" width="7.7265625" style="3" customWidth="1"/>
    <col min="8977" max="8977" width="8.7265625" style="3" customWidth="1"/>
    <col min="8978" max="8979" width="7.7265625" style="3" customWidth="1"/>
    <col min="8980" max="8980" width="5.453125" style="3" customWidth="1"/>
    <col min="8981" max="8981" width="5.7265625" style="3" customWidth="1"/>
    <col min="8982" max="8982" width="9.7265625" style="3" customWidth="1"/>
    <col min="8983" max="8985" width="7.7265625" style="3" customWidth="1"/>
    <col min="8986" max="8986" width="10.54296875" style="3" customWidth="1"/>
    <col min="8987" max="8987" width="13.7265625" style="3" customWidth="1"/>
    <col min="8988" max="9214" width="28.7265625" style="3"/>
    <col min="9215" max="9216" width="0" style="3" hidden="1" customWidth="1"/>
    <col min="9217" max="9232" width="7.7265625" style="3" customWidth="1"/>
    <col min="9233" max="9233" width="8.7265625" style="3" customWidth="1"/>
    <col min="9234" max="9235" width="7.7265625" style="3" customWidth="1"/>
    <col min="9236" max="9236" width="5.453125" style="3" customWidth="1"/>
    <col min="9237" max="9237" width="5.7265625" style="3" customWidth="1"/>
    <col min="9238" max="9238" width="9.7265625" style="3" customWidth="1"/>
    <col min="9239" max="9241" width="7.7265625" style="3" customWidth="1"/>
    <col min="9242" max="9242" width="10.54296875" style="3" customWidth="1"/>
    <col min="9243" max="9243" width="13.7265625" style="3" customWidth="1"/>
    <col min="9244" max="9470" width="28.7265625" style="3"/>
    <col min="9471" max="9472" width="0" style="3" hidden="1" customWidth="1"/>
    <col min="9473" max="9488" width="7.7265625" style="3" customWidth="1"/>
    <col min="9489" max="9489" width="8.7265625" style="3" customWidth="1"/>
    <col min="9490" max="9491" width="7.7265625" style="3" customWidth="1"/>
    <col min="9492" max="9492" width="5.453125" style="3" customWidth="1"/>
    <col min="9493" max="9493" width="5.7265625" style="3" customWidth="1"/>
    <col min="9494" max="9494" width="9.7265625" style="3" customWidth="1"/>
    <col min="9495" max="9497" width="7.7265625" style="3" customWidth="1"/>
    <col min="9498" max="9498" width="10.54296875" style="3" customWidth="1"/>
    <col min="9499" max="9499" width="13.7265625" style="3" customWidth="1"/>
    <col min="9500" max="9726" width="28.7265625" style="3"/>
    <col min="9727" max="9728" width="0" style="3" hidden="1" customWidth="1"/>
    <col min="9729" max="9744" width="7.7265625" style="3" customWidth="1"/>
    <col min="9745" max="9745" width="8.7265625" style="3" customWidth="1"/>
    <col min="9746" max="9747" width="7.7265625" style="3" customWidth="1"/>
    <col min="9748" max="9748" width="5.453125" style="3" customWidth="1"/>
    <col min="9749" max="9749" width="5.7265625" style="3" customWidth="1"/>
    <col min="9750" max="9750" width="9.7265625" style="3" customWidth="1"/>
    <col min="9751" max="9753" width="7.7265625" style="3" customWidth="1"/>
    <col min="9754" max="9754" width="10.54296875" style="3" customWidth="1"/>
    <col min="9755" max="9755" width="13.7265625" style="3" customWidth="1"/>
    <col min="9756" max="9982" width="28.7265625" style="3"/>
    <col min="9983" max="9984" width="0" style="3" hidden="1" customWidth="1"/>
    <col min="9985" max="10000" width="7.7265625" style="3" customWidth="1"/>
    <col min="10001" max="10001" width="8.7265625" style="3" customWidth="1"/>
    <col min="10002" max="10003" width="7.7265625" style="3" customWidth="1"/>
    <col min="10004" max="10004" width="5.453125" style="3" customWidth="1"/>
    <col min="10005" max="10005" width="5.7265625" style="3" customWidth="1"/>
    <col min="10006" max="10006" width="9.7265625" style="3" customWidth="1"/>
    <col min="10007" max="10009" width="7.7265625" style="3" customWidth="1"/>
    <col min="10010" max="10010" width="10.54296875" style="3" customWidth="1"/>
    <col min="10011" max="10011" width="13.7265625" style="3" customWidth="1"/>
    <col min="10012" max="10238" width="28.7265625" style="3"/>
    <col min="10239" max="10240" width="0" style="3" hidden="1" customWidth="1"/>
    <col min="10241" max="10256" width="7.7265625" style="3" customWidth="1"/>
    <col min="10257" max="10257" width="8.7265625" style="3" customWidth="1"/>
    <col min="10258" max="10259" width="7.7265625" style="3" customWidth="1"/>
    <col min="10260" max="10260" width="5.453125" style="3" customWidth="1"/>
    <col min="10261" max="10261" width="5.7265625" style="3" customWidth="1"/>
    <col min="10262" max="10262" width="9.7265625" style="3" customWidth="1"/>
    <col min="10263" max="10265" width="7.7265625" style="3" customWidth="1"/>
    <col min="10266" max="10266" width="10.54296875" style="3" customWidth="1"/>
    <col min="10267" max="10267" width="13.7265625" style="3" customWidth="1"/>
    <col min="10268" max="10494" width="28.7265625" style="3"/>
    <col min="10495" max="10496" width="0" style="3" hidden="1" customWidth="1"/>
    <col min="10497" max="10512" width="7.7265625" style="3" customWidth="1"/>
    <col min="10513" max="10513" width="8.7265625" style="3" customWidth="1"/>
    <col min="10514" max="10515" width="7.7265625" style="3" customWidth="1"/>
    <col min="10516" max="10516" width="5.453125" style="3" customWidth="1"/>
    <col min="10517" max="10517" width="5.7265625" style="3" customWidth="1"/>
    <col min="10518" max="10518" width="9.7265625" style="3" customWidth="1"/>
    <col min="10519" max="10521" width="7.7265625" style="3" customWidth="1"/>
    <col min="10522" max="10522" width="10.54296875" style="3" customWidth="1"/>
    <col min="10523" max="10523" width="13.7265625" style="3" customWidth="1"/>
    <col min="10524" max="10750" width="28.7265625" style="3"/>
    <col min="10751" max="10752" width="0" style="3" hidden="1" customWidth="1"/>
    <col min="10753" max="10768" width="7.7265625" style="3" customWidth="1"/>
    <col min="10769" max="10769" width="8.7265625" style="3" customWidth="1"/>
    <col min="10770" max="10771" width="7.7265625" style="3" customWidth="1"/>
    <col min="10772" max="10772" width="5.453125" style="3" customWidth="1"/>
    <col min="10773" max="10773" width="5.7265625" style="3" customWidth="1"/>
    <col min="10774" max="10774" width="9.7265625" style="3" customWidth="1"/>
    <col min="10775" max="10777" width="7.7265625" style="3" customWidth="1"/>
    <col min="10778" max="10778" width="10.54296875" style="3" customWidth="1"/>
    <col min="10779" max="10779" width="13.7265625" style="3" customWidth="1"/>
    <col min="10780" max="11006" width="28.7265625" style="3"/>
    <col min="11007" max="11008" width="0" style="3" hidden="1" customWidth="1"/>
    <col min="11009" max="11024" width="7.7265625" style="3" customWidth="1"/>
    <col min="11025" max="11025" width="8.7265625" style="3" customWidth="1"/>
    <col min="11026" max="11027" width="7.7265625" style="3" customWidth="1"/>
    <col min="11028" max="11028" width="5.453125" style="3" customWidth="1"/>
    <col min="11029" max="11029" width="5.7265625" style="3" customWidth="1"/>
    <col min="11030" max="11030" width="9.7265625" style="3" customWidth="1"/>
    <col min="11031" max="11033" width="7.7265625" style="3" customWidth="1"/>
    <col min="11034" max="11034" width="10.54296875" style="3" customWidth="1"/>
    <col min="11035" max="11035" width="13.7265625" style="3" customWidth="1"/>
    <col min="11036" max="11262" width="28.7265625" style="3"/>
    <col min="11263" max="11264" width="0" style="3" hidden="1" customWidth="1"/>
    <col min="11265" max="11280" width="7.7265625" style="3" customWidth="1"/>
    <col min="11281" max="11281" width="8.7265625" style="3" customWidth="1"/>
    <col min="11282" max="11283" width="7.7265625" style="3" customWidth="1"/>
    <col min="11284" max="11284" width="5.453125" style="3" customWidth="1"/>
    <col min="11285" max="11285" width="5.7265625" style="3" customWidth="1"/>
    <col min="11286" max="11286" width="9.7265625" style="3" customWidth="1"/>
    <col min="11287" max="11289" width="7.7265625" style="3" customWidth="1"/>
    <col min="11290" max="11290" width="10.54296875" style="3" customWidth="1"/>
    <col min="11291" max="11291" width="13.7265625" style="3" customWidth="1"/>
    <col min="11292" max="11518" width="28.7265625" style="3"/>
    <col min="11519" max="11520" width="0" style="3" hidden="1" customWidth="1"/>
    <col min="11521" max="11536" width="7.7265625" style="3" customWidth="1"/>
    <col min="11537" max="11537" width="8.7265625" style="3" customWidth="1"/>
    <col min="11538" max="11539" width="7.7265625" style="3" customWidth="1"/>
    <col min="11540" max="11540" width="5.453125" style="3" customWidth="1"/>
    <col min="11541" max="11541" width="5.7265625" style="3" customWidth="1"/>
    <col min="11542" max="11542" width="9.7265625" style="3" customWidth="1"/>
    <col min="11543" max="11545" width="7.7265625" style="3" customWidth="1"/>
    <col min="11546" max="11546" width="10.54296875" style="3" customWidth="1"/>
    <col min="11547" max="11547" width="13.7265625" style="3" customWidth="1"/>
    <col min="11548" max="11774" width="28.7265625" style="3"/>
    <col min="11775" max="11776" width="0" style="3" hidden="1" customWidth="1"/>
    <col min="11777" max="11792" width="7.7265625" style="3" customWidth="1"/>
    <col min="11793" max="11793" width="8.7265625" style="3" customWidth="1"/>
    <col min="11794" max="11795" width="7.7265625" style="3" customWidth="1"/>
    <col min="11796" max="11796" width="5.453125" style="3" customWidth="1"/>
    <col min="11797" max="11797" width="5.7265625" style="3" customWidth="1"/>
    <col min="11798" max="11798" width="9.7265625" style="3" customWidth="1"/>
    <col min="11799" max="11801" width="7.7265625" style="3" customWidth="1"/>
    <col min="11802" max="11802" width="10.54296875" style="3" customWidth="1"/>
    <col min="11803" max="11803" width="13.7265625" style="3" customWidth="1"/>
    <col min="11804" max="12030" width="28.7265625" style="3"/>
    <col min="12031" max="12032" width="0" style="3" hidden="1" customWidth="1"/>
    <col min="12033" max="12048" width="7.7265625" style="3" customWidth="1"/>
    <col min="12049" max="12049" width="8.7265625" style="3" customWidth="1"/>
    <col min="12050" max="12051" width="7.7265625" style="3" customWidth="1"/>
    <col min="12052" max="12052" width="5.453125" style="3" customWidth="1"/>
    <col min="12053" max="12053" width="5.7265625" style="3" customWidth="1"/>
    <col min="12054" max="12054" width="9.7265625" style="3" customWidth="1"/>
    <col min="12055" max="12057" width="7.7265625" style="3" customWidth="1"/>
    <col min="12058" max="12058" width="10.54296875" style="3" customWidth="1"/>
    <col min="12059" max="12059" width="13.7265625" style="3" customWidth="1"/>
    <col min="12060" max="12286" width="28.7265625" style="3"/>
    <col min="12287" max="12288" width="0" style="3" hidden="1" customWidth="1"/>
    <col min="12289" max="12304" width="7.7265625" style="3" customWidth="1"/>
    <col min="12305" max="12305" width="8.7265625" style="3" customWidth="1"/>
    <col min="12306" max="12307" width="7.7265625" style="3" customWidth="1"/>
    <col min="12308" max="12308" width="5.453125" style="3" customWidth="1"/>
    <col min="12309" max="12309" width="5.7265625" style="3" customWidth="1"/>
    <col min="12310" max="12310" width="9.7265625" style="3" customWidth="1"/>
    <col min="12311" max="12313" width="7.7265625" style="3" customWidth="1"/>
    <col min="12314" max="12314" width="10.54296875" style="3" customWidth="1"/>
    <col min="12315" max="12315" width="13.7265625" style="3" customWidth="1"/>
    <col min="12316" max="12542" width="28.7265625" style="3"/>
    <col min="12543" max="12544" width="0" style="3" hidden="1" customWidth="1"/>
    <col min="12545" max="12560" width="7.7265625" style="3" customWidth="1"/>
    <col min="12561" max="12561" width="8.7265625" style="3" customWidth="1"/>
    <col min="12562" max="12563" width="7.7265625" style="3" customWidth="1"/>
    <col min="12564" max="12564" width="5.453125" style="3" customWidth="1"/>
    <col min="12565" max="12565" width="5.7265625" style="3" customWidth="1"/>
    <col min="12566" max="12566" width="9.7265625" style="3" customWidth="1"/>
    <col min="12567" max="12569" width="7.7265625" style="3" customWidth="1"/>
    <col min="12570" max="12570" width="10.54296875" style="3" customWidth="1"/>
    <col min="12571" max="12571" width="13.7265625" style="3" customWidth="1"/>
    <col min="12572" max="12798" width="28.7265625" style="3"/>
    <col min="12799" max="12800" width="0" style="3" hidden="1" customWidth="1"/>
    <col min="12801" max="12816" width="7.7265625" style="3" customWidth="1"/>
    <col min="12817" max="12817" width="8.7265625" style="3" customWidth="1"/>
    <col min="12818" max="12819" width="7.7265625" style="3" customWidth="1"/>
    <col min="12820" max="12820" width="5.453125" style="3" customWidth="1"/>
    <col min="12821" max="12821" width="5.7265625" style="3" customWidth="1"/>
    <col min="12822" max="12822" width="9.7265625" style="3" customWidth="1"/>
    <col min="12823" max="12825" width="7.7265625" style="3" customWidth="1"/>
    <col min="12826" max="12826" width="10.54296875" style="3" customWidth="1"/>
    <col min="12827" max="12827" width="13.7265625" style="3" customWidth="1"/>
    <col min="12828" max="13054" width="28.7265625" style="3"/>
    <col min="13055" max="13056" width="0" style="3" hidden="1" customWidth="1"/>
    <col min="13057" max="13072" width="7.7265625" style="3" customWidth="1"/>
    <col min="13073" max="13073" width="8.7265625" style="3" customWidth="1"/>
    <col min="13074" max="13075" width="7.7265625" style="3" customWidth="1"/>
    <col min="13076" max="13076" width="5.453125" style="3" customWidth="1"/>
    <col min="13077" max="13077" width="5.7265625" style="3" customWidth="1"/>
    <col min="13078" max="13078" width="9.7265625" style="3" customWidth="1"/>
    <col min="13079" max="13081" width="7.7265625" style="3" customWidth="1"/>
    <col min="13082" max="13082" width="10.54296875" style="3" customWidth="1"/>
    <col min="13083" max="13083" width="13.7265625" style="3" customWidth="1"/>
    <col min="13084" max="13310" width="28.7265625" style="3"/>
    <col min="13311" max="13312" width="0" style="3" hidden="1" customWidth="1"/>
    <col min="13313" max="13328" width="7.7265625" style="3" customWidth="1"/>
    <col min="13329" max="13329" width="8.7265625" style="3" customWidth="1"/>
    <col min="13330" max="13331" width="7.7265625" style="3" customWidth="1"/>
    <col min="13332" max="13332" width="5.453125" style="3" customWidth="1"/>
    <col min="13333" max="13333" width="5.7265625" style="3" customWidth="1"/>
    <col min="13334" max="13334" width="9.7265625" style="3" customWidth="1"/>
    <col min="13335" max="13337" width="7.7265625" style="3" customWidth="1"/>
    <col min="13338" max="13338" width="10.54296875" style="3" customWidth="1"/>
    <col min="13339" max="13339" width="13.7265625" style="3" customWidth="1"/>
    <col min="13340" max="13566" width="28.7265625" style="3"/>
    <col min="13567" max="13568" width="0" style="3" hidden="1" customWidth="1"/>
    <col min="13569" max="13584" width="7.7265625" style="3" customWidth="1"/>
    <col min="13585" max="13585" width="8.7265625" style="3" customWidth="1"/>
    <col min="13586" max="13587" width="7.7265625" style="3" customWidth="1"/>
    <col min="13588" max="13588" width="5.453125" style="3" customWidth="1"/>
    <col min="13589" max="13589" width="5.7265625" style="3" customWidth="1"/>
    <col min="13590" max="13590" width="9.7265625" style="3" customWidth="1"/>
    <col min="13591" max="13593" width="7.7265625" style="3" customWidth="1"/>
    <col min="13594" max="13594" width="10.54296875" style="3" customWidth="1"/>
    <col min="13595" max="13595" width="13.7265625" style="3" customWidth="1"/>
    <col min="13596" max="13822" width="28.7265625" style="3"/>
    <col min="13823" max="13824" width="0" style="3" hidden="1" customWidth="1"/>
    <col min="13825" max="13840" width="7.7265625" style="3" customWidth="1"/>
    <col min="13841" max="13841" width="8.7265625" style="3" customWidth="1"/>
    <col min="13842" max="13843" width="7.7265625" style="3" customWidth="1"/>
    <col min="13844" max="13844" width="5.453125" style="3" customWidth="1"/>
    <col min="13845" max="13845" width="5.7265625" style="3" customWidth="1"/>
    <col min="13846" max="13846" width="9.7265625" style="3" customWidth="1"/>
    <col min="13847" max="13849" width="7.7265625" style="3" customWidth="1"/>
    <col min="13850" max="13850" width="10.54296875" style="3" customWidth="1"/>
    <col min="13851" max="13851" width="13.7265625" style="3" customWidth="1"/>
    <col min="13852" max="14078" width="28.7265625" style="3"/>
    <col min="14079" max="14080" width="0" style="3" hidden="1" customWidth="1"/>
    <col min="14081" max="14096" width="7.7265625" style="3" customWidth="1"/>
    <col min="14097" max="14097" width="8.7265625" style="3" customWidth="1"/>
    <col min="14098" max="14099" width="7.7265625" style="3" customWidth="1"/>
    <col min="14100" max="14100" width="5.453125" style="3" customWidth="1"/>
    <col min="14101" max="14101" width="5.7265625" style="3" customWidth="1"/>
    <col min="14102" max="14102" width="9.7265625" style="3" customWidth="1"/>
    <col min="14103" max="14105" width="7.7265625" style="3" customWidth="1"/>
    <col min="14106" max="14106" width="10.54296875" style="3" customWidth="1"/>
    <col min="14107" max="14107" width="13.7265625" style="3" customWidth="1"/>
    <col min="14108" max="14334" width="28.7265625" style="3"/>
    <col min="14335" max="14336" width="0" style="3" hidden="1" customWidth="1"/>
    <col min="14337" max="14352" width="7.7265625" style="3" customWidth="1"/>
    <col min="14353" max="14353" width="8.7265625" style="3" customWidth="1"/>
    <col min="14354" max="14355" width="7.7265625" style="3" customWidth="1"/>
    <col min="14356" max="14356" width="5.453125" style="3" customWidth="1"/>
    <col min="14357" max="14357" width="5.7265625" style="3" customWidth="1"/>
    <col min="14358" max="14358" width="9.7265625" style="3" customWidth="1"/>
    <col min="14359" max="14361" width="7.7265625" style="3" customWidth="1"/>
    <col min="14362" max="14362" width="10.54296875" style="3" customWidth="1"/>
    <col min="14363" max="14363" width="13.7265625" style="3" customWidth="1"/>
    <col min="14364" max="14590" width="28.7265625" style="3"/>
    <col min="14591" max="14592" width="0" style="3" hidden="1" customWidth="1"/>
    <col min="14593" max="14608" width="7.7265625" style="3" customWidth="1"/>
    <col min="14609" max="14609" width="8.7265625" style="3" customWidth="1"/>
    <col min="14610" max="14611" width="7.7265625" style="3" customWidth="1"/>
    <col min="14612" max="14612" width="5.453125" style="3" customWidth="1"/>
    <col min="14613" max="14613" width="5.7265625" style="3" customWidth="1"/>
    <col min="14614" max="14614" width="9.7265625" style="3" customWidth="1"/>
    <col min="14615" max="14617" width="7.7265625" style="3" customWidth="1"/>
    <col min="14618" max="14618" width="10.54296875" style="3" customWidth="1"/>
    <col min="14619" max="14619" width="13.7265625" style="3" customWidth="1"/>
    <col min="14620" max="14846" width="28.7265625" style="3"/>
    <col min="14847" max="14848" width="0" style="3" hidden="1" customWidth="1"/>
    <col min="14849" max="14864" width="7.7265625" style="3" customWidth="1"/>
    <col min="14865" max="14865" width="8.7265625" style="3" customWidth="1"/>
    <col min="14866" max="14867" width="7.7265625" style="3" customWidth="1"/>
    <col min="14868" max="14868" width="5.453125" style="3" customWidth="1"/>
    <col min="14869" max="14869" width="5.7265625" style="3" customWidth="1"/>
    <col min="14870" max="14870" width="9.7265625" style="3" customWidth="1"/>
    <col min="14871" max="14873" width="7.7265625" style="3" customWidth="1"/>
    <col min="14874" max="14874" width="10.54296875" style="3" customWidth="1"/>
    <col min="14875" max="14875" width="13.7265625" style="3" customWidth="1"/>
    <col min="14876" max="15102" width="28.7265625" style="3"/>
    <col min="15103" max="15104" width="0" style="3" hidden="1" customWidth="1"/>
    <col min="15105" max="15120" width="7.7265625" style="3" customWidth="1"/>
    <col min="15121" max="15121" width="8.7265625" style="3" customWidth="1"/>
    <col min="15122" max="15123" width="7.7265625" style="3" customWidth="1"/>
    <col min="15124" max="15124" width="5.453125" style="3" customWidth="1"/>
    <col min="15125" max="15125" width="5.7265625" style="3" customWidth="1"/>
    <col min="15126" max="15126" width="9.7265625" style="3" customWidth="1"/>
    <col min="15127" max="15129" width="7.7265625" style="3" customWidth="1"/>
    <col min="15130" max="15130" width="10.54296875" style="3" customWidth="1"/>
    <col min="15131" max="15131" width="13.7265625" style="3" customWidth="1"/>
    <col min="15132" max="15358" width="28.7265625" style="3"/>
    <col min="15359" max="15360" width="0" style="3" hidden="1" customWidth="1"/>
    <col min="15361" max="15376" width="7.7265625" style="3" customWidth="1"/>
    <col min="15377" max="15377" width="8.7265625" style="3" customWidth="1"/>
    <col min="15378" max="15379" width="7.7265625" style="3" customWidth="1"/>
    <col min="15380" max="15380" width="5.453125" style="3" customWidth="1"/>
    <col min="15381" max="15381" width="5.7265625" style="3" customWidth="1"/>
    <col min="15382" max="15382" width="9.7265625" style="3" customWidth="1"/>
    <col min="15383" max="15385" width="7.7265625" style="3" customWidth="1"/>
    <col min="15386" max="15386" width="10.54296875" style="3" customWidth="1"/>
    <col min="15387" max="15387" width="13.7265625" style="3" customWidth="1"/>
    <col min="15388" max="15614" width="28.7265625" style="3"/>
    <col min="15615" max="15616" width="0" style="3" hidden="1" customWidth="1"/>
    <col min="15617" max="15632" width="7.7265625" style="3" customWidth="1"/>
    <col min="15633" max="15633" width="8.7265625" style="3" customWidth="1"/>
    <col min="15634" max="15635" width="7.7265625" style="3" customWidth="1"/>
    <col min="15636" max="15636" width="5.453125" style="3" customWidth="1"/>
    <col min="15637" max="15637" width="5.7265625" style="3" customWidth="1"/>
    <col min="15638" max="15638" width="9.7265625" style="3" customWidth="1"/>
    <col min="15639" max="15641" width="7.7265625" style="3" customWidth="1"/>
    <col min="15642" max="15642" width="10.54296875" style="3" customWidth="1"/>
    <col min="15643" max="15643" width="13.7265625" style="3" customWidth="1"/>
    <col min="15644" max="15870" width="28.7265625" style="3"/>
    <col min="15871" max="15872" width="0" style="3" hidden="1" customWidth="1"/>
    <col min="15873" max="15888" width="7.7265625" style="3" customWidth="1"/>
    <col min="15889" max="15889" width="8.7265625" style="3" customWidth="1"/>
    <col min="15890" max="15891" width="7.7265625" style="3" customWidth="1"/>
    <col min="15892" max="15892" width="5.453125" style="3" customWidth="1"/>
    <col min="15893" max="15893" width="5.7265625" style="3" customWidth="1"/>
    <col min="15894" max="15894" width="9.7265625" style="3" customWidth="1"/>
    <col min="15895" max="15897" width="7.7265625" style="3" customWidth="1"/>
    <col min="15898" max="15898" width="10.54296875" style="3" customWidth="1"/>
    <col min="15899" max="15899" width="13.7265625" style="3" customWidth="1"/>
    <col min="15900" max="16126" width="28.7265625" style="3"/>
    <col min="16127" max="16128" width="0" style="3" hidden="1" customWidth="1"/>
    <col min="16129" max="16144" width="7.7265625" style="3" customWidth="1"/>
    <col min="16145" max="16145" width="8.7265625" style="3" customWidth="1"/>
    <col min="16146" max="16147" width="7.7265625" style="3" customWidth="1"/>
    <col min="16148" max="16148" width="5.453125" style="3" customWidth="1"/>
    <col min="16149" max="16149" width="5.7265625" style="3" customWidth="1"/>
    <col min="16150" max="16150" width="9.7265625" style="3" customWidth="1"/>
    <col min="16151" max="16153" width="7.7265625" style="3" customWidth="1"/>
    <col min="16154" max="16154" width="10.54296875" style="3" customWidth="1"/>
    <col min="16155" max="16155" width="13.7265625" style="3" customWidth="1"/>
    <col min="16156" max="16384" width="28.7265625" style="3"/>
  </cols>
  <sheetData>
    <row r="1" spans="1:28" ht="14.5" x14ac:dyDescent="0.35">
      <c r="A1" s="118" t="s">
        <v>100</v>
      </c>
      <c r="W1" s="3"/>
    </row>
    <row r="2" spans="1:28" ht="15.5" x14ac:dyDescent="0.35">
      <c r="A2" s="83" t="s">
        <v>101</v>
      </c>
      <c r="W2" s="3"/>
    </row>
    <row r="3" spans="1:28" x14ac:dyDescent="0.3">
      <c r="W3" s="3"/>
    </row>
    <row r="4" spans="1:28" s="121" customFormat="1" ht="24" customHeight="1" x14ac:dyDescent="0.35">
      <c r="A4" s="119" t="s">
        <v>102</v>
      </c>
      <c r="B4" s="120">
        <v>2011</v>
      </c>
      <c r="C4" s="120">
        <v>2012</v>
      </c>
      <c r="D4" s="120">
        <v>2013</v>
      </c>
      <c r="E4" s="120">
        <v>2014</v>
      </c>
      <c r="F4" s="120">
        <v>2015</v>
      </c>
      <c r="G4" s="120">
        <v>2016</v>
      </c>
      <c r="H4" s="120">
        <v>2017</v>
      </c>
      <c r="I4" s="120">
        <v>2018</v>
      </c>
      <c r="J4" s="120">
        <v>2019</v>
      </c>
      <c r="K4" s="784">
        <v>2020</v>
      </c>
      <c r="L4" s="784"/>
      <c r="M4" s="784"/>
      <c r="N4" s="784"/>
      <c r="O4" s="784"/>
      <c r="P4" s="212"/>
      <c r="Q4" s="212"/>
      <c r="R4" s="212"/>
      <c r="S4" s="212"/>
      <c r="T4" s="212"/>
      <c r="U4" s="212"/>
      <c r="V4" s="168"/>
      <c r="W4" s="120" t="s">
        <v>103</v>
      </c>
    </row>
    <row r="5" spans="1:28" x14ac:dyDescent="0.3">
      <c r="A5" s="122"/>
      <c r="B5" s="123"/>
      <c r="C5" s="123"/>
      <c r="D5" s="123"/>
      <c r="E5" s="123"/>
      <c r="F5" s="123"/>
      <c r="G5" s="123"/>
      <c r="H5" s="123"/>
      <c r="I5" s="123"/>
      <c r="J5" s="123"/>
      <c r="K5" s="123" t="s">
        <v>104</v>
      </c>
      <c r="L5" s="123" t="s">
        <v>105</v>
      </c>
      <c r="M5" s="123" t="s">
        <v>106</v>
      </c>
      <c r="N5" s="123" t="s">
        <v>107</v>
      </c>
      <c r="O5" s="123" t="s">
        <v>108</v>
      </c>
      <c r="P5" s="123" t="s">
        <v>89</v>
      </c>
      <c r="Q5" s="123" t="s">
        <v>63</v>
      </c>
      <c r="R5" s="123" t="s">
        <v>77</v>
      </c>
      <c r="S5" s="123" t="s">
        <v>140</v>
      </c>
      <c r="T5" s="123" t="s">
        <v>145</v>
      </c>
      <c r="U5" s="123" t="s">
        <v>146</v>
      </c>
      <c r="V5" s="169">
        <v>2020</v>
      </c>
      <c r="W5" s="123"/>
    </row>
    <row r="6" spans="1:28" x14ac:dyDescent="0.3">
      <c r="A6" s="124" t="s">
        <v>109</v>
      </c>
      <c r="B6" s="125">
        <v>27525.674834212732</v>
      </c>
      <c r="C6" s="125">
        <v>27466.673086776646</v>
      </c>
      <c r="D6" s="125">
        <v>23789.445416193055</v>
      </c>
      <c r="E6" s="125">
        <v>20545.413928408008</v>
      </c>
      <c r="F6" s="126">
        <v>18950.140019839255</v>
      </c>
      <c r="G6" s="125">
        <v>21776.636298768291</v>
      </c>
      <c r="H6" s="126">
        <v>27581.606999999996</v>
      </c>
      <c r="I6" s="126">
        <v>28898.656999999999</v>
      </c>
      <c r="J6" s="126">
        <v>28073.793000000001</v>
      </c>
      <c r="K6" s="126">
        <v>2295.6405284633502</v>
      </c>
      <c r="L6" s="126">
        <v>2251.2647733673798</v>
      </c>
      <c r="M6" s="126">
        <v>1795.06474519485</v>
      </c>
      <c r="N6" s="126">
        <v>1166.82831762766</v>
      </c>
      <c r="O6" s="126">
        <v>1161.85366682417</v>
      </c>
      <c r="P6" s="126">
        <v>1895.67140747189</v>
      </c>
      <c r="Q6" s="126">
        <v>2142.0607672841702</v>
      </c>
      <c r="R6" s="126">
        <v>1905.96537949296</v>
      </c>
      <c r="S6" s="126">
        <v>2512.8924022441402</v>
      </c>
      <c r="T6" s="126">
        <v>2812.8951233562002</v>
      </c>
      <c r="U6" s="126">
        <v>2529.7866280828898</v>
      </c>
      <c r="V6" s="125">
        <f>SUM(K6:U6)</f>
        <v>22469.92373940966</v>
      </c>
      <c r="W6" s="170">
        <f>V6/$V$21</f>
        <v>0.60315524448738711</v>
      </c>
    </row>
    <row r="7" spans="1:28" ht="14.5" x14ac:dyDescent="0.35">
      <c r="A7" s="5" t="s">
        <v>110</v>
      </c>
      <c r="B7" s="127">
        <v>4567.8024539648541</v>
      </c>
      <c r="C7" s="127">
        <v>4995.5372719897332</v>
      </c>
      <c r="D7" s="127">
        <v>5270.9630859503377</v>
      </c>
      <c r="E7" s="127">
        <v>4562.2725959757954</v>
      </c>
      <c r="F7" s="128">
        <v>2302.3120197518469</v>
      </c>
      <c r="G7" s="127">
        <v>2212.7446898617918</v>
      </c>
      <c r="H7" s="128">
        <v>3368.8556999999996</v>
      </c>
      <c r="I7" s="128">
        <v>4038.7121999999995</v>
      </c>
      <c r="J7" s="128">
        <v>2974.4434000000006</v>
      </c>
      <c r="K7" s="128">
        <v>226.245640146325</v>
      </c>
      <c r="L7" s="128">
        <v>166.47593681507101</v>
      </c>
      <c r="M7" s="128">
        <v>145.20108276655199</v>
      </c>
      <c r="N7" s="128">
        <v>72.310805343514005</v>
      </c>
      <c r="O7" s="128">
        <v>60.600037476791996</v>
      </c>
      <c r="P7" s="128">
        <v>63.306697973261997</v>
      </c>
      <c r="Q7" s="128">
        <v>130.05382451385299</v>
      </c>
      <c r="R7" s="128">
        <v>92.089435902885995</v>
      </c>
      <c r="S7" s="128">
        <v>91.280262116960003</v>
      </c>
      <c r="T7" s="128">
        <v>53.715746823544997</v>
      </c>
      <c r="U7" s="128">
        <v>66.095435995721999</v>
      </c>
      <c r="V7" s="171">
        <f>SUM(K7:U7)</f>
        <v>1167.374905874482</v>
      </c>
      <c r="W7" s="172">
        <f>V7/$V$21</f>
        <v>3.1335589071281041E-2</v>
      </c>
      <c r="X7"/>
      <c r="Y7" s="129"/>
      <c r="Z7" s="129"/>
    </row>
    <row r="8" spans="1:28" x14ac:dyDescent="0.3">
      <c r="A8" s="5" t="s">
        <v>111</v>
      </c>
      <c r="B8" s="127">
        <v>2113.5156486492629</v>
      </c>
      <c r="C8" s="127">
        <v>2311.7126019672733</v>
      </c>
      <c r="D8" s="127">
        <v>1706.6950634617754</v>
      </c>
      <c r="E8" s="127">
        <v>1730.5254660543083</v>
      </c>
      <c r="F8" s="128">
        <v>1456.9481829951926</v>
      </c>
      <c r="G8" s="127">
        <v>1269.0252173274621</v>
      </c>
      <c r="H8" s="128">
        <v>1788.5042229999997</v>
      </c>
      <c r="I8" s="128">
        <v>1938.0913899999998</v>
      </c>
      <c r="J8" s="128">
        <v>1928.8144254944868</v>
      </c>
      <c r="K8" s="128">
        <v>114.943865767532</v>
      </c>
      <c r="L8" s="128">
        <v>102.558450944518</v>
      </c>
      <c r="M8" s="128">
        <v>87.799301270372197</v>
      </c>
      <c r="N8" s="128">
        <v>43.195926641691202</v>
      </c>
      <c r="O8" s="128">
        <v>48.256035836881502</v>
      </c>
      <c r="P8" s="128">
        <v>87.736918758619197</v>
      </c>
      <c r="Q8" s="128">
        <v>298.29797532019302</v>
      </c>
      <c r="R8" s="128">
        <v>316.38884478912502</v>
      </c>
      <c r="S8" s="128">
        <v>212.49880917854199</v>
      </c>
      <c r="T8" s="128">
        <v>88.8609972637487</v>
      </c>
      <c r="U8" s="128">
        <v>23.218644024041598</v>
      </c>
      <c r="V8" s="171">
        <f t="shared" ref="V8:V14" si="0">SUM(K8:U8)</f>
        <v>1423.7557697952643</v>
      </c>
      <c r="W8" s="172">
        <f>V8/$V$21</f>
        <v>3.8217564482208255E-2</v>
      </c>
    </row>
    <row r="9" spans="1:28" x14ac:dyDescent="0.3">
      <c r="A9" s="5" t="s">
        <v>112</v>
      </c>
      <c r="B9" s="127">
        <v>1689.3502871966998</v>
      </c>
      <c r="C9" s="127">
        <v>1094.8051389253683</v>
      </c>
      <c r="D9" s="127">
        <v>785.88057815767991</v>
      </c>
      <c r="E9" s="127">
        <v>847.43103959854761</v>
      </c>
      <c r="F9" s="128">
        <v>722.75179937486246</v>
      </c>
      <c r="G9" s="127">
        <v>878.49733521216012</v>
      </c>
      <c r="H9" s="128">
        <v>826.88746000000015</v>
      </c>
      <c r="I9" s="128">
        <v>762.26194432339321</v>
      </c>
      <c r="J9" s="128">
        <v>774.06771674064032</v>
      </c>
      <c r="K9" s="128">
        <v>35.887146847962597</v>
      </c>
      <c r="L9" s="128">
        <v>20.097540806941499</v>
      </c>
      <c r="M9" s="128">
        <v>9.5482548560285192</v>
      </c>
      <c r="N9" s="128">
        <v>10.6021797646943</v>
      </c>
      <c r="O9" s="128">
        <v>19.959558784921601</v>
      </c>
      <c r="P9" s="128">
        <v>37.574316011281297</v>
      </c>
      <c r="Q9" s="128">
        <v>63.3864362250509</v>
      </c>
      <c r="R9" s="128">
        <v>101.56292419932301</v>
      </c>
      <c r="S9" s="128">
        <v>128.66671655563599</v>
      </c>
      <c r="T9" s="128">
        <v>116.706468746704</v>
      </c>
      <c r="U9" s="128">
        <v>114.275999450104</v>
      </c>
      <c r="V9" s="171">
        <f t="shared" si="0"/>
        <v>658.26754224864771</v>
      </c>
      <c r="W9" s="172">
        <f t="shared" ref="W9:W18" si="1">V9/$V$21</f>
        <v>1.7669731548164376E-2</v>
      </c>
    </row>
    <row r="10" spans="1:28" x14ac:dyDescent="0.3">
      <c r="A10" s="5" t="s">
        <v>113</v>
      </c>
      <c r="B10" s="127">
        <v>2835.5270999999998</v>
      </c>
      <c r="C10" s="127">
        <v>3082.7011000000002</v>
      </c>
      <c r="D10" s="127">
        <v>3444.3696</v>
      </c>
      <c r="E10" s="127">
        <v>4231.3062</v>
      </c>
      <c r="F10" s="128">
        <v>4408.6431000000002</v>
      </c>
      <c r="G10" s="127">
        <v>4701.7740000000003</v>
      </c>
      <c r="H10" s="128">
        <v>5145.7271999999994</v>
      </c>
      <c r="I10" s="128">
        <v>5913.4896999999992</v>
      </c>
      <c r="J10" s="128">
        <v>6340.7484000000004</v>
      </c>
      <c r="K10" s="128">
        <v>687.55690000000004</v>
      </c>
      <c r="L10" s="128">
        <v>470.05340000000001</v>
      </c>
      <c r="M10" s="128">
        <v>391.37729999999999</v>
      </c>
      <c r="N10" s="128">
        <v>330.9135</v>
      </c>
      <c r="O10" s="128">
        <v>417.63639999999998</v>
      </c>
      <c r="P10" s="128">
        <v>444.6678</v>
      </c>
      <c r="Q10" s="128">
        <v>541.57960000000003</v>
      </c>
      <c r="R10" s="128">
        <v>597.95389999999998</v>
      </c>
      <c r="S10" s="128">
        <v>635.14430000000004</v>
      </c>
      <c r="T10" s="128">
        <v>783.38019999999995</v>
      </c>
      <c r="U10" s="128">
        <v>741.90549999999996</v>
      </c>
      <c r="V10" s="171">
        <f t="shared" si="0"/>
        <v>6042.1687999999995</v>
      </c>
      <c r="W10" s="172">
        <f t="shared" si="1"/>
        <v>0.16218861452592578</v>
      </c>
    </row>
    <row r="11" spans="1:28" x14ac:dyDescent="0.3">
      <c r="A11" s="5" t="s">
        <v>114</v>
      </c>
      <c r="B11" s="127">
        <v>1049.4242000000002</v>
      </c>
      <c r="C11" s="127">
        <v>1016.9302</v>
      </c>
      <c r="D11" s="127">
        <v>1030.2617</v>
      </c>
      <c r="E11" s="127">
        <v>1155.346</v>
      </c>
      <c r="F11" s="128">
        <v>932.5921000000003</v>
      </c>
      <c r="G11" s="127">
        <v>908.68899999999996</v>
      </c>
      <c r="H11" s="128">
        <v>1045.9562999999998</v>
      </c>
      <c r="I11" s="128">
        <v>1328.6704</v>
      </c>
      <c r="J11" s="128">
        <v>1564.4328</v>
      </c>
      <c r="K11" s="128">
        <v>85.662000000000006</v>
      </c>
      <c r="L11" s="128">
        <v>105.49299999999999</v>
      </c>
      <c r="M11" s="128">
        <v>89.100800000000007</v>
      </c>
      <c r="N11" s="128">
        <v>60.142299999999999</v>
      </c>
      <c r="O11" s="128">
        <v>64.901899999999998</v>
      </c>
      <c r="P11" s="128">
        <v>70.422899999999998</v>
      </c>
      <c r="Q11" s="128">
        <v>121.5583</v>
      </c>
      <c r="R11" s="128">
        <v>150.3047</v>
      </c>
      <c r="S11" s="128">
        <v>137.77760000000001</v>
      </c>
      <c r="T11" s="128">
        <v>159.7397</v>
      </c>
      <c r="U11" s="128">
        <v>117.895</v>
      </c>
      <c r="V11" s="171">
        <f t="shared" si="0"/>
        <v>1162.9982</v>
      </c>
      <c r="W11" s="172">
        <f t="shared" si="1"/>
        <v>3.1218106113511022E-2</v>
      </c>
      <c r="Z11" s="130"/>
      <c r="AA11" s="130"/>
      <c r="AB11" s="130"/>
    </row>
    <row r="12" spans="1:28" x14ac:dyDescent="0.3">
      <c r="A12" s="5" t="s">
        <v>115</v>
      </c>
      <c r="B12" s="127">
        <v>1989.8615</v>
      </c>
      <c r="C12" s="127">
        <v>2177.0586000000003</v>
      </c>
      <c r="D12" s="127">
        <v>1927.9707999999998</v>
      </c>
      <c r="E12" s="127">
        <v>1800.1976000000002</v>
      </c>
      <c r="F12" s="128">
        <v>1331.18</v>
      </c>
      <c r="G12" s="127">
        <v>1196.0629999999999</v>
      </c>
      <c r="H12" s="128">
        <v>1272.3398000000002</v>
      </c>
      <c r="I12" s="128">
        <v>1401.9002</v>
      </c>
      <c r="J12" s="128">
        <v>1353.6443000000002</v>
      </c>
      <c r="K12" s="128">
        <v>99.494200000000006</v>
      </c>
      <c r="L12" s="128">
        <v>110.6951</v>
      </c>
      <c r="M12" s="128">
        <v>76.149799999999999</v>
      </c>
      <c r="N12" s="128">
        <v>13.178900000000001</v>
      </c>
      <c r="O12" s="128">
        <v>29.165600000000001</v>
      </c>
      <c r="P12" s="128">
        <v>59.354900000000001</v>
      </c>
      <c r="Q12" s="128">
        <v>92.499600000000001</v>
      </c>
      <c r="R12" s="128">
        <v>90.940700000000007</v>
      </c>
      <c r="S12" s="128">
        <v>114.7415</v>
      </c>
      <c r="T12" s="128">
        <v>108.8768</v>
      </c>
      <c r="U12" s="128">
        <v>102.3785</v>
      </c>
      <c r="V12" s="171">
        <f t="shared" si="0"/>
        <v>897.47559999999999</v>
      </c>
      <c r="W12" s="172">
        <f t="shared" si="1"/>
        <v>2.4090741082047222E-2</v>
      </c>
      <c r="Z12" s="130"/>
      <c r="AA12" s="130"/>
      <c r="AB12" s="130"/>
    </row>
    <row r="13" spans="1:28" ht="14.5" x14ac:dyDescent="0.35">
      <c r="A13" s="5" t="s">
        <v>116</v>
      </c>
      <c r="B13" s="127">
        <v>401.69369999999998</v>
      </c>
      <c r="C13" s="127">
        <v>438.08229999999998</v>
      </c>
      <c r="D13" s="127">
        <v>427.33410000000003</v>
      </c>
      <c r="E13" s="127">
        <v>416.25689999999997</v>
      </c>
      <c r="F13" s="128">
        <v>352.98030000000006</v>
      </c>
      <c r="G13" s="127">
        <v>322.0564</v>
      </c>
      <c r="H13" s="128">
        <v>343.81120000000004</v>
      </c>
      <c r="I13" s="128">
        <v>338.97039999999998</v>
      </c>
      <c r="J13" s="128">
        <v>320.98250000000002</v>
      </c>
      <c r="K13" s="128">
        <v>21.779399999999999</v>
      </c>
      <c r="L13" s="128">
        <v>24.036999999999999</v>
      </c>
      <c r="M13" s="128">
        <v>19.0778</v>
      </c>
      <c r="N13" s="128">
        <v>12.5404</v>
      </c>
      <c r="O13" s="128">
        <v>14.3675</v>
      </c>
      <c r="P13" s="128">
        <v>16.752700000000001</v>
      </c>
      <c r="Q13" s="128">
        <v>22.183599999999998</v>
      </c>
      <c r="R13" s="128">
        <v>18.616399999999999</v>
      </c>
      <c r="S13" s="128">
        <v>24.9163</v>
      </c>
      <c r="T13" s="128">
        <v>23.015000000000001</v>
      </c>
      <c r="U13" s="128">
        <v>22.5579</v>
      </c>
      <c r="V13" s="171">
        <f t="shared" si="0"/>
        <v>219.84400000000002</v>
      </c>
      <c r="W13" s="172">
        <f t="shared" si="1"/>
        <v>5.901224370268774E-3</v>
      </c>
      <c r="Y13"/>
      <c r="Z13" s="130"/>
      <c r="AA13" s="130"/>
      <c r="AB13" s="130"/>
    </row>
    <row r="14" spans="1:28" ht="13" x14ac:dyDescent="0.3">
      <c r="A14" s="5" t="s">
        <v>117</v>
      </c>
      <c r="B14" s="127">
        <v>1654.8217</v>
      </c>
      <c r="C14" s="127">
        <v>1636.3205999999998</v>
      </c>
      <c r="D14" s="127">
        <v>1510.0326</v>
      </c>
      <c r="E14" s="127">
        <v>1514.9664</v>
      </c>
      <c r="F14" s="128">
        <v>1405.9457</v>
      </c>
      <c r="G14" s="127">
        <v>1341.5205000000001</v>
      </c>
      <c r="H14" s="128">
        <v>1384.7514000000001</v>
      </c>
      <c r="I14" s="128">
        <v>1562.3111999999999</v>
      </c>
      <c r="J14" s="128">
        <v>1600.18</v>
      </c>
      <c r="K14" s="128">
        <v>122.5805</v>
      </c>
      <c r="L14" s="128">
        <v>119.41379999999999</v>
      </c>
      <c r="M14" s="128">
        <v>118.66549999999999</v>
      </c>
      <c r="N14" s="128">
        <v>88.446200000000005</v>
      </c>
      <c r="O14" s="128">
        <v>101.3276</v>
      </c>
      <c r="P14" s="128">
        <v>109.4417</v>
      </c>
      <c r="Q14" s="128">
        <v>116.6835</v>
      </c>
      <c r="R14" s="128">
        <v>134.17429999999999</v>
      </c>
      <c r="S14" s="128">
        <v>161.8603</v>
      </c>
      <c r="T14" s="128">
        <v>178.12700000000001</v>
      </c>
      <c r="U14" s="128">
        <v>141.67689999999999</v>
      </c>
      <c r="V14" s="171">
        <f t="shared" si="0"/>
        <v>1392.3972999999999</v>
      </c>
      <c r="W14" s="131">
        <f t="shared" si="1"/>
        <v>3.7375815941560558E-2</v>
      </c>
      <c r="Y14" s="129"/>
      <c r="Z14" s="130"/>
      <c r="AA14" s="130"/>
      <c r="AB14" s="130"/>
    </row>
    <row r="15" spans="1:28" ht="13" x14ac:dyDescent="0.3">
      <c r="A15" s="124" t="s">
        <v>118</v>
      </c>
      <c r="B15" s="125">
        <v>491.9676</v>
      </c>
      <c r="C15" s="125">
        <v>722.2650000000001</v>
      </c>
      <c r="D15" s="125">
        <v>721.94380000000012</v>
      </c>
      <c r="E15" s="125">
        <v>663.60569999999996</v>
      </c>
      <c r="F15" s="126">
        <v>698.46230000000003</v>
      </c>
      <c r="G15" s="125">
        <v>640.32760000000007</v>
      </c>
      <c r="H15" s="125">
        <v>587.74400000000003</v>
      </c>
      <c r="I15" s="125">
        <v>629.21400000000006</v>
      </c>
      <c r="J15" s="125">
        <v>604.25620000000004</v>
      </c>
      <c r="K15" s="125">
        <v>42.743899999999996</v>
      </c>
      <c r="L15" s="125">
        <v>40.556100000000001</v>
      </c>
      <c r="M15" s="125">
        <v>27.407299999999999</v>
      </c>
      <c r="N15" s="125">
        <v>18.871300000000002</v>
      </c>
      <c r="O15" s="125">
        <v>23.599</v>
      </c>
      <c r="P15" s="125">
        <v>30.619</v>
      </c>
      <c r="Q15" s="125">
        <v>41.381399999999999</v>
      </c>
      <c r="R15" s="125">
        <v>38.103999999999999</v>
      </c>
      <c r="S15" s="125">
        <v>46.332299999999996</v>
      </c>
      <c r="T15" s="125">
        <v>46.627200000000002</v>
      </c>
      <c r="U15" s="125">
        <v>45.661999999999999</v>
      </c>
      <c r="V15" s="125">
        <f>SUM(K15:U15)</f>
        <v>401.90349999999995</v>
      </c>
      <c r="W15" s="170">
        <f t="shared" si="1"/>
        <v>1.0788207677700168E-2</v>
      </c>
      <c r="Y15" s="129"/>
      <c r="Z15" s="130"/>
      <c r="AA15" s="130"/>
      <c r="AB15" s="130"/>
    </row>
    <row r="16" spans="1:28" x14ac:dyDescent="0.3">
      <c r="A16" s="5" t="s">
        <v>119</v>
      </c>
      <c r="B16" s="127">
        <v>1129.5879</v>
      </c>
      <c r="C16" s="127">
        <v>1301.0628000000002</v>
      </c>
      <c r="D16" s="127">
        <v>1320.0777</v>
      </c>
      <c r="E16" s="127">
        <v>1148.5262999999998</v>
      </c>
      <c r="F16" s="128">
        <v>1080.6344000000001</v>
      </c>
      <c r="G16" s="127">
        <v>1084.1491999999998</v>
      </c>
      <c r="H16" s="127">
        <v>1272.5274999999997</v>
      </c>
      <c r="I16" s="127">
        <v>1324.7054000000001</v>
      </c>
      <c r="J16" s="127">
        <v>1309.7793999999999</v>
      </c>
      <c r="K16" s="127">
        <v>94.5715</v>
      </c>
      <c r="L16" s="127">
        <v>84.625399999999999</v>
      </c>
      <c r="M16" s="127">
        <v>51.225099999999998</v>
      </c>
      <c r="N16" s="127">
        <v>21.789200000000001</v>
      </c>
      <c r="O16" s="127">
        <v>37.020299999999999</v>
      </c>
      <c r="P16" s="127">
        <v>58.600499999999997</v>
      </c>
      <c r="Q16" s="127">
        <v>68.967399999999998</v>
      </c>
      <c r="R16" s="127">
        <v>94.408199999999994</v>
      </c>
      <c r="S16" s="127">
        <v>100.0351</v>
      </c>
      <c r="T16" s="127">
        <v>106.89319999999999</v>
      </c>
      <c r="U16" s="127">
        <v>93.927899999999994</v>
      </c>
      <c r="V16" s="171">
        <f>SUM(K16:U16)</f>
        <v>812.06380000000001</v>
      </c>
      <c r="W16" s="172">
        <f t="shared" si="1"/>
        <v>2.1798050830466455E-2</v>
      </c>
      <c r="Z16" s="131"/>
      <c r="AA16" s="130"/>
      <c r="AB16" s="130"/>
    </row>
    <row r="17" spans="1:28" x14ac:dyDescent="0.3">
      <c r="A17" s="5" t="s">
        <v>120</v>
      </c>
      <c r="B17" s="127">
        <v>475.91149999999999</v>
      </c>
      <c r="C17" s="127">
        <v>545.32429999999999</v>
      </c>
      <c r="D17" s="127">
        <v>544.48760000000016</v>
      </c>
      <c r="E17" s="127">
        <v>581.29720000000009</v>
      </c>
      <c r="F17" s="128">
        <v>533.19579999999996</v>
      </c>
      <c r="G17" s="127">
        <v>445.02069999999998</v>
      </c>
      <c r="H17" s="127">
        <v>520.43029999999999</v>
      </c>
      <c r="I17" s="127">
        <v>590.50449999999989</v>
      </c>
      <c r="J17" s="127">
        <v>558.19389999999999</v>
      </c>
      <c r="K17" s="127">
        <v>44.4392</v>
      </c>
      <c r="L17" s="127">
        <v>48.140799999999999</v>
      </c>
      <c r="M17" s="127">
        <v>31.721800000000002</v>
      </c>
      <c r="N17" s="127">
        <v>12.6137</v>
      </c>
      <c r="O17" s="127">
        <v>18.404</v>
      </c>
      <c r="P17" s="127">
        <v>32.907200000000003</v>
      </c>
      <c r="Q17" s="127">
        <v>39.598300000000002</v>
      </c>
      <c r="R17" s="127">
        <v>39.997700000000002</v>
      </c>
      <c r="S17" s="127">
        <v>54.919199999999996</v>
      </c>
      <c r="T17" s="127">
        <v>45.7605</v>
      </c>
      <c r="U17" s="127">
        <v>44.336100000000002</v>
      </c>
      <c r="V17" s="171">
        <f>SUM(K17:U17)</f>
        <v>412.83849999999995</v>
      </c>
      <c r="W17" s="172">
        <f t="shared" si="1"/>
        <v>1.1081733489134136E-2</v>
      </c>
      <c r="Z17" s="130"/>
      <c r="AA17" s="130"/>
      <c r="AB17" s="130"/>
    </row>
    <row r="18" spans="1:28" x14ac:dyDescent="0.3">
      <c r="A18" s="5" t="s">
        <v>121</v>
      </c>
      <c r="B18" s="127">
        <v>450.82314214999997</v>
      </c>
      <c r="C18" s="127">
        <v>622.13367848000007</v>
      </c>
      <c r="D18" s="127">
        <v>381.17453501</v>
      </c>
      <c r="E18" s="127">
        <v>335.53756860000004</v>
      </c>
      <c r="F18" s="128">
        <v>238.56881154000001</v>
      </c>
      <c r="G18" s="127">
        <v>243.27676936000003</v>
      </c>
      <c r="H18" s="127">
        <v>282.45076800000004</v>
      </c>
      <c r="I18" s="127">
        <v>338.98660900000004</v>
      </c>
      <c r="J18" s="127">
        <v>284.90353199999998</v>
      </c>
      <c r="K18" s="127">
        <v>21.375297999999873</v>
      </c>
      <c r="L18" s="127">
        <v>23.7445550000003</v>
      </c>
      <c r="M18" s="127">
        <v>17.846809999999909</v>
      </c>
      <c r="N18" s="127">
        <v>10.0095120000002</v>
      </c>
      <c r="O18" s="127">
        <v>10.633745999999871</v>
      </c>
      <c r="P18" s="127">
        <v>12.85713500000003</v>
      </c>
      <c r="Q18" s="127">
        <v>16.743543000000003</v>
      </c>
      <c r="R18" s="127">
        <v>17.068856000000281</v>
      </c>
      <c r="S18" s="127">
        <v>20.129925</v>
      </c>
      <c r="T18" s="127">
        <v>21.9371690000002</v>
      </c>
      <c r="U18" s="127">
        <v>20.605751999999598</v>
      </c>
      <c r="V18" s="171">
        <f>SUM(K18:U18)</f>
        <v>192.95230100000026</v>
      </c>
      <c r="W18" s="172">
        <f t="shared" si="1"/>
        <v>5.1793763803453241E-3</v>
      </c>
      <c r="Z18" s="130"/>
      <c r="AA18" s="130"/>
      <c r="AB18" s="130"/>
    </row>
    <row r="19" spans="1:28" ht="14.5" x14ac:dyDescent="0.35">
      <c r="A19" s="5"/>
      <c r="B19" s="127"/>
      <c r="C19" s="127"/>
      <c r="D19" s="127"/>
      <c r="E19" s="127"/>
      <c r="G19" s="132"/>
      <c r="H19" s="127"/>
      <c r="I19" s="127"/>
      <c r="J19" s="127"/>
      <c r="K19"/>
      <c r="L19"/>
      <c r="M19"/>
      <c r="N19"/>
      <c r="O19"/>
      <c r="P19"/>
      <c r="Q19"/>
      <c r="R19"/>
      <c r="S19"/>
      <c r="T19"/>
      <c r="U19"/>
      <c r="V19" s="173"/>
      <c r="W19" s="172"/>
      <c r="Z19" s="130"/>
      <c r="AA19" s="130"/>
      <c r="AB19" s="130"/>
    </row>
    <row r="20" spans="1:28" x14ac:dyDescent="0.3">
      <c r="A20" s="5"/>
      <c r="B20" s="127"/>
      <c r="C20" s="127"/>
      <c r="D20" s="127"/>
      <c r="E20" s="127"/>
      <c r="V20" s="173"/>
      <c r="W20" s="133"/>
      <c r="Z20" s="130"/>
      <c r="AA20" s="130"/>
      <c r="AB20" s="130"/>
    </row>
    <row r="21" spans="1:28" x14ac:dyDescent="0.3">
      <c r="A21" s="134" t="s">
        <v>122</v>
      </c>
      <c r="B21" s="135">
        <f>SUM(B6:B20)</f>
        <v>46375.961566173559</v>
      </c>
      <c r="C21" s="135">
        <f>SUM(C6:C20)</f>
        <v>47410.606678139025</v>
      </c>
      <c r="D21" s="135">
        <f>SUM(D6:D20)</f>
        <v>42860.636578772857</v>
      </c>
      <c r="E21" s="135">
        <f t="shared" ref="E21:J21" si="2">SUM(E6:E18)</f>
        <v>39532.682898636653</v>
      </c>
      <c r="F21" s="135">
        <f t="shared" si="2"/>
        <v>34414.354533501159</v>
      </c>
      <c r="G21" s="135">
        <f t="shared" si="2"/>
        <v>37019.780710529703</v>
      </c>
      <c r="H21" s="135">
        <f t="shared" si="2"/>
        <v>45421.592850999994</v>
      </c>
      <c r="I21" s="135">
        <f t="shared" si="2"/>
        <v>49066.474943323396</v>
      </c>
      <c r="J21" s="135">
        <f t="shared" si="2"/>
        <v>47688.239574235122</v>
      </c>
      <c r="K21" s="135">
        <f>SUM(K6:K18)</f>
        <v>3892.920079225169</v>
      </c>
      <c r="L21" s="135">
        <f t="shared" ref="L21:U21" si="3">SUM(L6:L18)</f>
        <v>3567.1558569339099</v>
      </c>
      <c r="M21" s="135">
        <f t="shared" si="3"/>
        <v>2860.1855940878027</v>
      </c>
      <c r="N21" s="135">
        <f t="shared" si="3"/>
        <v>1861.4422413775596</v>
      </c>
      <c r="O21" s="135">
        <f t="shared" si="3"/>
        <v>2007.7253449227653</v>
      </c>
      <c r="P21" s="135">
        <f t="shared" si="3"/>
        <v>2919.9131752150529</v>
      </c>
      <c r="Q21" s="135">
        <f t="shared" si="3"/>
        <v>3694.9942463432676</v>
      </c>
      <c r="R21" s="135">
        <f t="shared" si="3"/>
        <v>3597.5753403842941</v>
      </c>
      <c r="S21" s="135">
        <f t="shared" si="3"/>
        <v>4241.1947150952783</v>
      </c>
      <c r="T21" s="135">
        <f t="shared" si="3"/>
        <v>4546.5351051901989</v>
      </c>
      <c r="U21" s="135">
        <f t="shared" si="3"/>
        <v>4064.3222595527559</v>
      </c>
      <c r="V21" s="174">
        <f>SUM(V6:V18)</f>
        <v>37253.963958328044</v>
      </c>
      <c r="W21" s="175">
        <v>1</v>
      </c>
      <c r="Z21" s="130"/>
      <c r="AA21" s="130"/>
      <c r="AB21" s="130"/>
    </row>
    <row r="22" spans="1:28" x14ac:dyDescent="0.3">
      <c r="A22" s="136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76"/>
      <c r="W22" s="3"/>
    </row>
    <row r="23" spans="1:28" x14ac:dyDescent="0.3">
      <c r="A23" s="134" t="s">
        <v>123</v>
      </c>
      <c r="B23" s="135">
        <f t="shared" ref="B23:V23" si="4">B6+B15</f>
        <v>28017.642434212732</v>
      </c>
      <c r="C23" s="135">
        <f t="shared" si="4"/>
        <v>28188.938086776645</v>
      </c>
      <c r="D23" s="135">
        <f t="shared" si="4"/>
        <v>24511.389216193056</v>
      </c>
      <c r="E23" s="135">
        <f t="shared" si="4"/>
        <v>21209.019628408008</v>
      </c>
      <c r="F23" s="135">
        <f t="shared" si="4"/>
        <v>19648.602319839254</v>
      </c>
      <c r="G23" s="135">
        <f t="shared" si="4"/>
        <v>22416.963898768292</v>
      </c>
      <c r="H23" s="135">
        <f t="shared" si="4"/>
        <v>28169.350999999995</v>
      </c>
      <c r="I23" s="135">
        <f t="shared" si="4"/>
        <v>29527.870999999999</v>
      </c>
      <c r="J23" s="135">
        <f t="shared" si="4"/>
        <v>28678.049200000001</v>
      </c>
      <c r="K23" s="135">
        <f>K6+K15</f>
        <v>2338.3844284633501</v>
      </c>
      <c r="L23" s="135">
        <f t="shared" si="4"/>
        <v>2291.8208733673796</v>
      </c>
      <c r="M23" s="135">
        <f t="shared" si="4"/>
        <v>1822.4720451948501</v>
      </c>
      <c r="N23" s="135">
        <f t="shared" si="4"/>
        <v>1185.69961762766</v>
      </c>
      <c r="O23" s="135">
        <f t="shared" si="4"/>
        <v>1185.4526668241699</v>
      </c>
      <c r="P23" s="135">
        <f t="shared" si="4"/>
        <v>1926.2904074718899</v>
      </c>
      <c r="Q23" s="135">
        <f t="shared" si="4"/>
        <v>2183.4421672841704</v>
      </c>
      <c r="R23" s="135">
        <f t="shared" si="4"/>
        <v>1944.06937949296</v>
      </c>
      <c r="S23" s="135">
        <f>S6+S15</f>
        <v>2559.2247022441402</v>
      </c>
      <c r="T23" s="135">
        <f>T6+T15</f>
        <v>2859.5223233562001</v>
      </c>
      <c r="U23" s="135">
        <f>U6+U15</f>
        <v>2575.4486280828896</v>
      </c>
      <c r="V23" s="174">
        <f t="shared" si="4"/>
        <v>22871.82723940966</v>
      </c>
      <c r="W23" s="175">
        <f>V23/V21</f>
        <v>0.61394345216508728</v>
      </c>
    </row>
    <row r="24" spans="1:28" x14ac:dyDescent="0.3">
      <c r="V24" s="177"/>
      <c r="W24" s="3"/>
    </row>
    <row r="25" spans="1:28" ht="33" customHeight="1" x14ac:dyDescent="0.3">
      <c r="A25" s="785" t="s">
        <v>197</v>
      </c>
      <c r="B25" s="785"/>
      <c r="C25" s="785"/>
      <c r="D25" s="785"/>
      <c r="E25" s="785"/>
      <c r="F25" s="785"/>
      <c r="G25" s="785"/>
      <c r="H25" s="785"/>
      <c r="I25" s="785"/>
      <c r="J25" s="785"/>
      <c r="K25" s="785"/>
      <c r="L25" s="785"/>
      <c r="M25" s="785"/>
      <c r="N25" s="785"/>
      <c r="O25" s="785"/>
      <c r="P25" s="785"/>
      <c r="Q25" s="785"/>
      <c r="R25" s="785"/>
      <c r="S25" s="785"/>
      <c r="T25" s="785"/>
      <c r="U25" s="785"/>
      <c r="V25" s="785"/>
      <c r="W25" s="785"/>
    </row>
    <row r="26" spans="1:28" x14ac:dyDescent="0.3">
      <c r="W26" s="3"/>
    </row>
    <row r="27" spans="1:28" customFormat="1" ht="14.5" x14ac:dyDescent="0.35"/>
    <row r="28" spans="1:28" customFormat="1" ht="14.5" x14ac:dyDescent="0.35">
      <c r="G28" s="129"/>
      <c r="H28" s="129"/>
      <c r="I28" s="129"/>
      <c r="J28" s="129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</row>
    <row r="29" spans="1:28" customFormat="1" ht="14.5" x14ac:dyDescent="0.35">
      <c r="G29" s="129"/>
      <c r="H29" s="129"/>
      <c r="I29" s="129"/>
      <c r="J29" s="129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</row>
    <row r="30" spans="1:28" customFormat="1" ht="14.5" x14ac:dyDescent="0.35">
      <c r="G30" s="129"/>
      <c r="H30" s="129"/>
      <c r="I30" s="129"/>
      <c r="J30" s="129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</row>
    <row r="31" spans="1:28" customFormat="1" ht="14.5" x14ac:dyDescent="0.35"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</row>
    <row r="32" spans="1:28" customFormat="1" ht="14.5" x14ac:dyDescent="0.35"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</row>
    <row r="33" spans="7:21" customFormat="1" ht="14.5" x14ac:dyDescent="0.35"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</row>
    <row r="34" spans="7:21" customFormat="1" ht="14.5" x14ac:dyDescent="0.35"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</row>
    <row r="35" spans="7:21" customFormat="1" ht="14.5" x14ac:dyDescent="0.35"/>
    <row r="36" spans="7:21" customFormat="1" ht="14.5" x14ac:dyDescent="0.35"/>
    <row r="37" spans="7:21" customFormat="1" ht="14.5" x14ac:dyDescent="0.35"/>
    <row r="38" spans="7:21" customFormat="1" ht="14.5" x14ac:dyDescent="0.35"/>
    <row r="39" spans="7:21" customFormat="1" ht="14.5" x14ac:dyDescent="0.35"/>
    <row r="40" spans="7:21" customFormat="1" ht="14.5" x14ac:dyDescent="0.35"/>
    <row r="41" spans="7:21" customFormat="1" ht="14.5" x14ac:dyDescent="0.35"/>
    <row r="42" spans="7:21" customFormat="1" ht="14.5" x14ac:dyDescent="0.35"/>
    <row r="43" spans="7:21" customFormat="1" ht="14.5" x14ac:dyDescent="0.35"/>
    <row r="44" spans="7:21" customFormat="1" ht="14.5" x14ac:dyDescent="0.35"/>
    <row r="45" spans="7:21" customFormat="1" ht="14.5" x14ac:dyDescent="0.35"/>
    <row r="46" spans="7:21" customFormat="1" ht="14.5" x14ac:dyDescent="0.35"/>
    <row r="47" spans="7:21" customFormat="1" ht="14.5" x14ac:dyDescent="0.35"/>
    <row r="48" spans="7:21" customFormat="1" ht="14.5" x14ac:dyDescent="0.35"/>
    <row r="49" customFormat="1" ht="14.5" x14ac:dyDescent="0.35"/>
    <row r="50" customFormat="1" ht="14.5" x14ac:dyDescent="0.35"/>
  </sheetData>
  <mergeCells count="2">
    <mergeCell ref="K4:O4"/>
    <mergeCell ref="A25:W25"/>
  </mergeCells>
  <printOptions horizontalCentered="1" verticalCentered="1"/>
  <pageMargins left="0" right="0" top="0" bottom="0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10</vt:i4>
      </vt:variant>
    </vt:vector>
  </HeadingPairs>
  <TitlesOfParts>
    <vt:vector size="30" baseType="lpstr">
      <vt:lpstr>1. PRODUCCIÓN METÁLICA</vt:lpstr>
      <vt:lpstr>2. PRODUCCIÓN EMPRESAS</vt:lpstr>
      <vt:lpstr>3. PRODUCCIÓN REGIONES</vt:lpstr>
      <vt:lpstr>4. NO METÁLICA</vt:lpstr>
      <vt:lpstr>4.1. NO METÁLICA REGIONES</vt:lpstr>
      <vt:lpstr>4.2. CARBONÍFERA</vt:lpstr>
      <vt:lpstr>5. MACROECONÓMICAS</vt:lpstr>
      <vt:lpstr>6. EXPORTACIONES</vt:lpstr>
      <vt:lpstr>6.1 EXPORTACIONES PART</vt:lpstr>
      <vt:lpstr>6.2 EXPORT PRODUCTOS</vt:lpstr>
      <vt:lpstr>7. INVERSIONES</vt:lpstr>
      <vt:lpstr>8. INVERSIONES TIPO</vt:lpstr>
      <vt:lpstr>9. INVERSIONES RUBRO</vt:lpstr>
      <vt:lpstr>10. EMPLEO</vt:lpstr>
      <vt:lpstr>11. TRANSFERENCIAS </vt:lpstr>
      <vt:lpstr>12. TRANSFERENCIAS 2</vt:lpstr>
      <vt:lpstr>13. CATASTRO ACTIVIDAD </vt:lpstr>
      <vt:lpstr>13.1 ACTIVIDAD MINERA</vt:lpstr>
      <vt:lpstr>13.2 ÁREAS RESTRINGIDAS </vt:lpstr>
      <vt:lpstr>14. RECAUDACIÓN</vt:lpstr>
      <vt:lpstr>'10. EMPLEO'!Área_de_impresión</vt:lpstr>
      <vt:lpstr>'11. TRANSFERENCIAS '!Área_de_impresión</vt:lpstr>
      <vt:lpstr>'12. TRANSFERENCIAS 2'!Área_de_impresión</vt:lpstr>
      <vt:lpstr>'5. MACROECONÓMICAS'!Área_de_impresión</vt:lpstr>
      <vt:lpstr>'6. EXPORTACIONES'!Área_de_impresión</vt:lpstr>
      <vt:lpstr>'6.1 EXPORTACIONES PART'!Área_de_impresión</vt:lpstr>
      <vt:lpstr>'6.2 EXPORT PRODUCTOS'!Área_de_impresión</vt:lpstr>
      <vt:lpstr>'7. INVERSIONES'!Área_de_impresión</vt:lpstr>
      <vt:lpstr>'8. INVERSIONES TIPO'!Área_de_impresión</vt:lpstr>
      <vt:lpstr>'9. INVERSIONES RUBRO'!Área_de_impresión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carranza</dc:creator>
  <cp:lastModifiedBy>Valeria</cp:lastModifiedBy>
  <cp:lastPrinted>2020-10-28T19:30:34Z</cp:lastPrinted>
  <dcterms:created xsi:type="dcterms:W3CDTF">2020-08-24T22:07:34Z</dcterms:created>
  <dcterms:modified xsi:type="dcterms:W3CDTF">2021-02-08T14:23:35Z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{9B8D475F-CD2F-4EC8-92F6-0267626B37F4}</vt:lpwstr>
  </property>
</Properties>
</file>