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\Desktop\BEM NOV 2020\"/>
    </mc:Choice>
  </mc:AlternateContent>
  <xr:revisionPtr revIDLastSave="0" documentId="8_{5059661E-2422-48B8-94E1-5D3D0F2C6962}" xr6:coauthVersionLast="45" xr6:coauthVersionMax="45" xr10:uidLastSave="{00000000-0000-0000-0000-000000000000}"/>
  <bookViews>
    <workbookView xWindow="-108" yWindow="-108" windowWidth="23256" windowHeight="12576" tabRatio="911" xr2:uid="{00000000-000D-0000-FFFF-FFFF00000000}"/>
  </bookViews>
  <sheets>
    <sheet name="1. PRODUCCIÓN METÁLICA" sheetId="90" r:id="rId1"/>
    <sheet name="2. PRODUCCIÓN EMPRESAS" sheetId="91" r:id="rId2"/>
    <sheet name="3. PRODUCCIÓN REGIONES" sheetId="92" r:id="rId3"/>
    <sheet name="4. NO METÁLICA" sheetId="93" r:id="rId4"/>
    <sheet name="4.1. NO METÁLICA REGIONES" sheetId="94" r:id="rId5"/>
    <sheet name="4.2. CARBONÍFERA" sheetId="95" r:id="rId6"/>
    <sheet name="5. MACROECONÓMICAS" sheetId="76" r:id="rId7"/>
    <sheet name="6. EXPORTACIONES" sheetId="77" r:id="rId8"/>
    <sheet name="6.1 EXPORTACIONES PART" sheetId="78" r:id="rId9"/>
    <sheet name="6.2 EXPORT PRODUCTOS" sheetId="79" r:id="rId10"/>
    <sheet name="7. INVERSIONES" sheetId="80" r:id="rId11"/>
    <sheet name="8. INVERSIONES TIPO" sheetId="81" r:id="rId12"/>
    <sheet name="9. INVERSIONES RUBRO" sheetId="82" r:id="rId13"/>
    <sheet name="10. EMPLEO" sheetId="83" r:id="rId14"/>
    <sheet name="11. TRANSFERENCIAS " sheetId="88" r:id="rId15"/>
    <sheet name="12. TRANSFERENCIAS 2" sheetId="89" r:id="rId16"/>
    <sheet name="13. CATASTRO ACTIVIDAD " sheetId="85" r:id="rId17"/>
    <sheet name="13.2 ÁREAS RESTRINGIDAS " sheetId="86" r:id="rId18"/>
    <sheet name="13.1 ACTIVIDAD MINERA" sheetId="87" r:id="rId19"/>
    <sheet name="14. RECAUDACIÓN" sheetId="84" r:id="rId20"/>
  </sheets>
  <externalReferences>
    <externalReference r:id="rId21"/>
  </externalReferences>
  <definedNames>
    <definedName name="_xlnm._FilterDatabase" localSheetId="14" hidden="1">'11. TRANSFERENCIAS '!$A$4:$N$29</definedName>
    <definedName name="_xlnm._FilterDatabase" localSheetId="15" hidden="1">'12. TRANSFERENCIAS 2'!$A$5:$K$30</definedName>
    <definedName name="_xlnm._FilterDatabase" localSheetId="11" hidden="1">'8. INVERSIONES TIPO'!#REF!</definedName>
    <definedName name="_xlnm.Print_Area" localSheetId="13">'10. EMPLEO'!$A$1:$I$38</definedName>
    <definedName name="_xlnm.Print_Area" localSheetId="14">'11. TRANSFERENCIAS '!$A$1:$L$33</definedName>
    <definedName name="_xlnm.Print_Area" localSheetId="15">'12. TRANSFERENCIAS 2'!$A$1:$K$87</definedName>
    <definedName name="_xlnm.Print_Area" localSheetId="16">'13. CATASTRO ACTIVIDAD '!#REF!</definedName>
    <definedName name="_xlnm.Print_Area" localSheetId="6">'5. MACROECONÓMICAS'!$A$1:$I$71</definedName>
    <definedName name="_xlnm.Print_Area" localSheetId="7">'6. EXPORTACIONES'!$A$1:$L$116</definedName>
    <definedName name="_xlnm.Print_Area" localSheetId="8">'6.1 EXPORTACIONES PART'!$A$1:$V$25</definedName>
    <definedName name="_xlnm.Print_Area" localSheetId="9">'6.2 EXPORT PRODUCTOS'!$A$1:$C$42</definedName>
    <definedName name="_xlnm.Print_Area" localSheetId="10">'7. INVERSIONES'!$A$1:$H$50</definedName>
    <definedName name="_xlnm.Print_Area" localSheetId="11">'8. INVERSIONES TIPO'!$A$1:$I$87</definedName>
    <definedName name="_xlnm.Print_Area" localSheetId="12">'9. INVERSIONES RUBRO'!$A$1:$H$81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90" l="1"/>
  <c r="D40" i="90"/>
  <c r="E40" i="90"/>
  <c r="F40" i="90"/>
  <c r="G40" i="90"/>
  <c r="H40" i="90"/>
  <c r="I40" i="90"/>
  <c r="B40" i="90"/>
  <c r="C41" i="90"/>
  <c r="C42" i="90" s="1"/>
  <c r="D41" i="90"/>
  <c r="E41" i="90"/>
  <c r="F41" i="90"/>
  <c r="G41" i="90"/>
  <c r="H41" i="90"/>
  <c r="I41" i="90"/>
  <c r="B41" i="90"/>
  <c r="C31" i="90"/>
  <c r="B31" i="90"/>
  <c r="C32" i="90"/>
  <c r="D31" i="90"/>
  <c r="E31" i="90"/>
  <c r="E32" i="90" s="1"/>
  <c r="F31" i="90"/>
  <c r="G31" i="90"/>
  <c r="H31" i="90"/>
  <c r="I31" i="90"/>
  <c r="F13" i="95" l="1"/>
  <c r="E13" i="95"/>
  <c r="C13" i="95"/>
  <c r="B13" i="95"/>
  <c r="G12" i="95"/>
  <c r="F11" i="95"/>
  <c r="H12" i="95" s="1"/>
  <c r="H11" i="95" s="1"/>
  <c r="E11" i="95"/>
  <c r="C11" i="95"/>
  <c r="B11" i="95"/>
  <c r="G10" i="95"/>
  <c r="D10" i="95"/>
  <c r="G9" i="95"/>
  <c r="D9" i="95"/>
  <c r="G8" i="95"/>
  <c r="D8" i="95"/>
  <c r="G7" i="95"/>
  <c r="D7" i="95"/>
  <c r="F6" i="95"/>
  <c r="H10" i="95" s="1"/>
  <c r="E6" i="95"/>
  <c r="C6" i="95"/>
  <c r="B6" i="95"/>
  <c r="F143" i="94"/>
  <c r="E143" i="94"/>
  <c r="C143" i="94"/>
  <c r="B143" i="94"/>
  <c r="F141" i="94"/>
  <c r="E141" i="94"/>
  <c r="C141" i="94"/>
  <c r="B141" i="94"/>
  <c r="G139" i="94"/>
  <c r="F138" i="94"/>
  <c r="H139" i="94" s="1"/>
  <c r="E138" i="94"/>
  <c r="C138" i="94"/>
  <c r="B138" i="94"/>
  <c r="G137" i="94"/>
  <c r="F136" i="94"/>
  <c r="H137" i="94" s="1"/>
  <c r="H136" i="94" s="1"/>
  <c r="E136" i="94"/>
  <c r="C136" i="94"/>
  <c r="B136" i="94"/>
  <c r="G135" i="94"/>
  <c r="D135" i="94"/>
  <c r="F134" i="94"/>
  <c r="H135" i="94" s="1"/>
  <c r="H134" i="94" s="1"/>
  <c r="E134" i="94"/>
  <c r="C134" i="94"/>
  <c r="D134" i="94" s="1"/>
  <c r="B134" i="94"/>
  <c r="G133" i="94"/>
  <c r="D133" i="94"/>
  <c r="G132" i="94"/>
  <c r="F131" i="94"/>
  <c r="E131" i="94"/>
  <c r="C131" i="94"/>
  <c r="B131" i="94"/>
  <c r="D131" i="94" s="1"/>
  <c r="G130" i="94"/>
  <c r="F129" i="94"/>
  <c r="E129" i="94"/>
  <c r="C129" i="94"/>
  <c r="B129" i="94"/>
  <c r="G128" i="94"/>
  <c r="F127" i="94"/>
  <c r="E127" i="94"/>
  <c r="C127" i="94"/>
  <c r="B127" i="94"/>
  <c r="G126" i="94"/>
  <c r="D126" i="94"/>
  <c r="G125" i="94"/>
  <c r="D125" i="94"/>
  <c r="G124" i="94"/>
  <c r="D124" i="94"/>
  <c r="F123" i="94"/>
  <c r="H124" i="94" s="1"/>
  <c r="E123" i="94"/>
  <c r="C123" i="94"/>
  <c r="B123" i="94"/>
  <c r="G122" i="94"/>
  <c r="D122" i="94"/>
  <c r="F121" i="94"/>
  <c r="H122" i="94" s="1"/>
  <c r="H121" i="94" s="1"/>
  <c r="E121" i="94"/>
  <c r="C121" i="94"/>
  <c r="B121" i="94"/>
  <c r="G119" i="94"/>
  <c r="G117" i="94"/>
  <c r="D117" i="94"/>
  <c r="F116" i="94"/>
  <c r="H120" i="94" s="1"/>
  <c r="E116" i="94"/>
  <c r="C116" i="94"/>
  <c r="D116" i="94" s="1"/>
  <c r="B116" i="94"/>
  <c r="G115" i="94"/>
  <c r="G114" i="94"/>
  <c r="G113" i="94"/>
  <c r="F112" i="94"/>
  <c r="H114" i="94" s="1"/>
  <c r="E112" i="94"/>
  <c r="C112" i="94"/>
  <c r="B112" i="94"/>
  <c r="G110" i="94"/>
  <c r="D110" i="94"/>
  <c r="G109" i="94"/>
  <c r="G108" i="94"/>
  <c r="F108" i="94"/>
  <c r="H110" i="94" s="1"/>
  <c r="E108" i="94"/>
  <c r="C108" i="94"/>
  <c r="B108" i="94"/>
  <c r="G107" i="94"/>
  <c r="D107" i="94"/>
  <c r="G106" i="94"/>
  <c r="G105" i="94"/>
  <c r="D105" i="94"/>
  <c r="F104" i="94"/>
  <c r="H107" i="94" s="1"/>
  <c r="E104" i="94"/>
  <c r="C104" i="94"/>
  <c r="D104" i="94" s="1"/>
  <c r="B104" i="94"/>
  <c r="G103" i="94"/>
  <c r="D103" i="94"/>
  <c r="F102" i="94"/>
  <c r="H103" i="94" s="1"/>
  <c r="H102" i="94" s="1"/>
  <c r="E102" i="94"/>
  <c r="C102" i="94"/>
  <c r="B102" i="94"/>
  <c r="D102" i="94" s="1"/>
  <c r="G101" i="94"/>
  <c r="D101" i="94"/>
  <c r="G100" i="94"/>
  <c r="D100" i="94"/>
  <c r="G99" i="94"/>
  <c r="D99" i="94"/>
  <c r="F98" i="94"/>
  <c r="H100" i="94" s="1"/>
  <c r="E98" i="94"/>
  <c r="C98" i="94"/>
  <c r="D98" i="94" s="1"/>
  <c r="B98" i="94"/>
  <c r="H97" i="94"/>
  <c r="G95" i="94"/>
  <c r="F94" i="94"/>
  <c r="H95" i="94" s="1"/>
  <c r="E94" i="94"/>
  <c r="C94" i="94"/>
  <c r="B94" i="94"/>
  <c r="G93" i="94"/>
  <c r="D93" i="94"/>
  <c r="H92" i="94"/>
  <c r="F92" i="94"/>
  <c r="G92" i="94" s="1"/>
  <c r="E92" i="94"/>
  <c r="C92" i="94"/>
  <c r="B92" i="94"/>
  <c r="G88" i="94"/>
  <c r="G87" i="94"/>
  <c r="D87" i="94"/>
  <c r="G86" i="94"/>
  <c r="D86" i="94"/>
  <c r="F85" i="94"/>
  <c r="H91" i="94" s="1"/>
  <c r="E85" i="94"/>
  <c r="C85" i="94"/>
  <c r="B85" i="94"/>
  <c r="G83" i="94"/>
  <c r="D83" i="94"/>
  <c r="G82" i="94"/>
  <c r="F81" i="94"/>
  <c r="G81" i="94" s="1"/>
  <c r="E81" i="94"/>
  <c r="C81" i="94"/>
  <c r="B81" i="94"/>
  <c r="G80" i="94"/>
  <c r="D80" i="94"/>
  <c r="G79" i="94"/>
  <c r="D79" i="94"/>
  <c r="G78" i="94"/>
  <c r="D78" i="94"/>
  <c r="G77" i="94"/>
  <c r="D77" i="94"/>
  <c r="G76" i="94"/>
  <c r="D76" i="94"/>
  <c r="G75" i="94"/>
  <c r="D75" i="94"/>
  <c r="F74" i="94"/>
  <c r="H78" i="94" s="1"/>
  <c r="E74" i="94"/>
  <c r="C74" i="94"/>
  <c r="B74" i="94"/>
  <c r="G73" i="94"/>
  <c r="D73" i="94"/>
  <c r="G72" i="94"/>
  <c r="D72" i="94"/>
  <c r="F70" i="94"/>
  <c r="H73" i="94" s="1"/>
  <c r="E70" i="94"/>
  <c r="G70" i="94" s="1"/>
  <c r="D70" i="94"/>
  <c r="C70" i="94"/>
  <c r="B70" i="94"/>
  <c r="G69" i="94"/>
  <c r="D69" i="94"/>
  <c r="G68" i="94"/>
  <c r="D68" i="94"/>
  <c r="G67" i="94"/>
  <c r="D67" i="94"/>
  <c r="F66" i="94"/>
  <c r="H68" i="94" s="1"/>
  <c r="E66" i="94"/>
  <c r="C66" i="94"/>
  <c r="D66" i="94" s="1"/>
  <c r="B66" i="94"/>
  <c r="G65" i="94"/>
  <c r="D65" i="94"/>
  <c r="G64" i="94"/>
  <c r="D64" i="94"/>
  <c r="G63" i="94"/>
  <c r="D63" i="94"/>
  <c r="G62" i="94"/>
  <c r="D62" i="94"/>
  <c r="G61" i="94"/>
  <c r="D61" i="94"/>
  <c r="G60" i="94"/>
  <c r="D60" i="94"/>
  <c r="F59" i="94"/>
  <c r="H64" i="94" s="1"/>
  <c r="E59" i="94"/>
  <c r="C59" i="94"/>
  <c r="D59" i="94" s="1"/>
  <c r="B59" i="94"/>
  <c r="H58" i="94"/>
  <c r="H57" i="94" s="1"/>
  <c r="G58" i="94"/>
  <c r="D58" i="94"/>
  <c r="F57" i="94"/>
  <c r="G57" i="94" s="1"/>
  <c r="E57" i="94"/>
  <c r="C57" i="94"/>
  <c r="D57" i="94" s="1"/>
  <c r="B57" i="94"/>
  <c r="G56" i="94"/>
  <c r="D56" i="94"/>
  <c r="G55" i="94"/>
  <c r="D55" i="94"/>
  <c r="F54" i="94"/>
  <c r="H56" i="94" s="1"/>
  <c r="E54" i="94"/>
  <c r="C54" i="94"/>
  <c r="B54" i="94"/>
  <c r="D54" i="94" s="1"/>
  <c r="G50" i="94"/>
  <c r="D50" i="94"/>
  <c r="G49" i="94"/>
  <c r="D49" i="94"/>
  <c r="G48" i="94"/>
  <c r="F47" i="94"/>
  <c r="H50" i="94" s="1"/>
  <c r="E47" i="94"/>
  <c r="G47" i="94" s="1"/>
  <c r="C47" i="94"/>
  <c r="B47" i="94"/>
  <c r="G46" i="94"/>
  <c r="D46" i="94"/>
  <c r="G45" i="94"/>
  <c r="D45" i="94"/>
  <c r="G44" i="94"/>
  <c r="D44" i="94"/>
  <c r="G43" i="94"/>
  <c r="D43" i="94"/>
  <c r="G42" i="94"/>
  <c r="D42" i="94"/>
  <c r="G41" i="94"/>
  <c r="D41" i="94"/>
  <c r="G40" i="94"/>
  <c r="D40" i="94"/>
  <c r="F39" i="94"/>
  <c r="H43" i="94" s="1"/>
  <c r="E39" i="94"/>
  <c r="C39" i="94"/>
  <c r="D39" i="94" s="1"/>
  <c r="B39" i="94"/>
  <c r="D37" i="94"/>
  <c r="G36" i="94"/>
  <c r="D36" i="94"/>
  <c r="H35" i="94"/>
  <c r="G35" i="94"/>
  <c r="D35" i="94"/>
  <c r="G34" i="94"/>
  <c r="D34" i="94"/>
  <c r="G33" i="94"/>
  <c r="D33" i="94"/>
  <c r="F32" i="94"/>
  <c r="H37" i="94" s="1"/>
  <c r="E32" i="94"/>
  <c r="C32" i="94"/>
  <c r="D32" i="94" s="1"/>
  <c r="B32" i="94"/>
  <c r="G31" i="94"/>
  <c r="D31" i="94"/>
  <c r="G30" i="94"/>
  <c r="D30" i="94"/>
  <c r="G29" i="94"/>
  <c r="D29" i="94"/>
  <c r="G28" i="94"/>
  <c r="D28" i="94"/>
  <c r="G27" i="94"/>
  <c r="D27" i="94"/>
  <c r="G26" i="94"/>
  <c r="D26" i="94"/>
  <c r="F25" i="94"/>
  <c r="H30" i="94" s="1"/>
  <c r="E25" i="94"/>
  <c r="C25" i="94"/>
  <c r="D25" i="94" s="1"/>
  <c r="B25" i="94"/>
  <c r="G24" i="94"/>
  <c r="D24" i="94"/>
  <c r="H23" i="94"/>
  <c r="G23" i="94"/>
  <c r="D23" i="94"/>
  <c r="G22" i="94"/>
  <c r="D22" i="94"/>
  <c r="G21" i="94"/>
  <c r="D21" i="94"/>
  <c r="F20" i="94"/>
  <c r="H22" i="94" s="1"/>
  <c r="E20" i="94"/>
  <c r="D20" i="94"/>
  <c r="C20" i="94"/>
  <c r="B20" i="94"/>
  <c r="G19" i="94"/>
  <c r="D19" i="94"/>
  <c r="G18" i="94"/>
  <c r="D18" i="94"/>
  <c r="G17" i="94"/>
  <c r="D17" i="94"/>
  <c r="G16" i="94"/>
  <c r="D16" i="94"/>
  <c r="G15" i="94"/>
  <c r="D15" i="94"/>
  <c r="F14" i="94"/>
  <c r="H18" i="94" s="1"/>
  <c r="E14" i="94"/>
  <c r="C14" i="94"/>
  <c r="D14" i="94" s="1"/>
  <c r="B14" i="94"/>
  <c r="G13" i="94"/>
  <c r="D13" i="94"/>
  <c r="F12" i="94"/>
  <c r="H13" i="94" s="1"/>
  <c r="H12" i="94" s="1"/>
  <c r="E12" i="94"/>
  <c r="C12" i="94"/>
  <c r="D12" i="94" s="1"/>
  <c r="B12" i="94"/>
  <c r="G11" i="94"/>
  <c r="D11" i="94"/>
  <c r="G10" i="94"/>
  <c r="D10" i="94"/>
  <c r="G9" i="94"/>
  <c r="D9" i="94"/>
  <c r="G8" i="94"/>
  <c r="D8" i="94"/>
  <c r="G7" i="94"/>
  <c r="D7" i="94"/>
  <c r="F6" i="94"/>
  <c r="H10" i="94" s="1"/>
  <c r="E6" i="94"/>
  <c r="C6" i="94"/>
  <c r="B6" i="94"/>
  <c r="G43" i="93"/>
  <c r="G42" i="93"/>
  <c r="D42" i="93"/>
  <c r="F41" i="93"/>
  <c r="H43" i="93" s="1"/>
  <c r="E41" i="93"/>
  <c r="C41" i="93"/>
  <c r="B41" i="93"/>
  <c r="D41" i="93" s="1"/>
  <c r="G38" i="93"/>
  <c r="G37" i="93"/>
  <c r="G36" i="93"/>
  <c r="D36" i="93"/>
  <c r="G35" i="93"/>
  <c r="D35" i="93"/>
  <c r="G34" i="93"/>
  <c r="G33" i="93"/>
  <c r="G32" i="93"/>
  <c r="D32" i="93"/>
  <c r="G31" i="93"/>
  <c r="D31" i="93"/>
  <c r="G30" i="93"/>
  <c r="D30" i="93"/>
  <c r="G29" i="93"/>
  <c r="D29" i="93"/>
  <c r="G28" i="93"/>
  <c r="D28" i="93"/>
  <c r="G27" i="93"/>
  <c r="D27" i="93"/>
  <c r="G26" i="93"/>
  <c r="D26" i="93"/>
  <c r="G25" i="93"/>
  <c r="D25" i="93"/>
  <c r="G24" i="93"/>
  <c r="G23" i="93"/>
  <c r="D23" i="93"/>
  <c r="G22" i="93"/>
  <c r="D22" i="93"/>
  <c r="G21" i="93"/>
  <c r="G20" i="93"/>
  <c r="D20" i="93"/>
  <c r="G19" i="93"/>
  <c r="D19" i="93"/>
  <c r="G18" i="93"/>
  <c r="D18" i="93"/>
  <c r="G17" i="93"/>
  <c r="D17" i="93"/>
  <c r="G16" i="93"/>
  <c r="D16" i="93"/>
  <c r="G15" i="93"/>
  <c r="D15" i="93"/>
  <c r="G14" i="93"/>
  <c r="D14" i="93"/>
  <c r="G13" i="93"/>
  <c r="D13" i="93"/>
  <c r="G12" i="93"/>
  <c r="D12" i="93"/>
  <c r="G11" i="93"/>
  <c r="D11" i="93"/>
  <c r="G10" i="93"/>
  <c r="D10" i="93"/>
  <c r="G9" i="93"/>
  <c r="D9" i="93"/>
  <c r="G8" i="93"/>
  <c r="D8" i="93"/>
  <c r="G7" i="93"/>
  <c r="D7" i="93"/>
  <c r="F6" i="93"/>
  <c r="H40" i="93" s="1"/>
  <c r="E6" i="93"/>
  <c r="C6" i="93"/>
  <c r="B6" i="93"/>
  <c r="G93" i="92"/>
  <c r="D93" i="92"/>
  <c r="G92" i="92"/>
  <c r="D92" i="92"/>
  <c r="G91" i="92"/>
  <c r="D91" i="92"/>
  <c r="G90" i="92"/>
  <c r="D90" i="92"/>
  <c r="G89" i="92"/>
  <c r="D89" i="92"/>
  <c r="G88" i="92"/>
  <c r="D88" i="92"/>
  <c r="G87" i="92"/>
  <c r="D87" i="92"/>
  <c r="F86" i="92"/>
  <c r="H90" i="92" s="1"/>
  <c r="E86" i="92"/>
  <c r="C86" i="92"/>
  <c r="B86" i="92"/>
  <c r="D86" i="92" s="1"/>
  <c r="G85" i="92"/>
  <c r="D85" i="92"/>
  <c r="F84" i="92"/>
  <c r="H85" i="92" s="1"/>
  <c r="H84" i="92" s="1"/>
  <c r="E84" i="92"/>
  <c r="C84" i="92"/>
  <c r="B84" i="92"/>
  <c r="G83" i="92"/>
  <c r="D83" i="92"/>
  <c r="F82" i="92"/>
  <c r="H83" i="92" s="1"/>
  <c r="H82" i="92" s="1"/>
  <c r="E82" i="92"/>
  <c r="C82" i="92"/>
  <c r="B82" i="92"/>
  <c r="G81" i="92"/>
  <c r="G80" i="92"/>
  <c r="G79" i="92"/>
  <c r="D79" i="92"/>
  <c r="G78" i="92"/>
  <c r="D78" i="92"/>
  <c r="G77" i="92"/>
  <c r="D77" i="92"/>
  <c r="G76" i="92"/>
  <c r="D76" i="92"/>
  <c r="G75" i="92"/>
  <c r="D75" i="92"/>
  <c r="G74" i="92"/>
  <c r="D74" i="92"/>
  <c r="G72" i="92"/>
  <c r="D72" i="92"/>
  <c r="G71" i="92"/>
  <c r="D71" i="92"/>
  <c r="G70" i="92"/>
  <c r="D70" i="92"/>
  <c r="G69" i="92"/>
  <c r="D69" i="92"/>
  <c r="G68" i="92"/>
  <c r="D68" i="92"/>
  <c r="G67" i="92"/>
  <c r="D67" i="92"/>
  <c r="G66" i="92"/>
  <c r="D66" i="92"/>
  <c r="F65" i="92"/>
  <c r="H76" i="92" s="1"/>
  <c r="E65" i="92"/>
  <c r="C65" i="92"/>
  <c r="B65" i="92"/>
  <c r="G64" i="92"/>
  <c r="G63" i="92"/>
  <c r="G62" i="92"/>
  <c r="G61" i="92"/>
  <c r="D61" i="92"/>
  <c r="G60" i="92"/>
  <c r="D60" i="92"/>
  <c r="G59" i="92"/>
  <c r="D59" i="92"/>
  <c r="G58" i="92"/>
  <c r="D58" i="92"/>
  <c r="G57" i="92"/>
  <c r="D57" i="92"/>
  <c r="G56" i="92"/>
  <c r="D56" i="92"/>
  <c r="G55" i="92"/>
  <c r="D55" i="92"/>
  <c r="G54" i="92"/>
  <c r="D54" i="92"/>
  <c r="F53" i="92"/>
  <c r="H63" i="92" s="1"/>
  <c r="E53" i="92"/>
  <c r="C53" i="92"/>
  <c r="D53" i="92" s="1"/>
  <c r="B53" i="92"/>
  <c r="G52" i="92"/>
  <c r="G51" i="92"/>
  <c r="G50" i="92"/>
  <c r="G49" i="92"/>
  <c r="D49" i="92"/>
  <c r="G48" i="92"/>
  <c r="D48" i="92"/>
  <c r="G47" i="92"/>
  <c r="D47" i="92"/>
  <c r="G46" i="92"/>
  <c r="D46" i="92"/>
  <c r="G45" i="92"/>
  <c r="D45" i="92"/>
  <c r="G44" i="92"/>
  <c r="D44" i="92"/>
  <c r="G43" i="92"/>
  <c r="D43" i="92"/>
  <c r="G42" i="92"/>
  <c r="D42" i="92"/>
  <c r="F41" i="92"/>
  <c r="H48" i="92" s="1"/>
  <c r="E41" i="92"/>
  <c r="C41" i="92"/>
  <c r="B41" i="92"/>
  <c r="G39" i="92"/>
  <c r="D39" i="92"/>
  <c r="G38" i="92"/>
  <c r="D38" i="92"/>
  <c r="G37" i="92"/>
  <c r="D37" i="92"/>
  <c r="G36" i="92"/>
  <c r="D36" i="92"/>
  <c r="G35" i="92"/>
  <c r="D35" i="92"/>
  <c r="G34" i="92"/>
  <c r="D34" i="92"/>
  <c r="G33" i="92"/>
  <c r="D33" i="92"/>
  <c r="G32" i="92"/>
  <c r="D32" i="92"/>
  <c r="G31" i="92"/>
  <c r="D31" i="92"/>
  <c r="G30" i="92"/>
  <c r="D30" i="92"/>
  <c r="G29" i="92"/>
  <c r="D29" i="92"/>
  <c r="G28" i="92"/>
  <c r="D28" i="92"/>
  <c r="G27" i="92"/>
  <c r="D27" i="92"/>
  <c r="G26" i="92"/>
  <c r="D26" i="92"/>
  <c r="G25" i="92"/>
  <c r="D25" i="92"/>
  <c r="G24" i="92"/>
  <c r="D24" i="92"/>
  <c r="F23" i="92"/>
  <c r="E23" i="92"/>
  <c r="C23" i="92"/>
  <c r="B23" i="92"/>
  <c r="G21" i="92"/>
  <c r="G20" i="92"/>
  <c r="D20" i="92"/>
  <c r="G19" i="92"/>
  <c r="D19" i="92"/>
  <c r="G18" i="92"/>
  <c r="D18" i="92"/>
  <c r="G17" i="92"/>
  <c r="D17" i="92"/>
  <c r="G16" i="92"/>
  <c r="D16" i="92"/>
  <c r="G15" i="92"/>
  <c r="D15" i="92"/>
  <c r="G14" i="92"/>
  <c r="D14" i="92"/>
  <c r="G13" i="92"/>
  <c r="D13" i="92"/>
  <c r="G12" i="92"/>
  <c r="D12" i="92"/>
  <c r="G11" i="92"/>
  <c r="D11" i="92"/>
  <c r="G10" i="92"/>
  <c r="D10" i="92"/>
  <c r="G9" i="92"/>
  <c r="D9" i="92"/>
  <c r="G8" i="92"/>
  <c r="D8" i="92"/>
  <c r="G7" i="92"/>
  <c r="D7" i="92"/>
  <c r="F6" i="92"/>
  <c r="H22" i="92" s="1"/>
  <c r="E6" i="92"/>
  <c r="C6" i="92"/>
  <c r="D6" i="92" s="1"/>
  <c r="B6" i="92"/>
  <c r="G77" i="91"/>
  <c r="D77" i="91"/>
  <c r="G76" i="91"/>
  <c r="D76" i="91"/>
  <c r="G75" i="91"/>
  <c r="D75" i="91"/>
  <c r="G74" i="91"/>
  <c r="D74" i="91"/>
  <c r="G73" i="91"/>
  <c r="D73" i="91"/>
  <c r="H72" i="91"/>
  <c r="G72" i="91"/>
  <c r="D72" i="91"/>
  <c r="F71" i="91"/>
  <c r="H77" i="91" s="1"/>
  <c r="E71" i="91"/>
  <c r="C71" i="91"/>
  <c r="B71" i="91"/>
  <c r="G70" i="91"/>
  <c r="D70" i="91"/>
  <c r="F69" i="91"/>
  <c r="H70" i="91" s="1"/>
  <c r="H69" i="91" s="1"/>
  <c r="E69" i="91"/>
  <c r="C69" i="91"/>
  <c r="B69" i="91"/>
  <c r="D69" i="91" s="1"/>
  <c r="G68" i="91"/>
  <c r="D68" i="91"/>
  <c r="G67" i="91"/>
  <c r="D67" i="91"/>
  <c r="F66" i="91"/>
  <c r="H67" i="91" s="1"/>
  <c r="E66" i="91"/>
  <c r="C66" i="91"/>
  <c r="B66" i="91"/>
  <c r="G65" i="91"/>
  <c r="D65" i="91"/>
  <c r="G64" i="91"/>
  <c r="D64" i="91"/>
  <c r="G63" i="91"/>
  <c r="D63" i="91"/>
  <c r="G62" i="91"/>
  <c r="D62" i="91"/>
  <c r="G61" i="91"/>
  <c r="D61" i="91"/>
  <c r="G60" i="91"/>
  <c r="D60" i="91"/>
  <c r="G59" i="91"/>
  <c r="D59" i="91"/>
  <c r="G58" i="91"/>
  <c r="D58" i="91"/>
  <c r="G57" i="91"/>
  <c r="D57" i="91"/>
  <c r="G56" i="91"/>
  <c r="D56" i="91"/>
  <c r="G55" i="91"/>
  <c r="D55" i="91"/>
  <c r="F54" i="91"/>
  <c r="H65" i="91" s="1"/>
  <c r="E54" i="91"/>
  <c r="C54" i="91"/>
  <c r="B54" i="91"/>
  <c r="G53" i="91"/>
  <c r="D53" i="91"/>
  <c r="G52" i="91"/>
  <c r="D52" i="91"/>
  <c r="G51" i="91"/>
  <c r="D51" i="91"/>
  <c r="G50" i="91"/>
  <c r="D50" i="91"/>
  <c r="G49" i="91"/>
  <c r="D49" i="91"/>
  <c r="G48" i="91"/>
  <c r="D48" i="91"/>
  <c r="G47" i="91"/>
  <c r="D47" i="91"/>
  <c r="G46" i="91"/>
  <c r="D46" i="91"/>
  <c r="G45" i="91"/>
  <c r="D45" i="91"/>
  <c r="G44" i="91"/>
  <c r="D44" i="91"/>
  <c r="G43" i="91"/>
  <c r="D43" i="91"/>
  <c r="F42" i="91"/>
  <c r="H53" i="91" s="1"/>
  <c r="E42" i="91"/>
  <c r="C42" i="91"/>
  <c r="B42" i="91"/>
  <c r="G41" i="91"/>
  <c r="D41" i="91"/>
  <c r="G40" i="91"/>
  <c r="D40" i="91"/>
  <c r="G39" i="91"/>
  <c r="D39" i="91"/>
  <c r="G38" i="91"/>
  <c r="D38" i="91"/>
  <c r="G37" i="91"/>
  <c r="D37" i="91"/>
  <c r="G36" i="91"/>
  <c r="D36" i="91"/>
  <c r="G35" i="91"/>
  <c r="D35" i="91"/>
  <c r="G34" i="91"/>
  <c r="D34" i="91"/>
  <c r="G33" i="91"/>
  <c r="D33" i="91"/>
  <c r="G32" i="91"/>
  <c r="D32" i="91"/>
  <c r="G31" i="91"/>
  <c r="D31" i="91"/>
  <c r="F30" i="91"/>
  <c r="H41" i="91" s="1"/>
  <c r="E30" i="91"/>
  <c r="C30" i="91"/>
  <c r="B30" i="91"/>
  <c r="G29" i="91"/>
  <c r="D29" i="91"/>
  <c r="G28" i="91"/>
  <c r="D28" i="91"/>
  <c r="G27" i="91"/>
  <c r="D27" i="91"/>
  <c r="G26" i="91"/>
  <c r="D26" i="91"/>
  <c r="G25" i="91"/>
  <c r="D25" i="91"/>
  <c r="G24" i="91"/>
  <c r="D24" i="91"/>
  <c r="G23" i="91"/>
  <c r="D23" i="91"/>
  <c r="G22" i="91"/>
  <c r="D22" i="91"/>
  <c r="G21" i="91"/>
  <c r="D21" i="91"/>
  <c r="G20" i="91"/>
  <c r="D20" i="91"/>
  <c r="G19" i="91"/>
  <c r="D19" i="91"/>
  <c r="F18" i="91"/>
  <c r="E18" i="91"/>
  <c r="C18" i="91"/>
  <c r="B18" i="91"/>
  <c r="G17" i="91"/>
  <c r="D17" i="91"/>
  <c r="G16" i="91"/>
  <c r="D16" i="91"/>
  <c r="G15" i="91"/>
  <c r="D15" i="91"/>
  <c r="G14" i="91"/>
  <c r="D14" i="91"/>
  <c r="G13" i="91"/>
  <c r="D13" i="91"/>
  <c r="G12" i="91"/>
  <c r="D12" i="91"/>
  <c r="G11" i="91"/>
  <c r="D11" i="91"/>
  <c r="G10" i="91"/>
  <c r="D10" i="91"/>
  <c r="G9" i="91"/>
  <c r="D9" i="91"/>
  <c r="G8" i="91"/>
  <c r="D8" i="91"/>
  <c r="G7" i="91"/>
  <c r="D7" i="91"/>
  <c r="F6" i="91"/>
  <c r="H17" i="91" s="1"/>
  <c r="E6" i="91"/>
  <c r="C6" i="91"/>
  <c r="B6" i="91"/>
  <c r="D6" i="91" s="1"/>
  <c r="I42" i="90"/>
  <c r="H42" i="90"/>
  <c r="G42" i="90"/>
  <c r="F42" i="90"/>
  <c r="E42" i="90"/>
  <c r="D42" i="90"/>
  <c r="B42" i="90"/>
  <c r="I37" i="90"/>
  <c r="D37" i="90"/>
  <c r="C37" i="90"/>
  <c r="B37" i="90"/>
  <c r="I32" i="90"/>
  <c r="H32" i="90"/>
  <c r="G32" i="90"/>
  <c r="F32" i="90"/>
  <c r="D32" i="90"/>
  <c r="B32" i="90"/>
  <c r="I16" i="90"/>
  <c r="I36" i="90" s="1"/>
  <c r="H16" i="90"/>
  <c r="H36" i="90" s="1"/>
  <c r="H37" i="90" s="1"/>
  <c r="G16" i="90"/>
  <c r="G36" i="90" s="1"/>
  <c r="G37" i="90" s="1"/>
  <c r="F16" i="90"/>
  <c r="F36" i="90" s="1"/>
  <c r="F37" i="90" s="1"/>
  <c r="E16" i="90"/>
  <c r="E36" i="90" s="1"/>
  <c r="E37" i="90" s="1"/>
  <c r="D16" i="90"/>
  <c r="D36" i="90" s="1"/>
  <c r="C16" i="90"/>
  <c r="C36" i="90" s="1"/>
  <c r="B16" i="90"/>
  <c r="B36" i="90" s="1"/>
  <c r="D74" i="94" l="1"/>
  <c r="G129" i="94"/>
  <c r="D66" i="91"/>
  <c r="D6" i="94"/>
  <c r="G14" i="94"/>
  <c r="H36" i="94"/>
  <c r="H71" i="94"/>
  <c r="D121" i="94"/>
  <c r="D6" i="95"/>
  <c r="D41" i="92"/>
  <c r="G39" i="94"/>
  <c r="D123" i="94"/>
  <c r="H24" i="94"/>
  <c r="H94" i="94"/>
  <c r="D47" i="94"/>
  <c r="H70" i="94"/>
  <c r="D92" i="94"/>
  <c r="D30" i="91"/>
  <c r="G71" i="91"/>
  <c r="D23" i="92"/>
  <c r="D84" i="92"/>
  <c r="D6" i="93"/>
  <c r="G94" i="94"/>
  <c r="D108" i="94"/>
  <c r="D112" i="94"/>
  <c r="G127" i="94"/>
  <c r="D85" i="94"/>
  <c r="H72" i="94"/>
  <c r="D54" i="91"/>
  <c r="D71" i="91"/>
  <c r="D42" i="91"/>
  <c r="D65" i="92"/>
  <c r="D82" i="92"/>
  <c r="H96" i="94"/>
  <c r="G131" i="94"/>
  <c r="H29" i="91"/>
  <c r="H19" i="91"/>
  <c r="D18" i="91"/>
  <c r="H8" i="91"/>
  <c r="H12" i="91"/>
  <c r="H16" i="91"/>
  <c r="H20" i="91"/>
  <c r="H24" i="91"/>
  <c r="H28" i="91"/>
  <c r="H32" i="91"/>
  <c r="H36" i="91"/>
  <c r="H40" i="91"/>
  <c r="H44" i="91"/>
  <c r="H48" i="91"/>
  <c r="H52" i="91"/>
  <c r="H56" i="91"/>
  <c r="H60" i="91"/>
  <c r="H64" i="91"/>
  <c r="H68" i="91"/>
  <c r="H66" i="91" s="1"/>
  <c r="H76" i="91"/>
  <c r="H8" i="92"/>
  <c r="H12" i="92"/>
  <c r="H16" i="92"/>
  <c r="H20" i="92"/>
  <c r="H40" i="92"/>
  <c r="H38" i="92"/>
  <c r="H39" i="92"/>
  <c r="H37" i="92"/>
  <c r="H25" i="92"/>
  <c r="H29" i="92"/>
  <c r="H33" i="92"/>
  <c r="G6" i="91"/>
  <c r="H7" i="91"/>
  <c r="H11" i="91"/>
  <c r="H15" i="91"/>
  <c r="G18" i="91"/>
  <c r="H23" i="91"/>
  <c r="H27" i="91"/>
  <c r="G30" i="91"/>
  <c r="H31" i="91"/>
  <c r="H35" i="91"/>
  <c r="H39" i="91"/>
  <c r="G42" i="91"/>
  <c r="H43" i="91"/>
  <c r="H47" i="91"/>
  <c r="H51" i="91"/>
  <c r="G54" i="91"/>
  <c r="H55" i="91"/>
  <c r="H59" i="91"/>
  <c r="H63" i="91"/>
  <c r="G66" i="91"/>
  <c r="H75" i="91"/>
  <c r="G6" i="92"/>
  <c r="H7" i="92"/>
  <c r="H11" i="92"/>
  <c r="H15" i="92"/>
  <c r="H19" i="92"/>
  <c r="G23" i="92"/>
  <c r="H24" i="92"/>
  <c r="H28" i="92"/>
  <c r="H32" i="92"/>
  <c r="H36" i="92"/>
  <c r="H10" i="91"/>
  <c r="H14" i="91"/>
  <c r="H22" i="91"/>
  <c r="H26" i="91"/>
  <c r="H34" i="91"/>
  <c r="H38" i="91"/>
  <c r="H46" i="91"/>
  <c r="H50" i="91"/>
  <c r="H58" i="91"/>
  <c r="H62" i="91"/>
  <c r="G69" i="91"/>
  <c r="H74" i="91"/>
  <c r="H10" i="92"/>
  <c r="H14" i="92"/>
  <c r="H18" i="92"/>
  <c r="H21" i="92"/>
  <c r="H27" i="92"/>
  <c r="H31" i="92"/>
  <c r="H35" i="92"/>
  <c r="H9" i="91"/>
  <c r="H13" i="91"/>
  <c r="H21" i="91"/>
  <c r="H25" i="91"/>
  <c r="H33" i="91"/>
  <c r="H37" i="91"/>
  <c r="H45" i="91"/>
  <c r="H49" i="91"/>
  <c r="H57" i="91"/>
  <c r="H61" i="91"/>
  <c r="H73" i="91"/>
  <c r="H9" i="92"/>
  <c r="H13" i="92"/>
  <c r="H17" i="92"/>
  <c r="H26" i="92"/>
  <c r="H30" i="92"/>
  <c r="H34" i="92"/>
  <c r="H43" i="92"/>
  <c r="H47" i="92"/>
  <c r="H50" i="92"/>
  <c r="H52" i="92"/>
  <c r="H56" i="92"/>
  <c r="H60" i="92"/>
  <c r="H69" i="92"/>
  <c r="H75" i="92"/>
  <c r="H79" i="92"/>
  <c r="H81" i="92"/>
  <c r="G84" i="92"/>
  <c r="H89" i="92"/>
  <c r="H93" i="92"/>
  <c r="H9" i="93"/>
  <c r="H13" i="93"/>
  <c r="H17" i="93"/>
  <c r="H27" i="93"/>
  <c r="H31" i="93"/>
  <c r="H44" i="93"/>
  <c r="H9" i="94"/>
  <c r="G12" i="94"/>
  <c r="H17" i="94"/>
  <c r="G20" i="94"/>
  <c r="H21" i="94"/>
  <c r="H20" i="94" s="1"/>
  <c r="H29" i="94"/>
  <c r="G32" i="94"/>
  <c r="H33" i="94"/>
  <c r="H38" i="94"/>
  <c r="H42" i="94"/>
  <c r="H46" i="94"/>
  <c r="H49" i="94"/>
  <c r="H51" i="94"/>
  <c r="G54" i="94"/>
  <c r="H55" i="94"/>
  <c r="H54" i="94" s="1"/>
  <c r="H63" i="94"/>
  <c r="G66" i="94"/>
  <c r="H67" i="94"/>
  <c r="H77" i="94"/>
  <c r="H83" i="94"/>
  <c r="H88" i="94"/>
  <c r="G98" i="94"/>
  <c r="H99" i="94"/>
  <c r="G102" i="94"/>
  <c r="H106" i="94"/>
  <c r="H109" i="94"/>
  <c r="H108" i="94" s="1"/>
  <c r="H111" i="94"/>
  <c r="H118" i="94"/>
  <c r="G136" i="94"/>
  <c r="G138" i="94"/>
  <c r="H140" i="94"/>
  <c r="H138" i="94" s="1"/>
  <c r="H9" i="95"/>
  <c r="G11" i="95"/>
  <c r="G41" i="92"/>
  <c r="H42" i="92"/>
  <c r="H46" i="92"/>
  <c r="H55" i="92"/>
  <c r="H59" i="92"/>
  <c r="H62" i="92"/>
  <c r="H64" i="92"/>
  <c r="H68" i="92"/>
  <c r="H72" i="92"/>
  <c r="H74" i="92"/>
  <c r="H78" i="92"/>
  <c r="H88" i="92"/>
  <c r="H92" i="92"/>
  <c r="H8" i="93"/>
  <c r="H12" i="93"/>
  <c r="H16" i="93"/>
  <c r="H20" i="93"/>
  <c r="H23" i="93"/>
  <c r="H26" i="93"/>
  <c r="H30" i="93"/>
  <c r="H33" i="93"/>
  <c r="H36" i="93"/>
  <c r="H38" i="93"/>
  <c r="G41" i="93"/>
  <c r="H42" i="93"/>
  <c r="H8" i="94"/>
  <c r="H16" i="94"/>
  <c r="H28" i="94"/>
  <c r="H41" i="94"/>
  <c r="H45" i="94"/>
  <c r="H48" i="94"/>
  <c r="H52" i="94"/>
  <c r="H62" i="94"/>
  <c r="H76" i="94"/>
  <c r="H80" i="94"/>
  <c r="H82" i="94"/>
  <c r="H81" i="94" s="1"/>
  <c r="H84" i="94"/>
  <c r="H89" i="94"/>
  <c r="H113" i="94"/>
  <c r="H115" i="94"/>
  <c r="G121" i="94"/>
  <c r="H126" i="94"/>
  <c r="H128" i="94"/>
  <c r="H127" i="94" s="1"/>
  <c r="H130" i="94"/>
  <c r="H129" i="94" s="1"/>
  <c r="H133" i="94"/>
  <c r="H8" i="95"/>
  <c r="H45" i="92"/>
  <c r="H49" i="92"/>
  <c r="H51" i="92"/>
  <c r="G53" i="92"/>
  <c r="H54" i="92"/>
  <c r="H58" i="92"/>
  <c r="H67" i="92"/>
  <c r="H71" i="92"/>
  <c r="H73" i="92"/>
  <c r="H77" i="92"/>
  <c r="H80" i="92"/>
  <c r="G82" i="92"/>
  <c r="G86" i="92"/>
  <c r="H87" i="92"/>
  <c r="H86" i="92" s="1"/>
  <c r="H91" i="92"/>
  <c r="G6" i="93"/>
  <c r="H7" i="93"/>
  <c r="H11" i="93"/>
  <c r="H15" i="93"/>
  <c r="H19" i="93"/>
  <c r="H22" i="93"/>
  <c r="H25" i="93"/>
  <c r="H29" i="93"/>
  <c r="H35" i="93"/>
  <c r="H39" i="93"/>
  <c r="G6" i="94"/>
  <c r="H7" i="94"/>
  <c r="H11" i="94"/>
  <c r="H15" i="94"/>
  <c r="H19" i="94"/>
  <c r="H27" i="94"/>
  <c r="H31" i="94"/>
  <c r="H40" i="94"/>
  <c r="H44" i="94"/>
  <c r="H53" i="94"/>
  <c r="H61" i="94"/>
  <c r="H65" i="94"/>
  <c r="H69" i="94"/>
  <c r="G74" i="94"/>
  <c r="H75" i="94"/>
  <c r="H79" i="94"/>
  <c r="H87" i="94"/>
  <c r="H90" i="94"/>
  <c r="H101" i="94"/>
  <c r="G104" i="94"/>
  <c r="H105" i="94"/>
  <c r="H104" i="94" s="1"/>
  <c r="G112" i="94"/>
  <c r="H119" i="94"/>
  <c r="H125" i="94"/>
  <c r="H123" i="94" s="1"/>
  <c r="H132" i="94"/>
  <c r="H131" i="94" s="1"/>
  <c r="G6" i="95"/>
  <c r="H7" i="95"/>
  <c r="H44" i="92"/>
  <c r="H57" i="92"/>
  <c r="H61" i="92"/>
  <c r="G65" i="92"/>
  <c r="H66" i="92"/>
  <c r="H70" i="92"/>
  <c r="H10" i="93"/>
  <c r="H14" i="93"/>
  <c r="H18" i="93"/>
  <c r="H21" i="93"/>
  <c r="H24" i="93"/>
  <c r="H28" i="93"/>
  <c r="H32" i="93"/>
  <c r="H34" i="93"/>
  <c r="H37" i="93"/>
  <c r="G25" i="94"/>
  <c r="H26" i="94"/>
  <c r="H34" i="94"/>
  <c r="G59" i="94"/>
  <c r="H60" i="94"/>
  <c r="G85" i="94"/>
  <c r="H86" i="94"/>
  <c r="G116" i="94"/>
  <c r="H117" i="94"/>
  <c r="G123" i="94"/>
  <c r="G134" i="94"/>
  <c r="E15" i="84"/>
  <c r="D15" i="84"/>
  <c r="C15" i="84"/>
  <c r="B15" i="84"/>
  <c r="C13" i="87"/>
  <c r="D13" i="87" s="1"/>
  <c r="N32" i="85"/>
  <c r="L31" i="88"/>
  <c r="B29" i="77"/>
  <c r="J15" i="77"/>
  <c r="B15" i="77"/>
  <c r="H71" i="91" l="1"/>
  <c r="H25" i="94"/>
  <c r="H116" i="94"/>
  <c r="H85" i="94"/>
  <c r="H47" i="94"/>
  <c r="H54" i="91"/>
  <c r="H42" i="91"/>
  <c r="H30" i="91"/>
  <c r="H18" i="91"/>
  <c r="H6" i="91"/>
  <c r="H65" i="92"/>
  <c r="H53" i="92"/>
  <c r="H112" i="94"/>
  <c r="H32" i="94"/>
  <c r="H23" i="92"/>
  <c r="H14" i="94"/>
  <c r="H59" i="94"/>
  <c r="H6" i="95"/>
  <c r="H74" i="94"/>
  <c r="H41" i="92"/>
  <c r="H98" i="94"/>
  <c r="H6" i="92"/>
  <c r="H39" i="94"/>
  <c r="H6" i="93"/>
  <c r="H6" i="94"/>
  <c r="H41" i="93"/>
  <c r="H66" i="94"/>
  <c r="K57" i="89"/>
  <c r="J57" i="89"/>
  <c r="I57" i="89"/>
  <c r="H57" i="89"/>
  <c r="G57" i="89"/>
  <c r="F57" i="89"/>
  <c r="E57" i="89"/>
  <c r="D57" i="89"/>
  <c r="C57" i="89"/>
  <c r="B57" i="89"/>
  <c r="K31" i="89"/>
  <c r="J31" i="89"/>
  <c r="I31" i="89"/>
  <c r="H31" i="89"/>
  <c r="G31" i="89"/>
  <c r="F31" i="89"/>
  <c r="E31" i="89"/>
  <c r="D31" i="89"/>
  <c r="C31" i="89"/>
  <c r="B31" i="89"/>
  <c r="P30" i="89"/>
  <c r="O30" i="89"/>
  <c r="N30" i="89"/>
  <c r="P29" i="89"/>
  <c r="O29" i="89"/>
  <c r="N29" i="89"/>
  <c r="P28" i="89"/>
  <c r="O28" i="89"/>
  <c r="N28" i="89"/>
  <c r="P27" i="89"/>
  <c r="O27" i="89"/>
  <c r="N27" i="89"/>
  <c r="P26" i="89"/>
  <c r="O26" i="89"/>
  <c r="N26" i="89"/>
  <c r="Q26" i="89" s="1"/>
  <c r="P25" i="89"/>
  <c r="O25" i="89"/>
  <c r="N25" i="89"/>
  <c r="P24" i="89"/>
  <c r="O24" i="89"/>
  <c r="N24" i="89"/>
  <c r="P23" i="89"/>
  <c r="O23" i="89"/>
  <c r="N23" i="89"/>
  <c r="P22" i="89"/>
  <c r="O22" i="89"/>
  <c r="N22" i="89"/>
  <c r="Q22" i="89" s="1"/>
  <c r="P21" i="89"/>
  <c r="O21" i="89"/>
  <c r="N21" i="89"/>
  <c r="P20" i="89"/>
  <c r="O20" i="89"/>
  <c r="N20" i="89"/>
  <c r="P19" i="89"/>
  <c r="O19" i="89"/>
  <c r="N19" i="89"/>
  <c r="Q19" i="89" s="1"/>
  <c r="P18" i="89"/>
  <c r="O18" i="89"/>
  <c r="N18" i="89"/>
  <c r="Q18" i="89" s="1"/>
  <c r="P17" i="89"/>
  <c r="O17" i="89"/>
  <c r="N17" i="89"/>
  <c r="P16" i="89"/>
  <c r="O16" i="89"/>
  <c r="N16" i="89"/>
  <c r="P15" i="89"/>
  <c r="O15" i="89"/>
  <c r="N15" i="89"/>
  <c r="P14" i="89"/>
  <c r="O14" i="89"/>
  <c r="N14" i="89"/>
  <c r="P13" i="89"/>
  <c r="O13" i="89"/>
  <c r="N13" i="89"/>
  <c r="P12" i="89"/>
  <c r="O12" i="89"/>
  <c r="N12" i="89"/>
  <c r="P11" i="89"/>
  <c r="O11" i="89"/>
  <c r="N11" i="89"/>
  <c r="Q11" i="89" s="1"/>
  <c r="P10" i="89"/>
  <c r="O10" i="89"/>
  <c r="N10" i="89"/>
  <c r="Q10" i="89" s="1"/>
  <c r="P9" i="89"/>
  <c r="O9" i="89"/>
  <c r="N9" i="89"/>
  <c r="P8" i="89"/>
  <c r="O8" i="89"/>
  <c r="N8" i="89"/>
  <c r="P7" i="89"/>
  <c r="O7" i="89"/>
  <c r="N7" i="89"/>
  <c r="P6" i="89"/>
  <c r="O6" i="89"/>
  <c r="N6" i="89"/>
  <c r="K5" i="89"/>
  <c r="J5" i="89"/>
  <c r="I5" i="89"/>
  <c r="H5" i="89"/>
  <c r="G5" i="89"/>
  <c r="F5" i="89"/>
  <c r="E5" i="89"/>
  <c r="D5" i="89"/>
  <c r="C5" i="89"/>
  <c r="B5" i="89"/>
  <c r="N31" i="88"/>
  <c r="J31" i="88"/>
  <c r="I31" i="88"/>
  <c r="H31" i="88"/>
  <c r="G31" i="88"/>
  <c r="F31" i="88"/>
  <c r="E31" i="88"/>
  <c r="D31" i="88"/>
  <c r="C31" i="88"/>
  <c r="B31" i="88"/>
  <c r="N29" i="88"/>
  <c r="K29" i="88"/>
  <c r="N28" i="88"/>
  <c r="K28" i="88"/>
  <c r="N27" i="88"/>
  <c r="K27" i="88"/>
  <c r="N26" i="88"/>
  <c r="K26" i="88"/>
  <c r="N25" i="88"/>
  <c r="K25" i="88"/>
  <c r="N24" i="88"/>
  <c r="K24" i="88"/>
  <c r="N23" i="88"/>
  <c r="K23" i="88"/>
  <c r="N22" i="88"/>
  <c r="K22" i="88"/>
  <c r="N21" i="88"/>
  <c r="K21" i="88"/>
  <c r="N20" i="88"/>
  <c r="K20" i="88"/>
  <c r="N19" i="88"/>
  <c r="K19" i="88"/>
  <c r="N18" i="88"/>
  <c r="K18" i="88"/>
  <c r="N17" i="88"/>
  <c r="K17" i="88"/>
  <c r="N16" i="88"/>
  <c r="K16" i="88"/>
  <c r="N15" i="88"/>
  <c r="K15" i="88"/>
  <c r="N14" i="88"/>
  <c r="K14" i="88"/>
  <c r="N13" i="88"/>
  <c r="K13" i="88"/>
  <c r="N12" i="88"/>
  <c r="K12" i="88"/>
  <c r="N11" i="88"/>
  <c r="K11" i="88"/>
  <c r="N10" i="88"/>
  <c r="K10" i="88"/>
  <c r="N9" i="88"/>
  <c r="K9" i="88"/>
  <c r="N8" i="88"/>
  <c r="K8" i="88"/>
  <c r="N7" i="88"/>
  <c r="K7" i="88"/>
  <c r="N6" i="88"/>
  <c r="K6" i="88"/>
  <c r="N5" i="88"/>
  <c r="K5" i="88"/>
  <c r="Q7" i="89" l="1"/>
  <c r="Q15" i="89"/>
  <c r="Q23" i="89"/>
  <c r="Q14" i="89"/>
  <c r="Q8" i="89"/>
  <c r="Q12" i="89"/>
  <c r="Q16" i="89"/>
  <c r="Q20" i="89"/>
  <c r="Q24" i="89"/>
  <c r="Q28" i="89"/>
  <c r="Q30" i="89"/>
  <c r="N31" i="89"/>
  <c r="N34" i="89" s="1"/>
  <c r="O31" i="89"/>
  <c r="O34" i="89" s="1"/>
  <c r="Q27" i="89"/>
  <c r="P31" i="89"/>
  <c r="P34" i="89" s="1"/>
  <c r="Q9" i="89"/>
  <c r="Q13" i="89"/>
  <c r="Q17" i="89"/>
  <c r="Q21" i="89"/>
  <c r="Q25" i="89"/>
  <c r="Q29" i="89"/>
  <c r="K31" i="88"/>
  <c r="Q6" i="89"/>
  <c r="Q31" i="89" l="1"/>
  <c r="Q34" i="89" s="1"/>
  <c r="N17" i="85"/>
  <c r="N18" i="85"/>
  <c r="N16" i="85"/>
  <c r="N15" i="85"/>
  <c r="N14" i="85"/>
  <c r="N13" i="85"/>
  <c r="N12" i="85"/>
  <c r="N11" i="85"/>
  <c r="N10" i="85"/>
  <c r="N9" i="85"/>
  <c r="N7" i="85"/>
  <c r="G31" i="83"/>
  <c r="C16" i="83"/>
  <c r="B16" i="83"/>
  <c r="D8" i="82"/>
  <c r="G29" i="81"/>
  <c r="F29" i="81"/>
  <c r="D29" i="81"/>
  <c r="C29" i="81"/>
  <c r="G15" i="80"/>
  <c r="F15" i="80"/>
  <c r="E15" i="80"/>
  <c r="D15" i="80"/>
  <c r="C15" i="80"/>
  <c r="B15" i="80"/>
  <c r="I14" i="80"/>
  <c r="I13" i="80"/>
  <c r="I12" i="80"/>
  <c r="I11" i="80"/>
  <c r="I10" i="80"/>
  <c r="I9" i="80"/>
  <c r="I8" i="80"/>
  <c r="I7" i="80"/>
  <c r="I6" i="80"/>
  <c r="I5" i="80"/>
  <c r="B30" i="79"/>
  <c r="C30" i="79" s="1"/>
  <c r="B29" i="79"/>
  <c r="C29" i="79" s="1"/>
  <c r="B28" i="79"/>
  <c r="C28" i="79" s="1"/>
  <c r="B27" i="79"/>
  <c r="C27" i="79" s="1"/>
  <c r="C23" i="78"/>
  <c r="D23" i="78"/>
  <c r="E23" i="78"/>
  <c r="F23" i="78"/>
  <c r="G23" i="78"/>
  <c r="H23" i="78"/>
  <c r="I23" i="78"/>
  <c r="J23" i="78"/>
  <c r="K23" i="78"/>
  <c r="L23" i="78"/>
  <c r="M23" i="78"/>
  <c r="N23" i="78"/>
  <c r="O23" i="78"/>
  <c r="P23" i="78"/>
  <c r="Q23" i="78"/>
  <c r="R23" i="78"/>
  <c r="S23" i="78"/>
  <c r="T23" i="78"/>
  <c r="B23" i="78"/>
  <c r="B21" i="78"/>
  <c r="C21" i="78"/>
  <c r="D21" i="78"/>
  <c r="E21" i="78"/>
  <c r="F21" i="78"/>
  <c r="G21" i="78"/>
  <c r="H21" i="78"/>
  <c r="I21" i="78"/>
  <c r="J21" i="78"/>
  <c r="K21" i="78"/>
  <c r="L21" i="78"/>
  <c r="M21" i="78"/>
  <c r="N21" i="78"/>
  <c r="O21" i="78"/>
  <c r="P21" i="78"/>
  <c r="Q21" i="78"/>
  <c r="R21" i="78"/>
  <c r="S21" i="78"/>
  <c r="T21" i="78"/>
  <c r="I97" i="77"/>
  <c r="H97" i="77"/>
  <c r="G97" i="77"/>
  <c r="F97" i="77"/>
  <c r="E97" i="77"/>
  <c r="D97" i="77"/>
  <c r="C97" i="77"/>
  <c r="B97" i="77"/>
  <c r="I92" i="77"/>
  <c r="H92" i="77"/>
  <c r="G92" i="77"/>
  <c r="F92" i="77"/>
  <c r="E92" i="77"/>
  <c r="D92" i="77"/>
  <c r="C92" i="77"/>
  <c r="B92" i="77"/>
  <c r="B87" i="77"/>
  <c r="C87" i="77"/>
  <c r="D87" i="77"/>
  <c r="E87" i="77"/>
  <c r="F87" i="77"/>
  <c r="G87" i="77"/>
  <c r="H87" i="77"/>
  <c r="H72" i="77"/>
  <c r="G72" i="77"/>
  <c r="F72" i="77"/>
  <c r="E72" i="77"/>
  <c r="D72" i="77"/>
  <c r="C72" i="77"/>
  <c r="B72" i="77"/>
  <c r="I40" i="77"/>
  <c r="H40" i="77"/>
  <c r="G40" i="77"/>
  <c r="F40" i="77"/>
  <c r="E40" i="77"/>
  <c r="D40" i="77"/>
  <c r="C40" i="77"/>
  <c r="B40" i="77"/>
  <c r="D35" i="77"/>
  <c r="C35" i="77"/>
  <c r="B35" i="77"/>
  <c r="E35" i="77"/>
  <c r="F35" i="77"/>
  <c r="G35" i="77"/>
  <c r="H35" i="77"/>
  <c r="I35" i="77"/>
  <c r="J35" i="77"/>
  <c r="E29" i="81" l="1"/>
  <c r="H29" i="81"/>
  <c r="A13" i="87"/>
  <c r="D12" i="87"/>
  <c r="D11" i="87"/>
  <c r="D10" i="87"/>
  <c r="D9" i="87"/>
  <c r="D8" i="87"/>
  <c r="D7" i="87"/>
  <c r="D6" i="87"/>
  <c r="D5" i="87"/>
  <c r="D20" i="86" l="1"/>
  <c r="N46" i="85"/>
  <c r="N45" i="85"/>
  <c r="N44" i="85"/>
  <c r="N43" i="85"/>
  <c r="N42" i="85"/>
  <c r="N41" i="85"/>
  <c r="N40" i="85"/>
  <c r="N39" i="85"/>
  <c r="N38" i="85"/>
  <c r="N37" i="85"/>
  <c r="N36" i="85"/>
  <c r="N35" i="85"/>
  <c r="N34" i="85"/>
  <c r="N31" i="85"/>
  <c r="N30" i="85"/>
  <c r="N29" i="85"/>
  <c r="N28" i="85"/>
  <c r="N27" i="85"/>
  <c r="N26" i="85"/>
  <c r="N25" i="85"/>
  <c r="N24" i="85"/>
  <c r="N23" i="85"/>
  <c r="N22" i="85"/>
  <c r="N21" i="85"/>
  <c r="N20" i="85"/>
  <c r="N8" i="85"/>
  <c r="N6" i="85"/>
  <c r="F26" i="84" l="1"/>
  <c r="F25" i="84"/>
  <c r="F24" i="84"/>
  <c r="F23" i="84"/>
  <c r="F22" i="84"/>
  <c r="F21" i="84"/>
  <c r="F20" i="84"/>
  <c r="F19" i="84"/>
  <c r="F18" i="84"/>
  <c r="F17" i="84"/>
  <c r="F16" i="84"/>
  <c r="E27" i="84"/>
  <c r="D27" i="84"/>
  <c r="C27" i="84"/>
  <c r="B27" i="84"/>
  <c r="F14" i="84"/>
  <c r="F13" i="84"/>
  <c r="F15" i="84" l="1"/>
  <c r="F27" i="84"/>
  <c r="N60" i="83" l="1"/>
  <c r="H17" i="83"/>
  <c r="C31" i="83"/>
  <c r="C32" i="83" s="1"/>
  <c r="B31" i="83"/>
  <c r="D30" i="83"/>
  <c r="D27" i="83"/>
  <c r="D26" i="83"/>
  <c r="D25" i="83"/>
  <c r="D24" i="83"/>
  <c r="D23" i="83"/>
  <c r="D22" i="83"/>
  <c r="D21" i="83"/>
  <c r="D20" i="83"/>
  <c r="D19" i="83"/>
  <c r="D18" i="83"/>
  <c r="D17" i="83"/>
  <c r="H12" i="83"/>
  <c r="H8" i="83"/>
  <c r="D16" i="83" l="1"/>
  <c r="D31" i="83"/>
  <c r="D32" i="83" s="1"/>
  <c r="B32" i="83"/>
  <c r="H9" i="83"/>
  <c r="H13" i="83"/>
  <c r="H19" i="83"/>
  <c r="H21" i="83"/>
  <c r="H23" i="83"/>
  <c r="H25" i="83"/>
  <c r="H27" i="83"/>
  <c r="H31" i="83"/>
  <c r="H6" i="83"/>
  <c r="H10" i="83"/>
  <c r="H14" i="83"/>
  <c r="H28" i="83"/>
  <c r="H7" i="83"/>
  <c r="H11" i="83"/>
  <c r="H15" i="83"/>
  <c r="H16" i="83"/>
  <c r="H18" i="83"/>
  <c r="H20" i="83"/>
  <c r="H22" i="83"/>
  <c r="H24" i="83"/>
  <c r="H26" i="83"/>
  <c r="H29" i="83"/>
  <c r="G78" i="82" l="1"/>
  <c r="D78" i="82"/>
  <c r="G77" i="82"/>
  <c r="G76" i="82"/>
  <c r="D76" i="82"/>
  <c r="G75" i="82"/>
  <c r="D75" i="82"/>
  <c r="G74" i="82"/>
  <c r="D74" i="82"/>
  <c r="G73" i="82"/>
  <c r="D73" i="82"/>
  <c r="G72" i="82"/>
  <c r="D72" i="82"/>
  <c r="G71" i="82"/>
  <c r="D71" i="82"/>
  <c r="G70" i="82"/>
  <c r="D70" i="82"/>
  <c r="G68" i="82"/>
  <c r="D68" i="82"/>
  <c r="F67" i="82"/>
  <c r="H76" i="82" s="1"/>
  <c r="E67" i="82"/>
  <c r="C67" i="82"/>
  <c r="B67" i="82"/>
  <c r="G66" i="82"/>
  <c r="D66" i="82"/>
  <c r="G65" i="82"/>
  <c r="D65" i="82"/>
  <c r="G64" i="82"/>
  <c r="D64" i="82"/>
  <c r="G63" i="82"/>
  <c r="D63" i="82"/>
  <c r="G62" i="82"/>
  <c r="D62" i="82"/>
  <c r="G61" i="82"/>
  <c r="D61" i="82"/>
  <c r="G60" i="82"/>
  <c r="D60" i="82"/>
  <c r="G59" i="82"/>
  <c r="D59" i="82"/>
  <c r="G58" i="82"/>
  <c r="D58" i="82"/>
  <c r="G57" i="82"/>
  <c r="D57" i="82"/>
  <c r="G56" i="82"/>
  <c r="D56" i="82"/>
  <c r="F55" i="82"/>
  <c r="H66" i="82" s="1"/>
  <c r="E55" i="82"/>
  <c r="C55" i="82"/>
  <c r="B55" i="82"/>
  <c r="G54" i="82"/>
  <c r="D54" i="82"/>
  <c r="G53" i="82"/>
  <c r="D53" i="82"/>
  <c r="G52" i="82"/>
  <c r="D52" i="82"/>
  <c r="G51" i="82"/>
  <c r="D51" i="82"/>
  <c r="G50" i="82"/>
  <c r="D50" i="82"/>
  <c r="G49" i="82"/>
  <c r="D49" i="82"/>
  <c r="G48" i="82"/>
  <c r="D48" i="82"/>
  <c r="G47" i="82"/>
  <c r="D47" i="82"/>
  <c r="G46" i="82"/>
  <c r="D46" i="82"/>
  <c r="G45" i="82"/>
  <c r="D45" i="82"/>
  <c r="G44" i="82"/>
  <c r="D44" i="82"/>
  <c r="F43" i="82"/>
  <c r="H54" i="82" s="1"/>
  <c r="E43" i="82"/>
  <c r="C43" i="82"/>
  <c r="B43" i="82"/>
  <c r="G42" i="82"/>
  <c r="D42" i="82"/>
  <c r="G41" i="82"/>
  <c r="D41" i="82"/>
  <c r="G40" i="82"/>
  <c r="D40" i="82"/>
  <c r="G39" i="82"/>
  <c r="D39" i="82"/>
  <c r="G38" i="82"/>
  <c r="D38" i="82"/>
  <c r="G37" i="82"/>
  <c r="D37" i="82"/>
  <c r="G36" i="82"/>
  <c r="D36" i="82"/>
  <c r="D35" i="82"/>
  <c r="G34" i="82"/>
  <c r="D34" i="82"/>
  <c r="G33" i="82"/>
  <c r="D33" i="82"/>
  <c r="G32" i="82"/>
  <c r="D32" i="82"/>
  <c r="F31" i="82"/>
  <c r="H42" i="82" s="1"/>
  <c r="E31" i="82"/>
  <c r="C31" i="82"/>
  <c r="B31" i="82"/>
  <c r="G30" i="82"/>
  <c r="D30" i="82"/>
  <c r="G29" i="82"/>
  <c r="D29" i="82"/>
  <c r="G28" i="82"/>
  <c r="D28" i="82"/>
  <c r="G27" i="82"/>
  <c r="D27" i="82"/>
  <c r="G26" i="82"/>
  <c r="D26" i="82"/>
  <c r="G25" i="82"/>
  <c r="D25" i="82"/>
  <c r="G24" i="82"/>
  <c r="D24" i="82"/>
  <c r="H23" i="82"/>
  <c r="G23" i="82"/>
  <c r="D23" i="82"/>
  <c r="G22" i="82"/>
  <c r="D22" i="82"/>
  <c r="G21" i="82"/>
  <c r="D21" i="82"/>
  <c r="G20" i="82"/>
  <c r="D20" i="82"/>
  <c r="F19" i="82"/>
  <c r="H28" i="82" s="1"/>
  <c r="E19" i="82"/>
  <c r="C19" i="82"/>
  <c r="B19" i="82"/>
  <c r="G18" i="82"/>
  <c r="D18" i="82"/>
  <c r="G17" i="82"/>
  <c r="D17" i="82"/>
  <c r="G16" i="82"/>
  <c r="G15" i="82"/>
  <c r="D15" i="82"/>
  <c r="G14" i="82"/>
  <c r="D14" i="82"/>
  <c r="G13" i="82"/>
  <c r="D13" i="82"/>
  <c r="G12" i="82"/>
  <c r="D12" i="82"/>
  <c r="G11" i="82"/>
  <c r="D11" i="82"/>
  <c r="G10" i="82"/>
  <c r="D10" i="82"/>
  <c r="G8" i="82"/>
  <c r="F7" i="82"/>
  <c r="H16" i="82" s="1"/>
  <c r="E7" i="82"/>
  <c r="C7" i="82"/>
  <c r="B7" i="82"/>
  <c r="G85" i="81"/>
  <c r="I85" i="81" s="1"/>
  <c r="F85" i="81"/>
  <c r="D85" i="81"/>
  <c r="C85" i="81"/>
  <c r="H84" i="81"/>
  <c r="E84" i="81"/>
  <c r="H83" i="81"/>
  <c r="E83" i="81"/>
  <c r="H82" i="81"/>
  <c r="H81" i="81"/>
  <c r="E81" i="81"/>
  <c r="H80" i="81"/>
  <c r="E80" i="81"/>
  <c r="H79" i="81"/>
  <c r="E79" i="81"/>
  <c r="H78" i="81"/>
  <c r="E78" i="81"/>
  <c r="H77" i="81"/>
  <c r="E77" i="81"/>
  <c r="H76" i="81"/>
  <c r="E76" i="81"/>
  <c r="H75" i="81"/>
  <c r="E75" i="81"/>
  <c r="H74" i="81"/>
  <c r="E74" i="81"/>
  <c r="H72" i="81"/>
  <c r="E72" i="81"/>
  <c r="H71" i="81"/>
  <c r="E71" i="81"/>
  <c r="H70" i="81"/>
  <c r="E70" i="81"/>
  <c r="H69" i="81"/>
  <c r="E69" i="81"/>
  <c r="H68" i="81"/>
  <c r="E68" i="81"/>
  <c r="H67" i="81"/>
  <c r="E67" i="81"/>
  <c r="H66" i="81"/>
  <c r="E66" i="81"/>
  <c r="H65" i="81"/>
  <c r="E65" i="81"/>
  <c r="H64" i="81"/>
  <c r="E64" i="81"/>
  <c r="H63" i="81"/>
  <c r="E63" i="81"/>
  <c r="H62" i="81"/>
  <c r="E62" i="81"/>
  <c r="H61" i="81"/>
  <c r="E61" i="81"/>
  <c r="H60" i="81"/>
  <c r="E60" i="81"/>
  <c r="H59" i="81"/>
  <c r="E59" i="81"/>
  <c r="H58" i="81"/>
  <c r="E58" i="81"/>
  <c r="H57" i="81"/>
  <c r="E57" i="81"/>
  <c r="H56" i="81"/>
  <c r="E56" i="81"/>
  <c r="H55" i="81"/>
  <c r="E55" i="81"/>
  <c r="H54" i="81"/>
  <c r="E54" i="81"/>
  <c r="H53" i="81"/>
  <c r="E53" i="81"/>
  <c r="H52" i="81"/>
  <c r="E52" i="81"/>
  <c r="H51" i="81"/>
  <c r="E51" i="81"/>
  <c r="H50" i="81"/>
  <c r="E50" i="81"/>
  <c r="H49" i="81"/>
  <c r="E49" i="81"/>
  <c r="H48" i="81"/>
  <c r="E48" i="81"/>
  <c r="H47" i="81"/>
  <c r="E47" i="81"/>
  <c r="H46" i="81"/>
  <c r="E46" i="81"/>
  <c r="H45" i="81"/>
  <c r="E45" i="81"/>
  <c r="H44" i="81"/>
  <c r="E44" i="81"/>
  <c r="H43" i="81"/>
  <c r="E43" i="81"/>
  <c r="H42" i="81"/>
  <c r="E42" i="81"/>
  <c r="H41" i="81"/>
  <c r="E41" i="81"/>
  <c r="H40" i="81"/>
  <c r="E40" i="81"/>
  <c r="H39" i="81"/>
  <c r="E39" i="81"/>
  <c r="H38" i="81"/>
  <c r="E38" i="81"/>
  <c r="H37" i="81"/>
  <c r="E37" i="81"/>
  <c r="H36" i="81"/>
  <c r="E36" i="81"/>
  <c r="I35" i="81"/>
  <c r="H35" i="81"/>
  <c r="E35" i="81"/>
  <c r="H34" i="81"/>
  <c r="E34" i="81"/>
  <c r="I28" i="81"/>
  <c r="H28" i="81"/>
  <c r="E28" i="81"/>
  <c r="H27" i="81"/>
  <c r="E27" i="81"/>
  <c r="H25" i="81"/>
  <c r="E25" i="81"/>
  <c r="H24" i="81"/>
  <c r="H23" i="81"/>
  <c r="E23" i="81"/>
  <c r="H22" i="81"/>
  <c r="E22" i="81"/>
  <c r="H21" i="81"/>
  <c r="E21" i="81"/>
  <c r="H20" i="81"/>
  <c r="E20" i="81"/>
  <c r="H19" i="81"/>
  <c r="E19" i="81"/>
  <c r="I18" i="81"/>
  <c r="H18" i="81"/>
  <c r="E18" i="81"/>
  <c r="H17" i="81"/>
  <c r="E17" i="81"/>
  <c r="H16" i="81"/>
  <c r="E16" i="81"/>
  <c r="H15" i="81"/>
  <c r="E15" i="81"/>
  <c r="H14" i="81"/>
  <c r="E14" i="81"/>
  <c r="H13" i="81"/>
  <c r="E13" i="81"/>
  <c r="H12" i="81"/>
  <c r="E12" i="81"/>
  <c r="H11" i="81"/>
  <c r="E11" i="81"/>
  <c r="H10" i="81"/>
  <c r="E10" i="81"/>
  <c r="H9" i="81"/>
  <c r="E9" i="81"/>
  <c r="H8" i="81"/>
  <c r="E8" i="81"/>
  <c r="H7" i="81"/>
  <c r="E7" i="81"/>
  <c r="G39" i="80"/>
  <c r="F39" i="80"/>
  <c r="E39" i="80"/>
  <c r="E40" i="80" s="1"/>
  <c r="D39" i="80"/>
  <c r="C39" i="80"/>
  <c r="B39" i="80"/>
  <c r="G38" i="80"/>
  <c r="F38" i="80"/>
  <c r="E38" i="80"/>
  <c r="D38" i="80"/>
  <c r="C38" i="80"/>
  <c r="C40" i="80" s="1"/>
  <c r="B38" i="80"/>
  <c r="G34" i="80"/>
  <c r="G35" i="80" s="1"/>
  <c r="F34" i="80"/>
  <c r="F35" i="80" s="1"/>
  <c r="E34" i="80"/>
  <c r="E35" i="80" s="1"/>
  <c r="D34" i="80"/>
  <c r="D35" i="80" s="1"/>
  <c r="C34" i="80"/>
  <c r="C35" i="80" s="1"/>
  <c r="B34" i="80"/>
  <c r="H33" i="80"/>
  <c r="H28" i="80"/>
  <c r="H26" i="80"/>
  <c r="H25" i="80"/>
  <c r="H24" i="80"/>
  <c r="H23" i="80"/>
  <c r="H22" i="80"/>
  <c r="H21" i="80"/>
  <c r="H20" i="80"/>
  <c r="H19" i="80"/>
  <c r="H18" i="80"/>
  <c r="H17" i="80"/>
  <c r="H16" i="80"/>
  <c r="G29" i="80"/>
  <c r="G30" i="80" s="1"/>
  <c r="F29" i="80"/>
  <c r="F30" i="80" s="1"/>
  <c r="E29" i="80"/>
  <c r="E30" i="80" s="1"/>
  <c r="D29" i="80"/>
  <c r="D30" i="80" s="1"/>
  <c r="C29" i="80"/>
  <c r="C30" i="80" s="1"/>
  <c r="B29" i="80"/>
  <c r="I43" i="81" l="1"/>
  <c r="I58" i="81"/>
  <c r="G40" i="80"/>
  <c r="I51" i="81"/>
  <c r="I63" i="81"/>
  <c r="I80" i="81"/>
  <c r="I84" i="81"/>
  <c r="B40" i="80"/>
  <c r="F40" i="80"/>
  <c r="I39" i="81"/>
  <c r="I47" i="81"/>
  <c r="I67" i="81"/>
  <c r="D7" i="82"/>
  <c r="I34" i="81"/>
  <c r="I42" i="81"/>
  <c r="I50" i="81"/>
  <c r="I70" i="81"/>
  <c r="I38" i="81"/>
  <c r="I46" i="81"/>
  <c r="I54" i="81"/>
  <c r="I59" i="81"/>
  <c r="I66" i="81"/>
  <c r="H19" i="82"/>
  <c r="H26" i="82"/>
  <c r="D55" i="82"/>
  <c r="E85" i="81"/>
  <c r="H27" i="82"/>
  <c r="D19" i="82"/>
  <c r="I55" i="81"/>
  <c r="I76" i="81"/>
  <c r="H34" i="80"/>
  <c r="H35" i="80" s="1"/>
  <c r="I71" i="81"/>
  <c r="I77" i="81"/>
  <c r="H15" i="80"/>
  <c r="I15" i="80" s="1"/>
  <c r="I62" i="81"/>
  <c r="D31" i="82"/>
  <c r="H37" i="82"/>
  <c r="B79" i="82"/>
  <c r="D79" i="82" s="1"/>
  <c r="B35" i="80"/>
  <c r="I10" i="81"/>
  <c r="I27" i="81"/>
  <c r="H41" i="82"/>
  <c r="D43" i="82"/>
  <c r="C79" i="82"/>
  <c r="I22" i="81"/>
  <c r="D40" i="80"/>
  <c r="I14" i="81"/>
  <c r="I25" i="81"/>
  <c r="I73" i="81"/>
  <c r="I81" i="81"/>
  <c r="I83" i="81"/>
  <c r="H12" i="82"/>
  <c r="H22" i="82"/>
  <c r="H30" i="82"/>
  <c r="E79" i="82"/>
  <c r="H34" i="82"/>
  <c r="H11" i="82"/>
  <c r="H15" i="82"/>
  <c r="H18" i="82"/>
  <c r="H61" i="82"/>
  <c r="H71" i="82"/>
  <c r="H78" i="82"/>
  <c r="H8" i="82"/>
  <c r="H14" i="82"/>
  <c r="H17" i="82"/>
  <c r="H21" i="82"/>
  <c r="H25" i="82"/>
  <c r="H29" i="82"/>
  <c r="G43" i="82"/>
  <c r="H44" i="82"/>
  <c r="H48" i="82"/>
  <c r="H52" i="82"/>
  <c r="G55" i="82"/>
  <c r="H56" i="82"/>
  <c r="H60" i="82"/>
  <c r="H64" i="82"/>
  <c r="G67" i="82"/>
  <c r="H68" i="82"/>
  <c r="H70" i="82"/>
  <c r="H74" i="82"/>
  <c r="H77" i="82"/>
  <c r="F79" i="82"/>
  <c r="H45" i="82"/>
  <c r="H49" i="82"/>
  <c r="H53" i="82"/>
  <c r="H57" i="82"/>
  <c r="H65" i="82"/>
  <c r="H75" i="82"/>
  <c r="G7" i="82"/>
  <c r="H10" i="82"/>
  <c r="H33" i="82"/>
  <c r="H36" i="82"/>
  <c r="H40" i="82"/>
  <c r="H7" i="82"/>
  <c r="H9" i="82"/>
  <c r="H13" i="82"/>
  <c r="G19" i="82"/>
  <c r="H20" i="82"/>
  <c r="H24" i="82"/>
  <c r="G31" i="82"/>
  <c r="H32" i="82"/>
  <c r="H35" i="82"/>
  <c r="H39" i="82"/>
  <c r="H43" i="82"/>
  <c r="H47" i="82"/>
  <c r="H51" i="82"/>
  <c r="H55" i="82"/>
  <c r="H59" i="82"/>
  <c r="H63" i="82"/>
  <c r="D67" i="82"/>
  <c r="H67" i="82"/>
  <c r="H69" i="82"/>
  <c r="H73" i="82"/>
  <c r="H31" i="82"/>
  <c r="H38" i="82"/>
  <c r="H46" i="82"/>
  <c r="H50" i="82"/>
  <c r="H58" i="82"/>
  <c r="H62" i="82"/>
  <c r="H72" i="82"/>
  <c r="I9" i="81"/>
  <c r="I13" i="81"/>
  <c r="I17" i="81"/>
  <c r="I21" i="81"/>
  <c r="I24" i="81"/>
  <c r="I26" i="81"/>
  <c r="I8" i="81"/>
  <c r="I12" i="81"/>
  <c r="I16" i="81"/>
  <c r="I20" i="81"/>
  <c r="I29" i="81"/>
  <c r="I37" i="81"/>
  <c r="I41" i="81"/>
  <c r="I45" i="81"/>
  <c r="I49" i="81"/>
  <c r="I53" i="81"/>
  <c r="I57" i="81"/>
  <c r="I61" i="81"/>
  <c r="I65" i="81"/>
  <c r="I69" i="81"/>
  <c r="I75" i="81"/>
  <c r="I79" i="81"/>
  <c r="I82" i="81"/>
  <c r="H85" i="81"/>
  <c r="I7" i="81"/>
  <c r="I11" i="81"/>
  <c r="I15" i="81"/>
  <c r="I19" i="81"/>
  <c r="I23" i="81"/>
  <c r="I36" i="81"/>
  <c r="I40" i="81"/>
  <c r="I44" i="81"/>
  <c r="I48" i="81"/>
  <c r="I52" i="81"/>
  <c r="I56" i="81"/>
  <c r="I60" i="81"/>
  <c r="I64" i="81"/>
  <c r="I68" i="81"/>
  <c r="I72" i="81"/>
  <c r="I74" i="81"/>
  <c r="I78" i="81"/>
  <c r="H29" i="80"/>
  <c r="H30" i="80" s="1"/>
  <c r="B30" i="80"/>
  <c r="H39" i="80"/>
  <c r="H38" i="80"/>
  <c r="H79" i="82" l="1"/>
  <c r="G79" i="82"/>
  <c r="H40" i="80"/>
  <c r="B36" i="79" l="1"/>
  <c r="C36" i="79" s="1"/>
  <c r="B35" i="79"/>
  <c r="C35" i="79" s="1"/>
  <c r="B34" i="79"/>
  <c r="C34" i="79" s="1"/>
  <c r="B33" i="79"/>
  <c r="C33" i="79" s="1"/>
  <c r="B32" i="79"/>
  <c r="C32" i="79" s="1"/>
  <c r="B31" i="79"/>
  <c r="C31" i="79" s="1"/>
  <c r="B21" i="79"/>
  <c r="B6" i="79"/>
  <c r="U18" i="78"/>
  <c r="U17" i="78"/>
  <c r="U16" i="78"/>
  <c r="U15" i="78"/>
  <c r="U14" i="78"/>
  <c r="U13" i="78"/>
  <c r="U12" i="78"/>
  <c r="U11" i="78"/>
  <c r="U10" i="78"/>
  <c r="U9" i="78"/>
  <c r="U8" i="78"/>
  <c r="U7" i="78"/>
  <c r="U6" i="78"/>
  <c r="I87" i="77"/>
  <c r="I72" i="77"/>
  <c r="J40" i="77"/>
  <c r="K39" i="77"/>
  <c r="K38" i="77"/>
  <c r="K34" i="77"/>
  <c r="K33" i="77"/>
  <c r="J29" i="77"/>
  <c r="J30" i="77" s="1"/>
  <c r="I29" i="77"/>
  <c r="I30" i="77" s="1"/>
  <c r="H29" i="77"/>
  <c r="H30" i="77" s="1"/>
  <c r="G29" i="77"/>
  <c r="G30" i="77" s="1"/>
  <c r="F29" i="77"/>
  <c r="F30" i="77" s="1"/>
  <c r="E29" i="77"/>
  <c r="E30" i="77" s="1"/>
  <c r="D29" i="77"/>
  <c r="D30" i="77" s="1"/>
  <c r="C29" i="77"/>
  <c r="C30" i="77" s="1"/>
  <c r="B30" i="77"/>
  <c r="K28" i="77"/>
  <c r="K25" i="77"/>
  <c r="K29" i="77" s="1"/>
  <c r="K30" i="77" s="1"/>
  <c r="K24" i="77"/>
  <c r="K23" i="77"/>
  <c r="K22" i="77"/>
  <c r="K21" i="77"/>
  <c r="K20" i="77"/>
  <c r="K19" i="77"/>
  <c r="K18" i="77"/>
  <c r="K17" i="77"/>
  <c r="K16" i="77"/>
  <c r="I15" i="77"/>
  <c r="H15" i="77"/>
  <c r="G15" i="77"/>
  <c r="F15" i="77"/>
  <c r="E15" i="77"/>
  <c r="D15" i="77"/>
  <c r="C15" i="77"/>
  <c r="K14" i="77"/>
  <c r="K13" i="77"/>
  <c r="K12" i="77"/>
  <c r="K11" i="77"/>
  <c r="K10" i="77"/>
  <c r="K9" i="77"/>
  <c r="K8" i="77"/>
  <c r="K7" i="77"/>
  <c r="K6" i="77"/>
  <c r="C12" i="79" l="1"/>
  <c r="C11" i="79"/>
  <c r="C10" i="79"/>
  <c r="C9" i="79"/>
  <c r="C16" i="79"/>
  <c r="C8" i="79"/>
  <c r="C19" i="79"/>
  <c r="C15" i="79"/>
  <c r="C14" i="79"/>
  <c r="C13" i="79"/>
  <c r="U23" i="78"/>
  <c r="U21" i="78"/>
  <c r="V16" i="78" s="1"/>
  <c r="V9" i="78"/>
  <c r="V10" i="78"/>
  <c r="V11" i="78"/>
  <c r="V17" i="78"/>
  <c r="K40" i="77"/>
  <c r="V14" i="78"/>
  <c r="C6" i="79"/>
  <c r="K35" i="77"/>
  <c r="K15" i="77"/>
  <c r="B26" i="79"/>
  <c r="C26" i="79" s="1"/>
  <c r="V13" i="78" l="1"/>
  <c r="V7" i="78"/>
  <c r="V12" i="78"/>
  <c r="V15" i="78"/>
  <c r="V8" i="78"/>
  <c r="V18" i="78"/>
  <c r="V23" i="78"/>
  <c r="V6" i="78"/>
</calcChain>
</file>

<file path=xl/sharedStrings.xml><?xml version="1.0" encoding="utf-8"?>
<sst xmlns="http://schemas.openxmlformats.org/spreadsheetml/2006/main" count="1310" uniqueCount="518">
  <si>
    <t>TOTAL</t>
  </si>
  <si>
    <t>OCT</t>
  </si>
  <si>
    <t>NOV</t>
  </si>
  <si>
    <t>DIC</t>
  </si>
  <si>
    <t>Tabla 13</t>
  </si>
  <si>
    <t>PETITORIOS, CATASTRO Y ACTIVIDAD MINERA</t>
  </si>
  <si>
    <t>CANTIDAD DE SOLICITUDES DE PETITORIOS MINEROS A NIVEL NACIONAL*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</si>
  <si>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</si>
  <si>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</si>
  <si>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</si>
  <si>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</si>
  <si>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</si>
  <si>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</si>
  <si>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</si>
  <si>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</si>
  <si>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</si>
  <si>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</si>
  <si>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SOLICITUDES DE PETITORIOS MINEROS A NIVEL NACIONAL *</t>
  </si>
  <si>
    <t>TÍTULOS DE CONCESIONES OTORGADAS POR INGEMMET *</t>
  </si>
  <si>
    <t>TÍTULOS DE CONCESIONES OTORGADAS POR INGEMMET (HECTÁREAS)*</t>
  </si>
  <si>
    <t>(*) Información disponible a la fecha de elaboración de este boletín. N.d: Información no disponible en la fecha de elaboración del presente boletín.</t>
  </si>
  <si>
    <t>N°</t>
  </si>
  <si>
    <t>TIPO DE AREA RESTRINGIDA</t>
  </si>
  <si>
    <t>HECTAREAS</t>
  </si>
  <si>
    <t>%DEL PERU</t>
  </si>
  <si>
    <t>SITIO RAMSAR (humedales de importancia internacional)</t>
  </si>
  <si>
    <t>ZONA URBANA</t>
  </si>
  <si>
    <t>PUERTO Y/O AEROPUERTO</t>
  </si>
  <si>
    <t>ZONA DE RIESGO NO MITIGABLE (alto riesgo de habitabilidad - ley 30556)</t>
  </si>
  <si>
    <t>PAISAJE CULTURAL</t>
  </si>
  <si>
    <t>Territorio Perú (Has según IGN)</t>
  </si>
  <si>
    <t>Fuente: INGEMMET y Ministerio de Energía y Minas</t>
  </si>
  <si>
    <t>Total</t>
  </si>
  <si>
    <t>RED VIAL NACIONAL</t>
  </si>
  <si>
    <t>********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</si>
  <si>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</si>
  <si>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Sep.</t>
  </si>
  <si>
    <t xml:space="preserve">Ago. </t>
  </si>
  <si>
    <t>Jul.</t>
  </si>
  <si>
    <t>Jun.</t>
  </si>
  <si>
    <t>May.</t>
  </si>
  <si>
    <t>Abr.</t>
  </si>
  <si>
    <t>Mar.</t>
  </si>
  <si>
    <t>Feb.</t>
  </si>
  <si>
    <t>Ene.</t>
  </si>
  <si>
    <t>LME</t>
  </si>
  <si>
    <t>TSI</t>
  </si>
  <si>
    <t>London Fix</t>
  </si>
  <si>
    <t>US$/lb</t>
  </si>
  <si>
    <t>US$/TM</t>
  </si>
  <si>
    <t>Ctvs.US$/lb</t>
  </si>
  <si>
    <t>US$/oz tr</t>
  </si>
  <si>
    <t xml:space="preserve">MOLIBDENO </t>
  </si>
  <si>
    <t>HIERRO</t>
  </si>
  <si>
    <t xml:space="preserve">ESTAÑO </t>
  </si>
  <si>
    <t xml:space="preserve">PLOMO </t>
  </si>
  <si>
    <t xml:space="preserve">PLATA </t>
  </si>
  <si>
    <t xml:space="preserve">ZINC </t>
  </si>
  <si>
    <t xml:space="preserve">ORO </t>
  </si>
  <si>
    <t xml:space="preserve">COBRE </t>
  </si>
  <si>
    <t>PERIODO</t>
  </si>
  <si>
    <t>COTIZACIONES DE LOS PRINCIPALES METALES</t>
  </si>
  <si>
    <t>n.d.</t>
  </si>
  <si>
    <t>Jul</t>
  </si>
  <si>
    <t>Millones US$</t>
  </si>
  <si>
    <t>Soles por U.S.$</t>
  </si>
  <si>
    <t>Var.% anual</t>
  </si>
  <si>
    <t>BALANZA COMERCIAL</t>
  </si>
  <si>
    <t>IMPORTACIONES</t>
  </si>
  <si>
    <t>EXPORT. MIN.**</t>
  </si>
  <si>
    <t>EXPORTACIONES</t>
  </si>
  <si>
    <t>TIPO DE CAMBIO *</t>
  </si>
  <si>
    <t>INFLACIÓN</t>
  </si>
  <si>
    <t>PBI MINERO</t>
  </si>
  <si>
    <t xml:space="preserve">PBI   </t>
  </si>
  <si>
    <t>PRINCIPALES INDICADORES MACROECONÓMICOS*</t>
  </si>
  <si>
    <t>Tabla 05</t>
  </si>
  <si>
    <t>Ago.</t>
  </si>
  <si>
    <t>Tabla 6</t>
  </si>
  <si>
    <t>EXPORTACIONES METÁLICAS</t>
  </si>
  <si>
    <t>VALOR DE LAS EXPORTACIONES METÁLICAS (US$ MILLONES)</t>
  </si>
  <si>
    <t>COBRE</t>
  </si>
  <si>
    <t>ORO</t>
  </si>
  <si>
    <t>ZINC</t>
  </si>
  <si>
    <t>PLATA</t>
  </si>
  <si>
    <t>PLOMO</t>
  </si>
  <si>
    <t>ESTAÑO</t>
  </si>
  <si>
    <t>MOLIBDENO</t>
  </si>
  <si>
    <t>OTROS</t>
  </si>
  <si>
    <t>Jun</t>
  </si>
  <si>
    <t>Var%</t>
  </si>
  <si>
    <t xml:space="preserve">VARIACIÓN RESPECTO AL MES ANTERIOR* EN MILLONES DE US$ 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</si>
  <si>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</si>
  <si>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</si>
  <si>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</si>
  <si>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</si>
  <si>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</si>
  <si>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</si>
  <si>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 xml:space="preserve">VARIACIÓN RESPECTO AL MES ANTERIOR - VOLUMEN* </t>
  </si>
  <si>
    <t>VARIACIÓN % DE LAS EXPORTACIONES MINERAS METÁLICAS (VOLUMEN (*)) / VAR%</t>
  </si>
  <si>
    <t>Tabla 06.1</t>
  </si>
  <si>
    <t>ESTRUCTURA DEL VALOR DE LAS EXPORTACIONES PERUANAS</t>
  </si>
  <si>
    <t>RUBRO</t>
  </si>
  <si>
    <t>Part%</t>
  </si>
  <si>
    <t>Ene</t>
  </si>
  <si>
    <t>Feb</t>
  </si>
  <si>
    <t>Mar</t>
  </si>
  <si>
    <t>Abr</t>
  </si>
  <si>
    <t>May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</si>
  <si>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</si>
  <si>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</si>
  <si>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</si>
  <si>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</si>
  <si>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</si>
  <si>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</si>
  <si>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</si>
  <si>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</si>
  <si>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</si>
  <si>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</si>
  <si>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</si>
  <si>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</si>
  <si>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</si>
  <si>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</si>
  <si>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</si>
  <si>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</si>
  <si>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</si>
  <si>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</si>
  <si>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</si>
  <si>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</si>
  <si>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</si>
  <si>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</si>
  <si>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</si>
  <si>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</si>
  <si>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</si>
  <si>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</si>
  <si>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</si>
  <si>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</si>
  <si>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</si>
  <si>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</si>
  <si>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Tabla 10</t>
  </si>
  <si>
    <t>EMPLEO DIRECTO EN MINERÍA</t>
  </si>
  <si>
    <t>SEGÚN TIPO DE EMPLEADOR (PROMEDIO)</t>
  </si>
  <si>
    <t>COMPAÑÍA</t>
  </si>
  <si>
    <t>CONTRATISTAS</t>
  </si>
  <si>
    <t>REGIÓN</t>
  </si>
  <si>
    <t>PERSONAS</t>
  </si>
  <si>
    <t>PART%</t>
  </si>
  <si>
    <t>AREQUIPA</t>
  </si>
  <si>
    <t>MOQUEGUA</t>
  </si>
  <si>
    <t>LA LIBERTAD</t>
  </si>
  <si>
    <t>ICA</t>
  </si>
  <si>
    <t>LIMA</t>
  </si>
  <si>
    <t>CAJAMARCA</t>
  </si>
  <si>
    <t>PASCO</t>
  </si>
  <si>
    <t>2019*</t>
  </si>
  <si>
    <t>CUSCO</t>
  </si>
  <si>
    <t>2020*</t>
  </si>
  <si>
    <t>AYACUCHO</t>
  </si>
  <si>
    <t>PUNO</t>
  </si>
  <si>
    <t>TACNA</t>
  </si>
  <si>
    <t>HUANCAVELICA</t>
  </si>
  <si>
    <t>PIURA</t>
  </si>
  <si>
    <t>MADRE DE DIOS</t>
  </si>
  <si>
    <t>CALLAO</t>
  </si>
  <si>
    <t>Ago</t>
  </si>
  <si>
    <t>Sep</t>
  </si>
  <si>
    <t>SAN MARTIN</t>
  </si>
  <si>
    <t>LAMBAYEQUE</t>
  </si>
  <si>
    <t>AMAZONAS</t>
  </si>
  <si>
    <t>LORETO</t>
  </si>
  <si>
    <t>TUMBES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</si>
  <si>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</si>
  <si>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</si>
  <si>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</si>
  <si>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</si>
  <si>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</si>
  <si>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</si>
  <si>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</si>
  <si>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</si>
  <si>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</si>
  <si>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</si>
  <si>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</si>
  <si>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Tabla 7</t>
  </si>
  <si>
    <t>INVERSIONES MINERAS (US$)</t>
  </si>
  <si>
    <t>PLANTA BENEFICIO</t>
  </si>
  <si>
    <t>EQUIPAMIENTO MINERO</t>
  </si>
  <si>
    <t>EXPLORACIÓN</t>
  </si>
  <si>
    <t>INFRAESTRUCTURA</t>
  </si>
  <si>
    <t>DESARROLLO Y PREPARACIÓN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</si>
  <si>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</si>
  <si>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</si>
  <si>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</si>
  <si>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</si>
  <si>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</si>
  <si>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</si>
  <si>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</si>
  <si>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</si>
  <si>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</si>
  <si>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Var. %</t>
  </si>
  <si>
    <t>VARIACIÓN RESPECTO AL MES ANTERIOR</t>
  </si>
  <si>
    <t>EVOLUCIÓN ANUAL DE LAS INVERSIONES MINERAS
(US$ MILLONES)</t>
  </si>
  <si>
    <t>Tabla 8</t>
  </si>
  <si>
    <t>SEGÚN REGIÓN</t>
  </si>
  <si>
    <t>Part. %</t>
  </si>
  <si>
    <t>-</t>
  </si>
  <si>
    <t>+</t>
  </si>
  <si>
    <t>SEGÚN EMPRESA</t>
  </si>
  <si>
    <t>EMPRESA</t>
  </si>
  <si>
    <t>ANGLO AMERICAN QUELLAVECO S.A.</t>
  </si>
  <si>
    <t>MARCOBRE S.A.C.</t>
  </si>
  <si>
    <t>MINERA CHINALCO PERU S.A.</t>
  </si>
  <si>
    <t>COMPAÑIA MINERA ANTAMINA S.A.</t>
  </si>
  <si>
    <t>SOUTHERN PERU COPPER CORPORATION SUCURSAL DEL PERU</t>
  </si>
  <si>
    <t>MINERA LAS BAMBAS S.A.</t>
  </si>
  <si>
    <t>SOCIEDAD MINERA CERRO VERDE S.A.A.</t>
  </si>
  <si>
    <t>MINERA YANACOCHA S.R.L.</t>
  </si>
  <si>
    <t>COMPAÑIA MINERA PODEROSA S.A.</t>
  </si>
  <si>
    <t>HUDBAY PERU S.A.C.</t>
  </si>
  <si>
    <t>VOLCAN COMPAÑÍA MINERA S.A.A.</t>
  </si>
  <si>
    <t>GOLD FIELDS LA CIMA S.A.</t>
  </si>
  <si>
    <t>COMPAÑÍA DE MINAS BUENAVENTURA S.A.A.</t>
  </si>
  <si>
    <t>COMPAÑIA MINERA ARES S.A.C.</t>
  </si>
  <si>
    <t>MINSUR S.A.</t>
  </si>
  <si>
    <t>NEXA RESOURCES PERU S.A.A.</t>
  </si>
  <si>
    <t>COMPAÑIA MINERA ANTAPACCAY S.A.</t>
  </si>
  <si>
    <t>SHOUGANG HIERRO PERU S.A.A.</t>
  </si>
  <si>
    <t>CONSORCIO MINERO HORIZONTE S.A.</t>
  </si>
  <si>
    <t>COMPAÑIA MINERA CHUNGAR S.A.C.</t>
  </si>
  <si>
    <t>SHAHUINDO S.A.C.</t>
  </si>
  <si>
    <t>MINERA AURIFERA RETAMAS S.A.</t>
  </si>
  <si>
    <t>COMPAÑIA MINERA RAURA S.A.</t>
  </si>
  <si>
    <t>COMPAÑIA MINERA KOLPA S.A.</t>
  </si>
  <si>
    <t>LA ARENA S.A.</t>
  </si>
  <si>
    <t>EMPRESA MINERA LOS QUENUALES S.A.</t>
  </si>
  <si>
    <t>COMPAÑIA MINERA CONDESTABLE S.A.</t>
  </si>
  <si>
    <t>SOCIEDAD MINERA CORONA S.A.</t>
  </si>
  <si>
    <t>MINERA BARRICK MISQUICHILCA S.A.</t>
  </si>
  <si>
    <t>CORI PUNO S.A.C.</t>
  </si>
  <si>
    <t>NEXA RESOURCES EL PORVENIR S.A.C.</t>
  </si>
  <si>
    <t>NEXA RESOURCES ATACOCHA S.A.A.</t>
  </si>
  <si>
    <t>COMPAÑIA MINERA LINCUNA S.A.</t>
  </si>
  <si>
    <t>UNION ANDINA DE CEMENTOS S.A.A.</t>
  </si>
  <si>
    <t>COMPAÑIA MINERA COIMOLACHE S.A.</t>
  </si>
  <si>
    <t>SOCIEDAD MINERA EL BROCAL S.A.A.</t>
  </si>
  <si>
    <t>ALPAYANA S.A.</t>
  </si>
  <si>
    <t>TREVALI PERU S.A.C.</t>
  </si>
  <si>
    <t>SUMMA GOLD CORPORATION S.A.C.</t>
  </si>
  <si>
    <t>COMPAÑIA MINERA MISKI MAYO S.R.L.</t>
  </si>
  <si>
    <t>COMPAÑIA MINERA ZAFRANAL S.A.C.</t>
  </si>
  <si>
    <t>S.M.R.L. SANTA BARBARA DE TRUJILLO</t>
  </si>
  <si>
    <t>MINERA BATEAS S.A.C.</t>
  </si>
  <si>
    <t>MINERA CORIWAYRA S.A.C.</t>
  </si>
  <si>
    <t>MINERA COLQUISIRI S.A.</t>
  </si>
  <si>
    <t>MINERA CHALHUANE S.A.C.</t>
  </si>
  <si>
    <t>CATALINA HUANCA SOCIEDAD MINERA S.A.C.</t>
  </si>
  <si>
    <t>PAN AMERICAN SILVER HUARON S.A.</t>
  </si>
  <si>
    <t>SOCIEDAD MINERA AUSTRIA DUVAZ S.A.C.</t>
  </si>
  <si>
    <t>Tabla 9</t>
  </si>
  <si>
    <t>SEGÚN RUBRO DE INVERSIÓN</t>
  </si>
  <si>
    <t>RUBRO / EMPRESA</t>
  </si>
  <si>
    <t>Tabla 14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</si>
  <si>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</si>
  <si>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</si>
  <si>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</si>
  <si>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</si>
  <si>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</si>
  <si>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</si>
  <si>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</si>
  <si>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</si>
  <si>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</si>
  <si>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Set.</t>
  </si>
  <si>
    <t>UNIDADES</t>
  </si>
  <si>
    <t>SITUACIÓN</t>
  </si>
  <si>
    <t>HECTÁREAS(**)</t>
  </si>
  <si>
    <t>% DEL PERÚ</t>
  </si>
  <si>
    <t>EXPLOTACIÓN</t>
  </si>
  <si>
    <t>CATEO Y PROSPECCIÓN</t>
  </si>
  <si>
    <t>CIERRE FINAL*</t>
  </si>
  <si>
    <t>CIERRE POST-CIERRE (DEFINITIVO)</t>
  </si>
  <si>
    <t>CIERRE PROGRESIVO*</t>
  </si>
  <si>
    <t>BENEFICIO</t>
  </si>
  <si>
    <t>UNIDADES MINERAS EN ACTIVIDAD</t>
  </si>
  <si>
    <t>Set. 2020</t>
  </si>
  <si>
    <t>ÁNCASH</t>
  </si>
  <si>
    <t>JUNÍN</t>
  </si>
  <si>
    <t>HUÁNUCO</t>
  </si>
  <si>
    <t>SAN MARTÍN</t>
  </si>
  <si>
    <t>Set</t>
  </si>
  <si>
    <t>Oct</t>
  </si>
  <si>
    <t>Nov</t>
  </si>
  <si>
    <t>LBMA</t>
  </si>
  <si>
    <t>Oct.</t>
  </si>
  <si>
    <t>Nov.</t>
  </si>
  <si>
    <t>2020 (ene-oct)</t>
  </si>
  <si>
    <t xml:space="preserve">Set. </t>
  </si>
  <si>
    <t>Oct. 2019</t>
  </si>
  <si>
    <t>Oct. 2020</t>
  </si>
  <si>
    <t>Ene-Oct 2019</t>
  </si>
  <si>
    <t>Ene-Oct 2020</t>
  </si>
  <si>
    <t>Ene-Oct. 2019</t>
  </si>
  <si>
    <t xml:space="preserve">Fuente: BCRP, Cuadros Estadísticos Mensuales. Elaborado por el Ministerio de Energía y Minas
Fecha de consulta: 11 de diciembre de 2020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</si>
  <si>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el Ministerio de Energía y Minas
Fecha de consulta: 11 de diciembre de 2020</t>
  </si>
  <si>
    <t>Ene- Oct 2020</t>
  </si>
  <si>
    <t>Octubre</t>
  </si>
  <si>
    <t>Noviembre</t>
  </si>
  <si>
    <t>VARIACIÓN ACUMULADA / ENERO - NOVIEMBRE</t>
  </si>
  <si>
    <t>Ene-Nov 2019</t>
  </si>
  <si>
    <t>Ene-Nov 2020</t>
  </si>
  <si>
    <t>VARIACIÓN INTERANUAL / NOVIEMBRE</t>
  </si>
  <si>
    <t>Nov. 2019</t>
  </si>
  <si>
    <t>Nov. 2020</t>
  </si>
  <si>
    <t>Fuente: Dirección de Promoción Minera - Ministerio de Energía y Minas.
- Información proporcionada por los Titulares Mineros a través del ESTAMIN.
- Las cifras han sido ajustadas a lo reportado por los Titulares Mineros al 21 de diciembre de 2020.</t>
  </si>
  <si>
    <t>Enero-Noviembre</t>
  </si>
  <si>
    <t>APURÍMAC</t>
  </si>
  <si>
    <t>COMPAÑIA MINERA ARGENTUM S.A.</t>
  </si>
  <si>
    <t>OTROS (2019: 340 titulares mineros, 2020: 305 titulares mineros)</t>
  </si>
  <si>
    <t>OTROS (2019:  101 titulares mineros, 2020:  89 titulares mineros)</t>
  </si>
  <si>
    <t>OTROS (2019:  160 titulares mineros, 2020: 142 titulares mineros)</t>
  </si>
  <si>
    <t>OTROS (2019: 229 titulares mineros, 2020:  188 titulares mineros)</t>
  </si>
  <si>
    <t>OTROS (2019: 203  titulares mineros, 2020: 163 titulares mineros)</t>
  </si>
  <si>
    <t>OTROS (2019: 165 titulares mineros, 2020: 141 titulares mineros)</t>
  </si>
  <si>
    <t>OTROS (2019: 166 titulares mineros, 2020: 168 titulares mineros)</t>
  </si>
  <si>
    <t>SEGÚN REGIÓN - NOVIEMBRE 2020</t>
  </si>
  <si>
    <t>Variación Interanual - Noviembre</t>
  </si>
  <si>
    <t>Fuente: Dirección de Promoción Minera - Ministerio de Energía y Minas.
- 2009-2018:  Información proporcionada por los Titulares Mineros a través de la Declaración Anual Consolidada (DAC).
- 2019-2020:  Información proporcionada por los Titulares Mineros a través del Declaración Estadística Mensual (ESTAMIN).
- Las cifras han sido ajustadas a lo reportado por los Titulares Mineros al 21 de diciembre de 2020.</t>
  </si>
  <si>
    <t>Fuente: Declaración Estadística Mensual - Ministerio de Energía y Minas.
- Las cifras han sido ajustadas a lo reportado por los Titulares Mineros al 21 de diciembre de 2020.</t>
  </si>
  <si>
    <t>Fuente: SUNAT, Nota Tributaria. Elaborado por Ministerio de Energía y Minas.
Fecha de consulta: 15 de diciembre de 2020</t>
  </si>
  <si>
    <t>Fuente: INGEMMET y Ministerio de Energía y Minas.   /    Fecha de consulta: 14 de diciembre de 2020</t>
  </si>
  <si>
    <r>
      <t>ÁREAS RESTRINGIDAS A LA MINERÍA - NOVIEMBRE</t>
    </r>
    <r>
      <rPr>
        <b/>
        <sz val="10"/>
        <rFont val="Calibri"/>
        <family val="2"/>
      </rPr>
      <t xml:space="preserve"> 2020</t>
    </r>
  </si>
  <si>
    <t>(*) Información disponible a la fecha de elaboración de este boletín</t>
  </si>
  <si>
    <r>
      <t>UNIDADES MINERAS EN ACTIVIDAD - NOVIEMBRE</t>
    </r>
    <r>
      <rPr>
        <b/>
        <sz val="12"/>
        <rFont val="Calibri"/>
        <family val="2"/>
      </rPr>
      <t xml:space="preserve"> 2020</t>
    </r>
  </si>
  <si>
    <t>Fuente:  Declaración Estadítica Mensual (ESTAMIN) - Ministerio de Energía y Minas.   /    Fecha de consulta: 16 de diciembre de 2020.</t>
  </si>
  <si>
    <t>VARIACIÓN INTERANUAL VOLUMEN * / OCTUBRE</t>
  </si>
  <si>
    <t>VARIACIÓN INTERANUAL ACUMULADA - VOLUMEN* / ENERO-OCTUBRE</t>
  </si>
  <si>
    <t>VARIACIÓN INTERANUAL * EN MILLONES DE US$ /OCTUBRE</t>
  </si>
  <si>
    <t>VARIACIÓN INTERANUAL ACUMULADA* EN MILLONES DE US$ / ENERO-OCTUBRE</t>
  </si>
  <si>
    <t>ÁREA NATURAL - USO INDIRECTO</t>
  </si>
  <si>
    <t>CLASIFICACIÓN DIVERSA (gasoductos, oleoductos,  otros)</t>
  </si>
  <si>
    <t>PROYECTO ESPECIAL - HIDRÁULICOS</t>
  </si>
  <si>
    <t>ECOSISTEMAS FRÁGILES</t>
  </si>
  <si>
    <t>ÁREA DE DEFENSA NACIONAL</t>
  </si>
  <si>
    <t>ZONA ARQUEOLÓGICA</t>
  </si>
  <si>
    <t xml:space="preserve">ÁREA DE NO ADMISIÓN DE PETITORIOS </t>
  </si>
  <si>
    <t>ÁREA DE NO ADMISIÓN DE PETITORIOS INGEMMET</t>
  </si>
  <si>
    <t>SITIO HISTÓRICO DE BATALLA</t>
  </si>
  <si>
    <t>PREPARACIÓN Y DESARROLLO*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</si>
  <si>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</si>
  <si>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Tabla 11</t>
  </si>
  <si>
    <t>TRANSFERENCIA DE RECURSOS (CANON, REGALÍAS Y DERECHO DE VIGENCIA)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</si>
  <si>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</si>
  <si>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</si>
  <si>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</si>
  <si>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</si>
  <si>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</si>
  <si>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</si>
  <si>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</si>
  <si>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</si>
  <si>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</si>
  <si>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</si>
  <si>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</si>
  <si>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</si>
  <si>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</si>
  <si>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</si>
  <si>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</si>
  <si>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</si>
  <si>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</si>
  <si>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</si>
  <si>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</si>
  <si>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</si>
  <si>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</si>
  <si>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</si>
  <si>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</si>
  <si>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</si>
  <si>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</si>
  <si>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</si>
  <si>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</si>
  <si>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Fuente: MEF, Portal de Transparencia Económica; INGEMMET. Elaborado por Ministerio de Energía y Minas. 
Fecha de consulta:  17 de diciembre de 2020
   Canon Minero  - Datos a  setiembre de 2020
   Regalías Mineras Legales - Datos a diciembre de 2020 y Regalías Mineras Contractuales - Datos a noviembre de 2020
   Derecho de Vigencia - Datos a octubre de 2020</t>
  </si>
  <si>
    <t>Tabla 12</t>
  </si>
  <si>
    <t>CANON MINERO**</t>
  </si>
  <si>
    <t>Canon</t>
  </si>
  <si>
    <t>Regalias</t>
  </si>
  <si>
    <t>Derecho de vigencia</t>
  </si>
  <si>
    <t>REGALIAS MINERAS***</t>
  </si>
  <si>
    <t>DERECHO VIGENCIA</t>
  </si>
  <si>
    <t>Fuente: MEF, Portal de Transparencia Económica. Elaborado por Ministerio de Energía y Minas. 
Instituto Geológico Minero y Metalúrgico (INGEMMET)
Fecha de consulta:  17 de diciembre de 2020
   Canon Minero - Datos a  setiembre del 2020
   Regalías Mineras Legales - Datos a diciembre de 2020 y Regalías Mineras Contractuales - Datos a noviembre de 2020
   Derecho de Vigencia - Datos a octubre del 2020</t>
  </si>
  <si>
    <t xml:space="preserve">** Incluye Canon Minero y Canon Regional. Mediante DS N°033-2019-EF de fecha 30 de enero del 2019, se aprobó el adelanto de Canon Minero a las regiones. </t>
  </si>
  <si>
    <t>*** Incluye Regalías Contractuales Mineras.</t>
  </si>
  <si>
    <t xml:space="preserve">Tabla 1  </t>
  </si>
  <si>
    <t>VOLUMEN DE LA PRODUCCIÓN MINERA METÁLICA*</t>
  </si>
  <si>
    <t>TMF</t>
  </si>
  <si>
    <t>g finos</t>
  </si>
  <si>
    <t>kg finos</t>
  </si>
  <si>
    <t>2020 (Ene-Nov)</t>
  </si>
  <si>
    <t>Setiembre</t>
  </si>
  <si>
    <t>Variación interanual / noviembre</t>
  </si>
  <si>
    <t>Variación acumulada / enero - noviembre</t>
  </si>
  <si>
    <t xml:space="preserve"> </t>
  </si>
  <si>
    <t>Variación respecto al mes anterior</t>
  </si>
  <si>
    <t>Tabla 2</t>
  </si>
  <si>
    <t>PRODUCCIÓN MINERA METÁLICA SEGÚN EMPRESA*</t>
  </si>
  <si>
    <t>NOVIEMBRE</t>
  </si>
  <si>
    <t>ENERO - NOVIEMBRE</t>
  </si>
  <si>
    <t>PRODUCTO / EMPRESA</t>
  </si>
  <si>
    <t>COBRE (TMF)</t>
  </si>
  <si>
    <t>ORO (g finos)</t>
  </si>
  <si>
    <t>ZINC (TMF)</t>
  </si>
  <si>
    <t>PLOMO (TMF)</t>
  </si>
  <si>
    <t>PLATA (kg finos)</t>
  </si>
  <si>
    <t>HIERRO (TMF)</t>
  </si>
  <si>
    <t>MINERA SHOUXIN PERU S.A.</t>
  </si>
  <si>
    <t>ESTAÑO (TMF)</t>
  </si>
  <si>
    <t>MOLIBDENO (TMF)</t>
  </si>
  <si>
    <t>Tabla 3</t>
  </si>
  <si>
    <t>PRODUCCIÓN MINERA METÁLICA SEGÚN REGIÓN*</t>
  </si>
  <si>
    <t>PRODUCTO / REGIÓN</t>
  </si>
  <si>
    <t>COBRE / TMF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</si>
  <si>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</si>
  <si>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</si>
  <si>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</si>
  <si>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</si>
  <si>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</si>
  <si>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</si>
  <si>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</si>
  <si>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 xml:space="preserve">  </t>
  </si>
  <si>
    <t>Tabla 4</t>
  </si>
  <si>
    <t>PRODUCCIÓN MINERA NO METÁLICA Y CARBONÍFERA*</t>
  </si>
  <si>
    <t>PRODUCTO</t>
  </si>
  <si>
    <t>VAR. %</t>
  </si>
  <si>
    <t>PART. %</t>
  </si>
  <si>
    <t>NO METÁLICO (TM)</t>
  </si>
  <si>
    <t>CALIZA / DOLOMITA</t>
  </si>
  <si>
    <t>FOSFATOS</t>
  </si>
  <si>
    <t>HORMIGON</t>
  </si>
  <si>
    <t>SAL</t>
  </si>
  <si>
    <t>PIEDRA (CONSTRUCCION)</t>
  </si>
  <si>
    <t>PUZOLANA</t>
  </si>
  <si>
    <t>ARENA (GRUESA/FINA)</t>
  </si>
  <si>
    <t>CALCITA</t>
  </si>
  <si>
    <t>CONCHUELAS</t>
  </si>
  <si>
    <t>ANDALUCITA</t>
  </si>
  <si>
    <t>ARCILLAS</t>
  </si>
  <si>
    <t>SILICE</t>
  </si>
  <si>
    <t>TRAVERTINO</t>
  </si>
  <si>
    <t>YESO</t>
  </si>
  <si>
    <t>DIATOMITAS</t>
  </si>
  <si>
    <t>ARENISCA / CUARCITA</t>
  </si>
  <si>
    <t>PIROFILITA</t>
  </si>
  <si>
    <t>PIZARRA</t>
  </si>
  <si>
    <t>ANDESITA</t>
  </si>
  <si>
    <t>TALCO</t>
  </si>
  <si>
    <t>FELDESPATOS</t>
  </si>
  <si>
    <t>CAOLIN</t>
  </si>
  <si>
    <t>BENTONITA</t>
  </si>
  <si>
    <t>DOLOMITA</t>
  </si>
  <si>
    <t>BARITINA</t>
  </si>
  <si>
    <t>PIEDRA LAJA</t>
  </si>
  <si>
    <t>GRANITO</t>
  </si>
  <si>
    <t>SULFATOS</t>
  </si>
  <si>
    <t>ONIX</t>
  </si>
  <si>
    <t>GRANODIORITA ORNAMENTAL</t>
  </si>
  <si>
    <t>MICA</t>
  </si>
  <si>
    <t>MARMOL</t>
  </si>
  <si>
    <t>BORATOS / ULEXITA</t>
  </si>
  <si>
    <t>SILICATOS</t>
  </si>
  <si>
    <t>CARBONÍFERA  (TM)</t>
  </si>
  <si>
    <t>CARBON ANTRACITA</t>
  </si>
  <si>
    <t>CARBON BITUMINOSO</t>
  </si>
  <si>
    <t>CARBON GRAFITO</t>
  </si>
  <si>
    <t>Fuente:  Dirección de Gestión Minera, DGM /    Fecha de consulta: 24 de diciembre de 2020.
Elaboración: Dirección de Promoción Minera, DGPSM.</t>
  </si>
  <si>
    <t>(*) Información preliminar</t>
  </si>
  <si>
    <t>Tabla 4.1</t>
  </si>
  <si>
    <t>PRODUCCIÓN MINERA NO METÁLICA SEGÚN REGIÓN*</t>
  </si>
  <si>
    <t xml:space="preserve">PRODUCTO / REGIÓN </t>
  </si>
  <si>
    <t>VAR %</t>
  </si>
  <si>
    <t>CALIZA / DOLOMITA (TM)</t>
  </si>
  <si>
    <t>JUNIN</t>
  </si>
  <si>
    <t>FOSFATOS (TM)</t>
  </si>
  <si>
    <t>HORMIGÓN (TM)</t>
  </si>
  <si>
    <t>SAL (TM)</t>
  </si>
  <si>
    <t>PIEDRA (CONSTRUCCIÓN) (TM)</t>
  </si>
  <si>
    <t>PUZOLANA (TM)</t>
  </si>
  <si>
    <t>ARENA (GRUESA/FINA) (TM)</t>
  </si>
  <si>
    <t>ANCASH</t>
  </si>
  <si>
    <t>CALCITA (TM)</t>
  </si>
  <si>
    <t>CONCHUELAS (TM)</t>
  </si>
  <si>
    <t>ANDALUCITA (TM)</t>
  </si>
  <si>
    <t>ARCILLAS (TM)</t>
  </si>
  <si>
    <t>SÍLICE (TM)</t>
  </si>
  <si>
    <t>TRAVERTINO (TM)</t>
  </si>
  <si>
    <t>YESO (TM)</t>
  </si>
  <si>
    <t>DIATOMITAS (TM)</t>
  </si>
  <si>
    <t>ARENISCA / CUARCITA (TM)</t>
  </si>
  <si>
    <t>PIROFILITA (TM)</t>
  </si>
  <si>
    <t>PIZARRA (TM)</t>
  </si>
  <si>
    <t>ANDESITA (TM)</t>
  </si>
  <si>
    <t>TALCO (TM)</t>
  </si>
  <si>
    <t>FELDESPATOS (TM)</t>
  </si>
  <si>
    <t>CAOLÍN (TM)</t>
  </si>
  <si>
    <t>BENTONITA (TM)</t>
  </si>
  <si>
    <t>DOLOMITA (TM)</t>
  </si>
  <si>
    <t>HUANUCO</t>
  </si>
  <si>
    <t>BARITINA (TM)</t>
  </si>
  <si>
    <t>PIEDRA LAJA  (TM)</t>
  </si>
  <si>
    <t>GRANITO (TM)</t>
  </si>
  <si>
    <t>SULFATOS  (TM)</t>
  </si>
  <si>
    <t>ONIX (TM)</t>
  </si>
  <si>
    <t>GRANODIORITA ORNAMENTAL (TM)</t>
  </si>
  <si>
    <t>MICA (TM)</t>
  </si>
  <si>
    <t>MARMOL (TM)</t>
  </si>
  <si>
    <t>BORATOS / ULEXITA (TM)</t>
  </si>
  <si>
    <t>SILICATOS (TM)</t>
  </si>
  <si>
    <t>Fuente:  Dirección de Gestión Minera, DGM /    Fecha de consulta: 24 de diciembre de 2020.
Elaboración: Dirección de Promoción Minera, DGPSM.                                                                                                                                 
 (*) Información preliminar</t>
  </si>
  <si>
    <t>Tabla 4.2</t>
  </si>
  <si>
    <t>PRODUCCIÓN MINERA CARBON SEGÚN REGIÓN*</t>
  </si>
  <si>
    <t>CARBÓN ANTRACITA</t>
  </si>
  <si>
    <t>CARBÓN BITUMINOSO</t>
  </si>
  <si>
    <t>CARBÓN GRAFITO</t>
  </si>
  <si>
    <t>Fuente:  Dirección de Gestión Minera, DGM/  Fecha de consulta: 29 de diciembre de 2020.
Elaboración: Dirección de Promoción Minera, DGPSM.
(*) Información preliminar. Incluye producción aurífera estimada de mineros artesanales de Madre de Dios, Puno, Piura y Arequipa.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</si>
</sst>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_(* #,##0.00_);_(* \(#,##0.00\);_(* &quot;-&quot;??_);_(@_)"/>
    <numFmt numFmtId="169" formatCode="#,##0_ ;\-#,##0\ "/>
    <numFmt numFmtId="170" formatCode="#,##0.0"/>
    <numFmt numFmtId="171" formatCode="0.000"/>
    <numFmt numFmtId="172" formatCode="#,##0.00_ ;\-#,##0.00\ "/>
    <numFmt numFmtId="173" formatCode="_-* #,##0.0_-;\-* #,##0.0_-;_-* &quot;-&quot;??_-;_-@_-"/>
    <numFmt numFmtId="174" formatCode="_-* #,##0.000_-;\-* #,##0.000_-;_-* &quot;-&quot;??_-;_-@_-"/>
    <numFmt numFmtId="175" formatCode="0.0"/>
    <numFmt numFmtId="176" formatCode="#,##0;[Red]#,##0"/>
    <numFmt numFmtId="177" formatCode="[$-1010409]###,##0"/>
    <numFmt numFmtId="178" formatCode="_-* #,##0.00\ _€_-;\-* #,##0.00\ _€_-;_-* &quot;-&quot;??\ _€_-;_-@_-"/>
    <numFmt numFmtId="179" formatCode="_ * #,##0.0_ ;_ * \-#,##0.0_ ;_ * &quot;-&quot;??_ ;_ @_ "/>
    <numFmt numFmtId="180" formatCode="_-* #,##0.00_-;\-* #,##0.00_-;_-* &quot;-&quot;??_-;_-@"/>
    <numFmt numFmtId="181" formatCode="_-* #,##0.0_-;\-* #,##0.0_-;_-* &quot;-&quot;??_-;_-@"/>
    <numFmt numFmtId="182" formatCode="_ * #,##0.000_ ;_ * \-#,##0.000_ ;_ * &quot;-&quot;??_ ;_ @_ "/>
    <numFmt numFmtId="183" formatCode="_ * #,##0.0000_ ;_ * \-#,##0.0000_ ;_ * &quot;-&quot;??_ ;_ @_ "/>
    <numFmt numFmtId="184" formatCode="_-* #,##0_-;\-* #,##0_-;_-* &quot;-&quot;??_-;_-@"/>
    <numFmt numFmtId="185" formatCode="0.00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i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9"/>
      <color rgb="FF000000"/>
      <name val="Calibri"/>
      <family val="2"/>
    </font>
    <font>
      <b/>
      <i/>
      <sz val="10"/>
      <color rgb="FF7F7F7F"/>
      <name val="Calibri"/>
      <family val="2"/>
    </font>
    <font>
      <b/>
      <sz val="10"/>
      <color rgb="FFF2F2F2"/>
      <name val="Calibri"/>
      <family val="2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14999847407452621"/>
        <bgColor rgb="FFD8D8D8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5" fillId="2" borderId="0">
      <alignment horizontal="left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0"/>
    <xf numFmtId="0" fontId="52" fillId="0" borderId="0"/>
    <xf numFmtId="43" fontId="5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</cellStyleXfs>
  <cellXfs count="820">
    <xf numFmtId="0" fontId="0" fillId="0" borderId="0" xfId="0"/>
    <xf numFmtId="0" fontId="2" fillId="0" borderId="0" xfId="0" applyFont="1"/>
    <xf numFmtId="0" fontId="8" fillId="2" borderId="0" xfId="0" applyFont="1" applyFill="1"/>
    <xf numFmtId="0" fontId="5" fillId="2" borderId="0" xfId="2">
      <alignment horizontal="left"/>
    </xf>
    <xf numFmtId="0" fontId="5" fillId="2" borderId="0" xfId="2" applyAlignment="1">
      <alignment horizontal="center"/>
    </xf>
    <xf numFmtId="3" fontId="5" fillId="2" borderId="0" xfId="2" applyNumberFormat="1">
      <alignment horizontal="left"/>
    </xf>
    <xf numFmtId="0" fontId="6" fillId="2" borderId="0" xfId="0" applyFont="1" applyFill="1" applyAlignment="1">
      <alignment horizontal="right"/>
    </xf>
    <xf numFmtId="0" fontId="9" fillId="2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8" fillId="4" borderId="2" xfId="0" applyFont="1" applyFill="1" applyBorder="1"/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16" fillId="6" borderId="9" xfId="0" applyFont="1" applyFill="1" applyBorder="1" applyAlignment="1">
      <alignment horizontal="center" vertical="center"/>
    </xf>
    <xf numFmtId="171" fontId="16" fillId="6" borderId="7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7" borderId="6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left" vertical="center" wrapText="1"/>
    </xf>
    <xf numFmtId="165" fontId="17" fillId="7" borderId="8" xfId="4" applyNumberFormat="1" applyFont="1" applyFill="1" applyBorder="1" applyAlignment="1">
      <alignment horizontal="center" vertical="center"/>
    </xf>
    <xf numFmtId="165" fontId="17" fillId="7" borderId="8" xfId="4" applyNumberFormat="1" applyFont="1" applyFill="1" applyBorder="1" applyAlignment="1">
      <alignment horizontal="right" vertical="center"/>
    </xf>
    <xf numFmtId="164" fontId="17" fillId="4" borderId="7" xfId="4" applyFont="1" applyFill="1" applyBorder="1" applyAlignment="1">
      <alignment horizontal="right" vertical="center"/>
    </xf>
    <xf numFmtId="165" fontId="16" fillId="2" borderId="8" xfId="4" applyNumberFormat="1" applyFont="1" applyFill="1" applyBorder="1" applyAlignment="1">
      <alignment horizontal="center" vertical="center"/>
    </xf>
    <xf numFmtId="165" fontId="16" fillId="7" borderId="8" xfId="4" applyNumberFormat="1" applyFont="1" applyFill="1" applyBorder="1" applyAlignment="1">
      <alignment horizontal="right" vertical="center"/>
    </xf>
    <xf numFmtId="165" fontId="17" fillId="2" borderId="8" xfId="4" applyNumberFormat="1" applyFont="1" applyFill="1" applyBorder="1" applyAlignment="1">
      <alignment horizontal="right" vertical="center"/>
    </xf>
    <xf numFmtId="165" fontId="16" fillId="7" borderId="8" xfId="4" applyNumberFormat="1" applyFont="1" applyFill="1" applyBorder="1" applyAlignment="1">
      <alignment horizontal="center" vertical="center"/>
    </xf>
    <xf numFmtId="165" fontId="17" fillId="7" borderId="7" xfId="4" applyNumberFormat="1" applyFont="1" applyFill="1" applyBorder="1" applyAlignment="1">
      <alignment horizontal="right" vertical="center"/>
    </xf>
    <xf numFmtId="0" fontId="17" fillId="7" borderId="10" xfId="0" applyFont="1" applyFill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70" fontId="2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 indent="1"/>
    </xf>
    <xf numFmtId="0" fontId="2" fillId="2" borderId="0" xfId="2" applyFont="1" applyAlignment="1">
      <alignment horizontal="left" indent="1"/>
    </xf>
    <xf numFmtId="170" fontId="4" fillId="8" borderId="1" xfId="2" applyNumberFormat="1" applyFont="1" applyFill="1" applyBorder="1" applyAlignment="1">
      <alignment horizontal="center"/>
    </xf>
    <xf numFmtId="0" fontId="4" fillId="8" borderId="1" xfId="2" applyFont="1" applyFill="1" applyBorder="1">
      <alignment horizontal="left"/>
    </xf>
    <xf numFmtId="3" fontId="21" fillId="2" borderId="0" xfId="1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10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10" fontId="6" fillId="2" borderId="0" xfId="1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0" fontId="2" fillId="9" borderId="0" xfId="1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2" borderId="0" xfId="0" applyNumberFormat="1" applyFont="1" applyFill="1"/>
    <xf numFmtId="1" fontId="4" fillId="8" borderId="5" xfId="0" applyNumberFormat="1" applyFont="1" applyFill="1" applyBorder="1" applyAlignment="1">
      <alignment horizontal="center"/>
    </xf>
    <xf numFmtId="2" fontId="4" fillId="8" borderId="5" xfId="0" applyNumberFormat="1" applyFont="1" applyFill="1" applyBorder="1" applyAlignment="1">
      <alignment horizontal="center"/>
    </xf>
    <xf numFmtId="10" fontId="4" fillId="8" borderId="5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72" fontId="2" fillId="2" borderId="0" xfId="4" applyNumberFormat="1" applyFont="1" applyFill="1" applyBorder="1" applyAlignment="1">
      <alignment horizontal="center"/>
    </xf>
    <xf numFmtId="172" fontId="2" fillId="2" borderId="0" xfId="4" applyNumberFormat="1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167" fontId="0" fillId="2" borderId="0" xfId="17" applyNumberFormat="1" applyFont="1" applyFill="1" applyAlignment="1">
      <alignment horizontal="center" vertical="center"/>
    </xf>
    <xf numFmtId="3" fontId="0" fillId="2" borderId="0" xfId="0" applyNumberFormat="1" applyFill="1"/>
    <xf numFmtId="0" fontId="28" fillId="0" borderId="0" xfId="0" applyFont="1" applyAlignment="1">
      <alignment horizontal="left"/>
    </xf>
    <xf numFmtId="167" fontId="28" fillId="0" borderId="0" xfId="17" applyNumberFormat="1" applyFont="1" applyAlignment="1">
      <alignment horizontal="center" vertical="center"/>
    </xf>
    <xf numFmtId="3" fontId="0" fillId="0" borderId="0" xfId="0" applyNumberFormat="1"/>
    <xf numFmtId="0" fontId="26" fillId="3" borderId="0" xfId="0" applyFont="1" applyFill="1" applyAlignment="1">
      <alignment horizontal="left"/>
    </xf>
    <xf numFmtId="43" fontId="23" fillId="3" borderId="0" xfId="17" applyFont="1" applyFill="1" applyAlignment="1">
      <alignment horizontal="center" vertical="center"/>
    </xf>
    <xf numFmtId="0" fontId="0" fillId="2" borderId="0" xfId="0" applyFill="1" applyAlignment="1">
      <alignment horizontal="left" indent="1"/>
    </xf>
    <xf numFmtId="173" fontId="0" fillId="2" borderId="0" xfId="17" applyNumberFormat="1" applyFont="1" applyFill="1" applyAlignment="1">
      <alignment horizontal="center"/>
    </xf>
    <xf numFmtId="173" fontId="12" fillId="2" borderId="0" xfId="17" applyNumberFormat="1" applyFont="1" applyFill="1" applyAlignment="1">
      <alignment horizontal="center"/>
    </xf>
    <xf numFmtId="174" fontId="12" fillId="2" borderId="0" xfId="17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5" fontId="12" fillId="0" borderId="0" xfId="8" applyNumberFormat="1" applyAlignment="1">
      <alignment horizontal="center"/>
    </xf>
    <xf numFmtId="0" fontId="3" fillId="0" borderId="0" xfId="0" applyFont="1" applyAlignment="1">
      <alignment vertical="center"/>
    </xf>
    <xf numFmtId="0" fontId="25" fillId="2" borderId="1" xfId="0" applyFont="1" applyFill="1" applyBorder="1" applyAlignment="1">
      <alignment horizontal="left"/>
    </xf>
    <xf numFmtId="166" fontId="25" fillId="2" borderId="1" xfId="0" applyNumberFormat="1" applyFont="1" applyFill="1" applyBorder="1" applyAlignment="1">
      <alignment horizontal="right" vertical="center"/>
    </xf>
    <xf numFmtId="10" fontId="25" fillId="2" borderId="0" xfId="0" applyNumberFormat="1" applyFont="1" applyFill="1" applyAlignment="1">
      <alignment horizontal="center"/>
    </xf>
    <xf numFmtId="43" fontId="25" fillId="2" borderId="0" xfId="17" applyFont="1" applyFill="1" applyAlignment="1">
      <alignment horizontal="center"/>
    </xf>
    <xf numFmtId="167" fontId="0" fillId="2" borderId="0" xfId="17" applyNumberFormat="1" applyFont="1" applyFill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3" fontId="0" fillId="0" borderId="0" xfId="17" applyNumberFormat="1" applyFont="1" applyAlignment="1">
      <alignment horizontal="center"/>
    </xf>
    <xf numFmtId="170" fontId="0" fillId="2" borderId="0" xfId="0" applyNumberFormat="1" applyFill="1" applyAlignment="1">
      <alignment horizontal="center"/>
    </xf>
    <xf numFmtId="173" fontId="28" fillId="0" borderId="0" xfId="17" applyNumberFormat="1" applyFont="1" applyAlignment="1">
      <alignment horizontal="center"/>
    </xf>
    <xf numFmtId="0" fontId="23" fillId="3" borderId="0" xfId="0" applyFont="1" applyFill="1" applyAlignment="1">
      <alignment horizontal="left"/>
    </xf>
    <xf numFmtId="173" fontId="23" fillId="3" borderId="0" xfId="17" applyNumberFormat="1" applyFont="1" applyFill="1" applyAlignment="1">
      <alignment horizontal="center" vertical="center"/>
    </xf>
    <xf numFmtId="173" fontId="0" fillId="2" borderId="0" xfId="17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7" fillId="2" borderId="0" xfId="0" applyFont="1" applyFill="1"/>
    <xf numFmtId="0" fontId="29" fillId="10" borderId="0" xfId="2" applyFont="1" applyFill="1" applyAlignment="1">
      <alignment horizontal="left" vertical="center"/>
    </xf>
    <xf numFmtId="0" fontId="29" fillId="10" borderId="0" xfId="2" applyFont="1" applyFill="1" applyAlignment="1">
      <alignment horizontal="center" vertical="center"/>
    </xf>
    <xf numFmtId="0" fontId="5" fillId="2" borderId="0" xfId="2" applyAlignment="1">
      <alignment horizontal="left" vertical="center"/>
    </xf>
    <xf numFmtId="0" fontId="30" fillId="10" borderId="0" xfId="2" applyFont="1" applyFill="1">
      <alignment horizontal="left"/>
    </xf>
    <xf numFmtId="0" fontId="30" fillId="10" borderId="0" xfId="2" applyFont="1" applyFill="1" applyAlignment="1">
      <alignment horizontal="center"/>
    </xf>
    <xf numFmtId="3" fontId="5" fillId="4" borderId="0" xfId="2" applyNumberFormat="1" applyFill="1">
      <alignment horizontal="left"/>
    </xf>
    <xf numFmtId="3" fontId="5" fillId="4" borderId="0" xfId="2" applyNumberFormat="1" applyFill="1" applyAlignment="1">
      <alignment horizontal="center"/>
    </xf>
    <xf numFmtId="169" fontId="5" fillId="4" borderId="0" xfId="4" applyNumberFormat="1" applyFont="1" applyFill="1" applyBorder="1" applyAlignment="1">
      <alignment horizontal="center"/>
    </xf>
    <xf numFmtId="3" fontId="5" fillId="2" borderId="0" xfId="2" applyNumberFormat="1" applyAlignment="1">
      <alignment horizontal="center"/>
    </xf>
    <xf numFmtId="169" fontId="5" fillId="2" borderId="0" xfId="4" applyNumberFormat="1" applyFont="1" applyFill="1" applyBorder="1" applyAlignment="1">
      <alignment horizontal="center"/>
    </xf>
    <xf numFmtId="0" fontId="15" fillId="0" borderId="0" xfId="9"/>
    <xf numFmtId="0" fontId="5" fillId="0" borderId="0" xfId="2" applyFill="1">
      <alignment horizontal="left"/>
    </xf>
    <xf numFmtId="10" fontId="5" fillId="0" borderId="0" xfId="1" applyNumberFormat="1" applyFont="1" applyFill="1" applyBorder="1" applyAlignment="1">
      <alignment horizontal="center"/>
    </xf>
    <xf numFmtId="169" fontId="5" fillId="2" borderId="0" xfId="4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3" fontId="31" fillId="2" borderId="1" xfId="2" applyNumberFormat="1" applyFont="1" applyBorder="1">
      <alignment horizontal="left"/>
    </xf>
    <xf numFmtId="3" fontId="31" fillId="2" borderId="1" xfId="2" applyNumberFormat="1" applyFont="1" applyBorder="1" applyAlignment="1">
      <alignment horizontal="center"/>
    </xf>
    <xf numFmtId="3" fontId="32" fillId="2" borderId="0" xfId="2" applyNumberFormat="1" applyFont="1">
      <alignment horizontal="left"/>
    </xf>
    <xf numFmtId="3" fontId="31" fillId="2" borderId="0" xfId="2" applyNumberFormat="1" applyFont="1" applyAlignment="1">
      <alignment horizontal="center"/>
    </xf>
    <xf numFmtId="0" fontId="12" fillId="0" borderId="0" xfId="10"/>
    <xf numFmtId="0" fontId="29" fillId="3" borderId="0" xfId="2" applyFont="1" applyFill="1">
      <alignment horizontal="left"/>
    </xf>
    <xf numFmtId="17" fontId="29" fillId="3" borderId="0" xfId="2" applyNumberFormat="1" applyFont="1" applyFill="1" applyAlignment="1">
      <alignment horizontal="center"/>
    </xf>
    <xf numFmtId="0" fontId="29" fillId="3" borderId="0" xfId="2" applyFont="1" applyFill="1" applyAlignment="1">
      <alignment horizontal="center"/>
    </xf>
    <xf numFmtId="0" fontId="32" fillId="2" borderId="0" xfId="2" applyFont="1">
      <alignment horizontal="left"/>
    </xf>
    <xf numFmtId="0" fontId="29" fillId="2" borderId="0" xfId="2" applyFont="1" applyAlignment="1">
      <alignment horizontal="center"/>
    </xf>
    <xf numFmtId="0" fontId="31" fillId="2" borderId="0" xfId="2" applyFont="1">
      <alignment horizontal="left"/>
    </xf>
    <xf numFmtId="3" fontId="33" fillId="2" borderId="12" xfId="2" applyNumberFormat="1" applyFont="1" applyBorder="1" applyAlignment="1">
      <alignment horizontal="center"/>
    </xf>
    <xf numFmtId="10" fontId="31" fillId="2" borderId="13" xfId="1" applyNumberFormat="1" applyFont="1" applyFill="1" applyBorder="1" applyAlignment="1">
      <alignment horizontal="center"/>
    </xf>
    <xf numFmtId="0" fontId="5" fillId="2" borderId="13" xfId="2" applyBorder="1" applyAlignment="1">
      <alignment horizontal="center"/>
    </xf>
    <xf numFmtId="0" fontId="5" fillId="2" borderId="14" xfId="2" applyBorder="1" applyAlignment="1">
      <alignment horizontal="center"/>
    </xf>
    <xf numFmtId="169" fontId="5" fillId="2" borderId="15" xfId="4" applyNumberFormat="1" applyFont="1" applyFill="1" applyBorder="1" applyAlignment="1">
      <alignment horizontal="center"/>
    </xf>
    <xf numFmtId="10" fontId="5" fillId="2" borderId="16" xfId="1" applyNumberFormat="1" applyFont="1" applyFill="1" applyBorder="1" applyAlignment="1">
      <alignment horizontal="center"/>
    </xf>
    <xf numFmtId="10" fontId="0" fillId="0" borderId="0" xfId="0" applyNumberFormat="1"/>
    <xf numFmtId="165" fontId="5" fillId="2" borderId="17" xfId="4" applyNumberFormat="1" applyFont="1" applyFill="1" applyBorder="1" applyAlignment="1">
      <alignment horizontal="center"/>
    </xf>
    <xf numFmtId="10" fontId="5" fillId="2" borderId="18" xfId="1" applyNumberFormat="1" applyFont="1" applyFill="1" applyBorder="1" applyAlignment="1">
      <alignment horizontal="center"/>
    </xf>
    <xf numFmtId="3" fontId="31" fillId="2" borderId="0" xfId="2" applyNumberFormat="1" applyFont="1">
      <alignment horizontal="left"/>
    </xf>
    <xf numFmtId="3" fontId="33" fillId="0" borderId="12" xfId="2" applyNumberFormat="1" applyFont="1" applyFill="1" applyBorder="1" applyAlignment="1">
      <alignment horizontal="center"/>
    </xf>
    <xf numFmtId="10" fontId="31" fillId="2" borderId="12" xfId="1" applyNumberFormat="1" applyFont="1" applyFill="1" applyBorder="1" applyAlignment="1">
      <alignment horizontal="center"/>
    </xf>
    <xf numFmtId="9" fontId="31" fillId="2" borderId="1" xfId="1" applyFont="1" applyFill="1" applyBorder="1" applyAlignment="1">
      <alignment horizontal="center"/>
    </xf>
    <xf numFmtId="9" fontId="31" fillId="2" borderId="0" xfId="1" applyFont="1" applyFill="1" applyBorder="1" applyAlignment="1">
      <alignment horizontal="center"/>
    </xf>
    <xf numFmtId="0" fontId="29" fillId="3" borderId="0" xfId="2" applyFont="1" applyFill="1" applyAlignment="1">
      <alignment horizontal="left" vertical="center"/>
    </xf>
    <xf numFmtId="17" fontId="29" fillId="3" borderId="0" xfId="2" applyNumberFormat="1" applyFont="1" applyFill="1" applyAlignment="1">
      <alignment horizontal="center" vertical="center"/>
    </xf>
    <xf numFmtId="0" fontId="29" fillId="3" borderId="0" xfId="2" applyFont="1" applyFill="1" applyAlignment="1">
      <alignment horizontal="center" vertical="center"/>
    </xf>
    <xf numFmtId="0" fontId="0" fillId="0" borderId="0" xfId="0" applyAlignment="1">
      <alignment vertical="center"/>
    </xf>
    <xf numFmtId="0" fontId="31" fillId="2" borderId="0" xfId="2" applyFont="1" applyAlignment="1">
      <alignment horizontal="center"/>
    </xf>
    <xf numFmtId="169" fontId="31" fillId="8" borderId="2" xfId="2" applyNumberFormat="1" applyFont="1" applyFill="1" applyBorder="1" applyAlignment="1">
      <alignment horizontal="center"/>
    </xf>
    <xf numFmtId="10" fontId="31" fillId="8" borderId="4" xfId="1" applyNumberFormat="1" applyFont="1" applyFill="1" applyBorder="1" applyAlignment="1">
      <alignment horizontal="center"/>
    </xf>
    <xf numFmtId="169" fontId="5" fillId="2" borderId="19" xfId="4" applyNumberFormat="1" applyFont="1" applyFill="1" applyBorder="1" applyAlignment="1">
      <alignment horizontal="center"/>
    </xf>
    <xf numFmtId="169" fontId="5" fillId="2" borderId="20" xfId="4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6" fillId="2" borderId="0" xfId="0" applyFont="1" applyFill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21" fillId="2" borderId="0" xfId="0" applyFont="1" applyFill="1"/>
    <xf numFmtId="0" fontId="2" fillId="2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 vertical="center"/>
    </xf>
    <xf numFmtId="165" fontId="2" fillId="2" borderId="0" xfId="4" applyNumberFormat="1" applyFont="1" applyFill="1" applyBorder="1" applyAlignment="1">
      <alignment vertical="center" wrapText="1"/>
    </xf>
    <xf numFmtId="1" fontId="2" fillId="2" borderId="0" xfId="0" applyNumberFormat="1" applyFont="1" applyFill="1"/>
    <xf numFmtId="166" fontId="2" fillId="2" borderId="0" xfId="1" applyNumberFormat="1" applyFont="1" applyFill="1" applyBorder="1" applyAlignment="1">
      <alignment horizontal="right"/>
    </xf>
    <xf numFmtId="165" fontId="2" fillId="2" borderId="0" xfId="4" applyNumberFormat="1" applyFont="1" applyFill="1" applyBorder="1"/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3" fontId="4" fillId="4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indent="1"/>
    </xf>
    <xf numFmtId="3" fontId="2" fillId="2" borderId="0" xfId="0" applyNumberFormat="1" applyFont="1" applyFill="1" applyAlignment="1">
      <alignment vertical="center" wrapText="1"/>
    </xf>
    <xf numFmtId="9" fontId="2" fillId="2" borderId="0" xfId="1" applyFont="1" applyFill="1" applyBorder="1"/>
    <xf numFmtId="166" fontId="2" fillId="2" borderId="0" xfId="1" applyNumberFormat="1" applyFont="1" applyFill="1" applyBorder="1"/>
    <xf numFmtId="0" fontId="4" fillId="2" borderId="0" xfId="0" applyFont="1" applyFill="1" applyAlignment="1">
      <alignment horizontal="left" vertical="center"/>
    </xf>
    <xf numFmtId="17" fontId="2" fillId="2" borderId="0" xfId="0" applyNumberFormat="1" applyFont="1" applyFill="1" applyAlignment="1">
      <alignment horizontal="left" vertical="center"/>
    </xf>
    <xf numFmtId="3" fontId="2" fillId="0" borderId="0" xfId="0" applyNumberFormat="1" applyFont="1" applyAlignment="1">
      <alignment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/>
    <xf numFmtId="176" fontId="2" fillId="2" borderId="1" xfId="0" applyNumberFormat="1" applyFont="1" applyFill="1" applyBorder="1"/>
    <xf numFmtId="166" fontId="2" fillId="2" borderId="1" xfId="1" applyNumberFormat="1" applyFont="1" applyFill="1" applyBorder="1" applyAlignment="1">
      <alignment horizontal="right"/>
    </xf>
    <xf numFmtId="10" fontId="2" fillId="2" borderId="0" xfId="1" applyNumberFormat="1" applyFont="1" applyFill="1" applyBorder="1"/>
    <xf numFmtId="0" fontId="7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177" fontId="6" fillId="2" borderId="0" xfId="0" applyNumberFormat="1" applyFont="1" applyFill="1" applyAlignment="1">
      <alignment horizontal="center" vertical="top" wrapText="1"/>
    </xf>
    <xf numFmtId="177" fontId="4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177" fontId="8" fillId="2" borderId="1" xfId="0" applyNumberFormat="1" applyFont="1" applyFill="1" applyBorder="1" applyAlignment="1">
      <alignment horizontal="center" vertical="top" wrapText="1"/>
    </xf>
    <xf numFmtId="177" fontId="8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6" fillId="2" borderId="0" xfId="0" applyFont="1" applyFill="1"/>
    <xf numFmtId="0" fontId="34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26" fillId="2" borderId="0" xfId="4" applyNumberFormat="1" applyFont="1" applyFill="1"/>
    <xf numFmtId="165" fontId="24" fillId="2" borderId="0" xfId="4" applyNumberFormat="1" applyFont="1" applyFill="1"/>
    <xf numFmtId="0" fontId="4" fillId="4" borderId="0" xfId="0" applyFont="1" applyFill="1" applyAlignment="1">
      <alignment horizontal="left"/>
    </xf>
    <xf numFmtId="3" fontId="4" fillId="4" borderId="0" xfId="0" applyNumberFormat="1" applyFont="1" applyFill="1"/>
    <xf numFmtId="2" fontId="2" fillId="2" borderId="0" xfId="2" applyNumberFormat="1" applyFont="1" applyAlignment="1">
      <alignment horizontal="left" indent="1"/>
    </xf>
    <xf numFmtId="166" fontId="24" fillId="2" borderId="0" xfId="1" applyNumberFormat="1" applyFont="1" applyFill="1"/>
    <xf numFmtId="0" fontId="2" fillId="8" borderId="1" xfId="0" applyFont="1" applyFill="1" applyBorder="1"/>
    <xf numFmtId="165" fontId="24" fillId="2" borderId="0" xfId="1" applyNumberFormat="1" applyFont="1" applyFill="1"/>
    <xf numFmtId="3" fontId="2" fillId="2" borderId="0" xfId="0" applyNumberFormat="1" applyFont="1" applyFill="1" applyAlignment="1">
      <alignment horizontal="right"/>
    </xf>
    <xf numFmtId="9" fontId="24" fillId="2" borderId="0" xfId="1" applyFont="1" applyFill="1"/>
    <xf numFmtId="166" fontId="4" fillId="4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165" fontId="4" fillId="2" borderId="1" xfId="4" applyNumberFormat="1" applyFont="1" applyFill="1" applyBorder="1"/>
    <xf numFmtId="0" fontId="2" fillId="2" borderId="0" xfId="2" applyFont="1" applyAlignment="1">
      <alignment horizontal="left" vertical="center" indent="1"/>
    </xf>
    <xf numFmtId="3" fontId="2" fillId="2" borderId="0" xfId="2" applyNumberFormat="1" applyFont="1" applyAlignment="1">
      <alignment horizontal="right" vertical="center"/>
    </xf>
    <xf numFmtId="2" fontId="6" fillId="2" borderId="0" xfId="2" applyNumberFormat="1" applyFont="1" applyAlignment="1">
      <alignment horizontal="left" indent="1"/>
    </xf>
    <xf numFmtId="3" fontId="6" fillId="2" borderId="0" xfId="2" applyNumberFormat="1" applyFont="1" applyAlignment="1">
      <alignment horizontal="right" vertical="center"/>
    </xf>
    <xf numFmtId="0" fontId="2" fillId="2" borderId="1" xfId="0" applyFont="1" applyFill="1" applyBorder="1"/>
    <xf numFmtId="0" fontId="6" fillId="2" borderId="0" xfId="0" applyFont="1" applyFill="1" applyAlignment="1">
      <alignment horizontal="left" vertical="center"/>
    </xf>
    <xf numFmtId="166" fontId="2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7" fillId="3" borderId="2" xfId="4" applyNumberFormat="1" applyFont="1" applyFill="1" applyBorder="1" applyAlignment="1">
      <alignment horizontal="center" vertical="center"/>
    </xf>
    <xf numFmtId="0" fontId="7" fillId="3" borderId="3" xfId="4" applyNumberFormat="1" applyFont="1" applyFill="1" applyBorder="1" applyAlignment="1">
      <alignment horizontal="center" vertical="center"/>
    </xf>
    <xf numFmtId="166" fontId="7" fillId="3" borderId="4" xfId="1" applyNumberFormat="1" applyFont="1" applyFill="1" applyBorder="1" applyAlignment="1">
      <alignment horizontal="center" vertical="center"/>
    </xf>
    <xf numFmtId="166" fontId="7" fillId="11" borderId="4" xfId="1" applyNumberFormat="1" applyFont="1" applyFill="1" applyBorder="1" applyAlignment="1">
      <alignment horizontal="center" vertical="center"/>
    </xf>
    <xf numFmtId="165" fontId="6" fillId="2" borderId="19" xfId="4" applyNumberFormat="1" applyFont="1" applyFill="1" applyBorder="1" applyAlignment="1">
      <alignment horizontal="center" vertical="center"/>
    </xf>
    <xf numFmtId="165" fontId="6" fillId="2" borderId="0" xfId="4" applyNumberFormat="1" applyFont="1" applyFill="1" applyBorder="1" applyAlignment="1">
      <alignment horizontal="center" vertical="center"/>
    </xf>
    <xf numFmtId="166" fontId="6" fillId="2" borderId="16" xfId="1" applyNumberFormat="1" applyFont="1" applyFill="1" applyBorder="1" applyAlignment="1">
      <alignment horizontal="right" vertical="center"/>
    </xf>
    <xf numFmtId="0" fontId="4" fillId="4" borderId="23" xfId="4" applyNumberFormat="1" applyFont="1" applyFill="1" applyBorder="1" applyAlignment="1">
      <alignment vertical="center"/>
    </xf>
    <xf numFmtId="165" fontId="4" fillId="4" borderId="23" xfId="4" applyNumberFormat="1" applyFont="1" applyFill="1" applyBorder="1" applyAlignment="1">
      <alignment horizontal="center" vertical="center"/>
    </xf>
    <xf numFmtId="166" fontId="4" fillId="4" borderId="24" xfId="1" applyNumberFormat="1" applyFont="1" applyFill="1" applyBorder="1" applyAlignment="1">
      <alignment horizontal="right" vertical="center"/>
    </xf>
    <xf numFmtId="166" fontId="4" fillId="4" borderId="25" xfId="1" applyNumberFormat="1" applyFont="1" applyFill="1" applyBorder="1" applyAlignment="1">
      <alignment horizontal="right" vertical="center"/>
    </xf>
    <xf numFmtId="165" fontId="2" fillId="2" borderId="0" xfId="4" applyNumberFormat="1" applyFont="1" applyFill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166" fontId="6" fillId="2" borderId="26" xfId="1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6" fontId="6" fillId="0" borderId="26" xfId="1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165" fontId="6" fillId="2" borderId="19" xfId="4" applyNumberFormat="1" applyFont="1" applyFill="1" applyBorder="1" applyAlignment="1">
      <alignment horizontal="right" vertical="center"/>
    </xf>
    <xf numFmtId="0" fontId="4" fillId="12" borderId="23" xfId="0" applyFont="1" applyFill="1" applyBorder="1" applyAlignment="1">
      <alignment vertical="center"/>
    </xf>
    <xf numFmtId="0" fontId="8" fillId="12" borderId="29" xfId="0" applyFont="1" applyFill="1" applyBorder="1" applyAlignment="1">
      <alignment vertical="center" wrapText="1"/>
    </xf>
    <xf numFmtId="3" fontId="4" fillId="12" borderId="29" xfId="0" applyNumberFormat="1" applyFont="1" applyFill="1" applyBorder="1" applyAlignment="1">
      <alignment horizontal="right" vertical="center"/>
    </xf>
    <xf numFmtId="166" fontId="4" fillId="12" borderId="29" xfId="1" applyNumberFormat="1" applyFont="1" applyFill="1" applyBorder="1" applyAlignment="1">
      <alignment horizontal="right" vertical="center"/>
    </xf>
    <xf numFmtId="165" fontId="2" fillId="2" borderId="0" xfId="4" applyNumberFormat="1" applyFont="1" applyFill="1"/>
    <xf numFmtId="166" fontId="2" fillId="2" borderId="0" xfId="1" applyNumberFormat="1" applyFont="1" applyFill="1"/>
    <xf numFmtId="166" fontId="2" fillId="2" borderId="1" xfId="1" applyNumberFormat="1" applyFont="1" applyFill="1" applyBorder="1"/>
    <xf numFmtId="165" fontId="2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 horizontal="right"/>
    </xf>
    <xf numFmtId="178" fontId="0" fillId="2" borderId="0" xfId="0" applyNumberFormat="1" applyFill="1" applyAlignment="1">
      <alignment horizontal="right"/>
    </xf>
    <xf numFmtId="0" fontId="25" fillId="2" borderId="0" xfId="0" applyFont="1" applyFill="1"/>
    <xf numFmtId="0" fontId="7" fillId="3" borderId="30" xfId="2" applyFont="1" applyFill="1" applyBorder="1">
      <alignment horizontal="left"/>
    </xf>
    <xf numFmtId="165" fontId="4" fillId="4" borderId="5" xfId="4" applyNumberFormat="1" applyFont="1" applyFill="1" applyBorder="1" applyAlignment="1">
      <alignment horizontal="left"/>
    </xf>
    <xf numFmtId="165" fontId="4" fillId="4" borderId="5" xfId="4" applyNumberFormat="1" applyFont="1" applyFill="1" applyBorder="1" applyAlignment="1">
      <alignment horizontal="right"/>
    </xf>
    <xf numFmtId="166" fontId="4" fillId="4" borderId="5" xfId="1" applyNumberFormat="1" applyFont="1" applyFill="1" applyBorder="1" applyAlignment="1">
      <alignment horizontal="right" vertical="center"/>
    </xf>
    <xf numFmtId="9" fontId="4" fillId="4" borderId="28" xfId="1" applyFont="1" applyFill="1" applyBorder="1" applyAlignment="1">
      <alignment horizontal="right" vertical="center"/>
    </xf>
    <xf numFmtId="165" fontId="2" fillId="0" borderId="19" xfId="4" applyNumberFormat="1" applyFont="1" applyFill="1" applyBorder="1" applyAlignment="1">
      <alignment horizontal="left" indent="1"/>
    </xf>
    <xf numFmtId="165" fontId="2" fillId="0" borderId="19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 vertical="center"/>
    </xf>
    <xf numFmtId="165" fontId="2" fillId="2" borderId="19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6" fontId="2" fillId="2" borderId="16" xfId="1" applyNumberFormat="1" applyFont="1" applyFill="1" applyBorder="1" applyAlignment="1">
      <alignment horizontal="right" vertical="center"/>
    </xf>
    <xf numFmtId="0" fontId="2" fillId="0" borderId="19" xfId="2" applyFont="1" applyFill="1" applyBorder="1" applyAlignment="1">
      <alignment horizontal="left" indent="1"/>
    </xf>
    <xf numFmtId="0" fontId="2" fillId="2" borderId="19" xfId="2" applyFont="1" applyBorder="1" applyAlignment="1">
      <alignment horizontal="left" indent="1"/>
    </xf>
    <xf numFmtId="165" fontId="4" fillId="4" borderId="1" xfId="4" applyNumberFormat="1" applyFont="1" applyFill="1" applyBorder="1" applyAlignment="1">
      <alignment horizontal="left"/>
    </xf>
    <xf numFmtId="165" fontId="4" fillId="4" borderId="1" xfId="4" applyNumberFormat="1" applyFont="1" applyFill="1" applyBorder="1" applyAlignment="1">
      <alignment horizontal="right"/>
    </xf>
    <xf numFmtId="166" fontId="4" fillId="4" borderId="31" xfId="1" applyNumberFormat="1" applyFont="1" applyFill="1" applyBorder="1" applyAlignment="1">
      <alignment horizontal="right" vertical="center"/>
    </xf>
    <xf numFmtId="9" fontId="4" fillId="4" borderId="31" xfId="1" applyFont="1" applyFill="1" applyBorder="1" applyAlignment="1">
      <alignment horizontal="right" vertical="center"/>
    </xf>
    <xf numFmtId="165" fontId="2" fillId="2" borderId="19" xfId="4" applyNumberFormat="1" applyFont="1" applyFill="1" applyBorder="1" applyAlignment="1">
      <alignment horizontal="left" indent="1"/>
    </xf>
    <xf numFmtId="9" fontId="4" fillId="4" borderId="32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165" fontId="0" fillId="2" borderId="0" xfId="0" applyNumberFormat="1" applyFill="1"/>
    <xf numFmtId="165" fontId="6" fillId="0" borderId="19" xfId="4" applyNumberFormat="1" applyFont="1" applyFill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/>
    </xf>
    <xf numFmtId="166" fontId="6" fillId="0" borderId="1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4" fillId="8" borderId="1" xfId="0" applyFont="1" applyFill="1" applyBorder="1" applyAlignment="1">
      <alignment horizontal="left"/>
    </xf>
    <xf numFmtId="0" fontId="7" fillId="3" borderId="2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3" fontId="18" fillId="0" borderId="0" xfId="0" applyNumberFormat="1" applyFont="1" applyAlignment="1">
      <alignment horizontal="center"/>
    </xf>
    <xf numFmtId="0" fontId="29" fillId="10" borderId="0" xfId="2" applyFont="1" applyFill="1" applyAlignment="1">
      <alignment horizontal="center" vertical="center" wrapText="1"/>
    </xf>
    <xf numFmtId="0" fontId="29" fillId="10" borderId="36" xfId="2" applyFont="1" applyFill="1" applyBorder="1" applyAlignment="1">
      <alignment horizontal="center" vertical="center"/>
    </xf>
    <xf numFmtId="0" fontId="29" fillId="10" borderId="36" xfId="2" applyFont="1" applyFill="1" applyBorder="1" applyAlignment="1">
      <alignment horizontal="center"/>
    </xf>
    <xf numFmtId="10" fontId="5" fillId="4" borderId="0" xfId="1" applyNumberFormat="1" applyFont="1" applyFill="1" applyBorder="1" applyAlignment="1">
      <alignment horizontal="center"/>
    </xf>
    <xf numFmtId="3" fontId="5" fillId="0" borderId="0" xfId="2" applyNumberFormat="1" applyFill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3" fontId="5" fillId="2" borderId="36" xfId="2" applyNumberFormat="1" applyBorder="1" applyAlignment="1">
      <alignment horizontal="center"/>
    </xf>
    <xf numFmtId="3" fontId="31" fillId="2" borderId="37" xfId="2" applyNumberFormat="1" applyFont="1" applyBorder="1" applyAlignment="1">
      <alignment horizontal="center"/>
    </xf>
    <xf numFmtId="10" fontId="31" fillId="2" borderId="1" xfId="1" applyNumberFormat="1" applyFont="1" applyFill="1" applyBorder="1" applyAlignment="1">
      <alignment horizontal="center"/>
    </xf>
    <xf numFmtId="10" fontId="31" fillId="2" borderId="36" xfId="1" applyNumberFormat="1" applyFont="1" applyFill="1" applyBorder="1" applyAlignment="1">
      <alignment horizontal="center"/>
    </xf>
    <xf numFmtId="0" fontId="5" fillId="2" borderId="38" xfId="2" applyBorder="1" applyAlignment="1">
      <alignment horizontal="center"/>
    </xf>
    <xf numFmtId="164" fontId="6" fillId="0" borderId="0" xfId="4" applyFont="1" applyFill="1" applyBorder="1" applyAlignment="1">
      <alignment horizontal="center" vertical="center"/>
    </xf>
    <xf numFmtId="164" fontId="6" fillId="2" borderId="19" xfId="4" applyFont="1" applyFill="1" applyBorder="1" applyAlignment="1">
      <alignment horizontal="right" vertical="center"/>
    </xf>
    <xf numFmtId="164" fontId="6" fillId="2" borderId="0" xfId="4" applyFont="1" applyFill="1" applyBorder="1" applyAlignment="1">
      <alignment horizontal="right" vertical="center"/>
    </xf>
    <xf numFmtId="166" fontId="4" fillId="12" borderId="25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8" fillId="5" borderId="0" xfId="20" applyFont="1" applyFill="1" applyAlignment="1">
      <alignment horizontal="left"/>
    </xf>
    <xf numFmtId="0" fontId="48" fillId="5" borderId="0" xfId="20" applyFont="1" applyFill="1" applyAlignment="1">
      <alignment horizontal="center"/>
    </xf>
    <xf numFmtId="0" fontId="52" fillId="5" borderId="0" xfId="20" applyFill="1"/>
    <xf numFmtId="0" fontId="52" fillId="0" borderId="0" xfId="20"/>
    <xf numFmtId="0" fontId="49" fillId="5" borderId="0" xfId="20" applyFont="1" applyFill="1" applyAlignment="1">
      <alignment horizontal="left"/>
    </xf>
    <xf numFmtId="0" fontId="51" fillId="13" borderId="0" xfId="20" applyFont="1" applyFill="1" applyAlignment="1">
      <alignment horizontal="left"/>
    </xf>
    <xf numFmtId="0" fontId="51" fillId="13" borderId="0" xfId="20" applyFont="1" applyFill="1" applyAlignment="1">
      <alignment horizontal="center"/>
    </xf>
    <xf numFmtId="164" fontId="48" fillId="5" borderId="0" xfId="20" applyNumberFormat="1" applyFont="1" applyFill="1" applyAlignment="1">
      <alignment horizontal="center"/>
    </xf>
    <xf numFmtId="167" fontId="0" fillId="5" borderId="0" xfId="21" applyNumberFormat="1" applyFont="1" applyFill="1" applyBorder="1"/>
    <xf numFmtId="164" fontId="48" fillId="5" borderId="0" xfId="20" applyNumberFormat="1" applyFont="1" applyFill="1" applyAlignment="1">
      <alignment horizontal="center" vertical="center"/>
    </xf>
    <xf numFmtId="164" fontId="52" fillId="5" borderId="0" xfId="20" applyNumberFormat="1" applyFill="1"/>
    <xf numFmtId="0" fontId="47" fillId="14" borderId="33" xfId="20" applyFont="1" applyFill="1" applyBorder="1" applyAlignment="1">
      <alignment horizontal="left"/>
    </xf>
    <xf numFmtId="179" fontId="47" fillId="14" borderId="33" xfId="20" applyNumberFormat="1" applyFont="1" applyFill="1" applyBorder="1" applyAlignment="1">
      <alignment horizontal="center"/>
    </xf>
    <xf numFmtId="179" fontId="52" fillId="5" borderId="0" xfId="20" applyNumberFormat="1" applyFill="1"/>
    <xf numFmtId="180" fontId="52" fillId="5" borderId="0" xfId="20" applyNumberFormat="1" applyFill="1"/>
    <xf numFmtId="181" fontId="52" fillId="5" borderId="0" xfId="20" applyNumberFormat="1" applyFill="1"/>
    <xf numFmtId="182" fontId="52" fillId="5" borderId="0" xfId="20" applyNumberFormat="1" applyFill="1"/>
    <xf numFmtId="0" fontId="38" fillId="5" borderId="0" xfId="20" applyFont="1" applyFill="1"/>
    <xf numFmtId="173" fontId="0" fillId="5" borderId="0" xfId="21" applyNumberFormat="1" applyFont="1" applyFill="1" applyBorder="1"/>
    <xf numFmtId="0" fontId="47" fillId="5" borderId="33" xfId="20" applyFont="1" applyFill="1" applyBorder="1" applyAlignment="1">
      <alignment horizontal="left"/>
    </xf>
    <xf numFmtId="0" fontId="52" fillId="5" borderId="0" xfId="20" applyFill="1" applyAlignment="1">
      <alignment horizontal="left"/>
    </xf>
    <xf numFmtId="164" fontId="52" fillId="5" borderId="0" xfId="20" applyNumberFormat="1" applyFill="1" applyAlignment="1">
      <alignment horizontal="center"/>
    </xf>
    <xf numFmtId="0" fontId="52" fillId="5" borderId="0" xfId="20" applyFill="1" applyAlignment="1">
      <alignment vertical="center"/>
    </xf>
    <xf numFmtId="0" fontId="52" fillId="5" borderId="0" xfId="20" applyFill="1" applyAlignment="1">
      <alignment horizontal="center"/>
    </xf>
    <xf numFmtId="179" fontId="47" fillId="5" borderId="33" xfId="20" applyNumberFormat="1" applyFont="1" applyFill="1" applyBorder="1" applyAlignment="1">
      <alignment horizontal="center" vertical="center"/>
    </xf>
    <xf numFmtId="165" fontId="6" fillId="2" borderId="0" xfId="22" applyNumberFormat="1" applyFont="1" applyFill="1" applyAlignment="1">
      <alignment horizontal="right"/>
    </xf>
    <xf numFmtId="169" fontId="6" fillId="2" borderId="0" xfId="22" applyNumberFormat="1" applyFont="1" applyFill="1" applyAlignment="1">
      <alignment horizontal="right"/>
    </xf>
    <xf numFmtId="0" fontId="13" fillId="5" borderId="0" xfId="23" applyFont="1" applyFill="1"/>
    <xf numFmtId="0" fontId="14" fillId="5" borderId="0" xfId="23" applyFont="1" applyFill="1" applyAlignment="1">
      <alignment horizontal="left"/>
    </xf>
    <xf numFmtId="179" fontId="17" fillId="4" borderId="7" xfId="4" applyNumberFormat="1" applyFont="1" applyFill="1" applyBorder="1" applyAlignment="1">
      <alignment horizontal="right" vertical="center"/>
    </xf>
    <xf numFmtId="179" fontId="16" fillId="4" borderId="7" xfId="4" applyNumberFormat="1" applyFont="1" applyFill="1" applyBorder="1" applyAlignment="1">
      <alignment horizontal="right" vertical="center"/>
    </xf>
    <xf numFmtId="182" fontId="17" fillId="4" borderId="7" xfId="4" applyNumberFormat="1" applyFont="1" applyFill="1" applyBorder="1" applyAlignment="1">
      <alignment horizontal="right" vertical="center"/>
    </xf>
    <xf numFmtId="0" fontId="13" fillId="5" borderId="0" xfId="24" applyFont="1" applyFill="1"/>
    <xf numFmtId="0" fontId="42" fillId="5" borderId="0" xfId="24" applyFont="1" applyFill="1" applyAlignment="1">
      <alignment horizontal="right"/>
    </xf>
    <xf numFmtId="0" fontId="38" fillId="15" borderId="0" xfId="24" applyFont="1" applyFill="1"/>
    <xf numFmtId="0" fontId="12" fillId="2" borderId="0" xfId="24" applyFill="1"/>
    <xf numFmtId="0" fontId="39" fillId="5" borderId="0" xfId="24" applyFont="1" applyFill="1" applyAlignment="1">
      <alignment horizontal="left"/>
    </xf>
    <xf numFmtId="0" fontId="44" fillId="5" borderId="0" xfId="24" applyFont="1" applyFill="1"/>
    <xf numFmtId="3" fontId="38" fillId="5" borderId="0" xfId="24" applyNumberFormat="1" applyFont="1" applyFill="1"/>
    <xf numFmtId="0" fontId="45" fillId="13" borderId="0" xfId="24" applyFont="1" applyFill="1" applyAlignment="1">
      <alignment horizontal="center" wrapText="1"/>
    </xf>
    <xf numFmtId="3" fontId="45" fillId="13" borderId="0" xfId="24" applyNumberFormat="1" applyFont="1" applyFill="1" applyAlignment="1">
      <alignment horizontal="center" wrapText="1"/>
    </xf>
    <xf numFmtId="0" fontId="14" fillId="14" borderId="0" xfId="24" applyFont="1" applyFill="1" applyAlignment="1">
      <alignment horizontal="center" wrapText="1"/>
    </xf>
    <xf numFmtId="3" fontId="14" fillId="14" borderId="0" xfId="24" applyNumberFormat="1" applyFont="1" applyFill="1" applyAlignment="1">
      <alignment horizontal="center" wrapText="1"/>
    </xf>
    <xf numFmtId="10" fontId="14" fillId="14" borderId="0" xfId="24" applyNumberFormat="1" applyFont="1" applyFill="1" applyAlignment="1">
      <alignment horizontal="center" wrapText="1"/>
    </xf>
    <xf numFmtId="3" fontId="38" fillId="2" borderId="0" xfId="24" applyNumberFormat="1" applyFont="1" applyFill="1" applyAlignment="1">
      <alignment horizontal="center" wrapText="1"/>
    </xf>
    <xf numFmtId="0" fontId="12" fillId="2" borderId="0" xfId="24" applyFill="1" applyAlignment="1">
      <alignment horizontal="left"/>
    </xf>
    <xf numFmtId="165" fontId="12" fillId="2" borderId="0" xfId="24" applyNumberFormat="1" applyFill="1"/>
    <xf numFmtId="165" fontId="12" fillId="2" borderId="0" xfId="24" applyNumberFormat="1" applyFill="1" applyAlignment="1">
      <alignment horizontal="left"/>
    </xf>
    <xf numFmtId="0" fontId="38" fillId="0" borderId="0" xfId="24" applyFont="1" applyAlignment="1">
      <alignment horizontal="center" wrapText="1"/>
    </xf>
    <xf numFmtId="3" fontId="38" fillId="0" borderId="0" xfId="24" applyNumberFormat="1" applyFont="1" applyAlignment="1">
      <alignment horizontal="center" wrapText="1"/>
    </xf>
    <xf numFmtId="10" fontId="38" fillId="0" borderId="0" xfId="24" applyNumberFormat="1" applyFont="1" applyAlignment="1">
      <alignment horizontal="center" wrapText="1"/>
    </xf>
    <xf numFmtId="3" fontId="12" fillId="2" borderId="0" xfId="24" applyNumberFormat="1" applyFill="1" applyAlignment="1">
      <alignment horizontal="left"/>
    </xf>
    <xf numFmtId="3" fontId="14" fillId="5" borderId="33" xfId="24" applyNumberFormat="1" applyFont="1" applyFill="1" applyBorder="1" applyAlignment="1">
      <alignment horizontal="center" wrapText="1"/>
    </xf>
    <xf numFmtId="0" fontId="14" fillId="5" borderId="33" xfId="24" applyFont="1" applyFill="1" applyBorder="1" applyAlignment="1">
      <alignment horizontal="center" wrapText="1"/>
    </xf>
    <xf numFmtId="10" fontId="14" fillId="5" borderId="33" xfId="24" applyNumberFormat="1" applyFont="1" applyFill="1" applyBorder="1" applyAlignment="1">
      <alignment horizontal="center" wrapText="1"/>
    </xf>
    <xf numFmtId="0" fontId="12" fillId="2" borderId="0" xfId="24" applyFill="1" applyAlignment="1">
      <alignment wrapText="1"/>
    </xf>
    <xf numFmtId="0" fontId="38" fillId="5" borderId="0" xfId="24" applyFont="1" applyFill="1" applyAlignment="1">
      <alignment horizontal="center"/>
    </xf>
    <xf numFmtId="0" fontId="38" fillId="5" borderId="0" xfId="24" applyFont="1" applyFill="1"/>
    <xf numFmtId="0" fontId="38" fillId="5" borderId="0" xfId="24" applyFont="1" applyFill="1" applyAlignment="1">
      <alignment horizontal="left" vertical="top"/>
    </xf>
    <xf numFmtId="167" fontId="38" fillId="5" borderId="0" xfId="25" applyNumberFormat="1" applyFont="1" applyFill="1"/>
    <xf numFmtId="166" fontId="38" fillId="5" borderId="0" xfId="24" applyNumberFormat="1" applyFont="1" applyFill="1"/>
    <xf numFmtId="0" fontId="38" fillId="5" borderId="0" xfId="24" applyFont="1" applyFill="1" applyAlignment="1">
      <alignment horizontal="left"/>
    </xf>
    <xf numFmtId="0" fontId="14" fillId="5" borderId="0" xfId="24" applyFont="1" applyFill="1" applyAlignment="1">
      <alignment horizontal="center"/>
    </xf>
    <xf numFmtId="0" fontId="14" fillId="5" borderId="0" xfId="24" applyFont="1" applyFill="1"/>
    <xf numFmtId="3" fontId="14" fillId="5" borderId="0" xfId="24" applyNumberFormat="1" applyFont="1" applyFill="1"/>
    <xf numFmtId="0" fontId="40" fillId="0" borderId="0" xfId="24" applyFont="1" applyAlignment="1">
      <alignment horizontal="left"/>
    </xf>
    <xf numFmtId="0" fontId="12" fillId="0" borderId="0" xfId="24"/>
    <xf numFmtId="166" fontId="25" fillId="2" borderId="1" xfId="0" applyNumberFormat="1" applyFont="1" applyFill="1" applyBorder="1" applyAlignment="1">
      <alignment horizontal="right"/>
    </xf>
    <xf numFmtId="4" fontId="2" fillId="2" borderId="0" xfId="2" applyNumberFormat="1" applyFont="1" applyAlignment="1">
      <alignment horizontal="right"/>
    </xf>
    <xf numFmtId="0" fontId="2" fillId="2" borderId="0" xfId="2" applyFont="1" applyAlignment="1">
      <alignment horizontal="right"/>
    </xf>
    <xf numFmtId="0" fontId="3" fillId="2" borderId="0" xfId="0" applyFont="1" applyFill="1" applyAlignment="1">
      <alignment horizontal="left" wrapText="1"/>
    </xf>
    <xf numFmtId="4" fontId="5" fillId="2" borderId="0" xfId="2" applyNumberFormat="1" applyAlignment="1">
      <alignment horizontal="center"/>
    </xf>
    <xf numFmtId="0" fontId="7" fillId="3" borderId="0" xfId="2" applyFont="1" applyFill="1" applyAlignment="1"/>
    <xf numFmtId="0" fontId="7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 wrapText="1"/>
    </xf>
    <xf numFmtId="0" fontId="2" fillId="0" borderId="0" xfId="2" applyFont="1" applyFill="1" applyAlignment="1"/>
    <xf numFmtId="3" fontId="2" fillId="2" borderId="0" xfId="2" applyNumberFormat="1" applyFont="1" applyAlignment="1">
      <alignment horizontal="right"/>
    </xf>
    <xf numFmtId="0" fontId="2" fillId="2" borderId="0" xfId="2" applyFont="1" applyAlignment="1"/>
    <xf numFmtId="173" fontId="5" fillId="2" borderId="0" xfId="17" applyNumberFormat="1" applyFont="1" applyFill="1" applyAlignment="1">
      <alignment horizontal="left"/>
    </xf>
    <xf numFmtId="167" fontId="5" fillId="2" borderId="0" xfId="17" applyNumberFormat="1" applyFont="1" applyFill="1" applyAlignment="1">
      <alignment horizontal="left"/>
    </xf>
    <xf numFmtId="167" fontId="5" fillId="16" borderId="0" xfId="17" applyNumberFormat="1" applyFont="1" applyFill="1" applyAlignment="1">
      <alignment horizontal="left"/>
    </xf>
    <xf numFmtId="43" fontId="5" fillId="2" borderId="0" xfId="17" applyFont="1" applyFill="1" applyAlignment="1">
      <alignment horizontal="left"/>
    </xf>
    <xf numFmtId="0" fontId="2" fillId="2" borderId="0" xfId="2" applyFont="1">
      <alignment horizontal="left"/>
    </xf>
    <xf numFmtId="0" fontId="4" fillId="2" borderId="1" xfId="2" applyFont="1" applyBorder="1" applyAlignment="1"/>
    <xf numFmtId="3" fontId="4" fillId="2" borderId="1" xfId="2" applyNumberFormat="1" applyFont="1" applyBorder="1" applyAlignment="1">
      <alignment horizontal="right"/>
    </xf>
    <xf numFmtId="1" fontId="2" fillId="2" borderId="0" xfId="2" applyNumberFormat="1" applyFont="1">
      <alignment horizontal="left"/>
    </xf>
    <xf numFmtId="0" fontId="5" fillId="16" borderId="0" xfId="2" applyFill="1" applyAlignment="1">
      <alignment horizontal="center"/>
    </xf>
    <xf numFmtId="166" fontId="2" fillId="2" borderId="0" xfId="1" applyNumberFormat="1" applyFont="1" applyFill="1" applyAlignment="1">
      <alignment horizontal="right"/>
    </xf>
    <xf numFmtId="9" fontId="5" fillId="2" borderId="0" xfId="1" applyFont="1" applyFill="1" applyAlignment="1">
      <alignment horizontal="left"/>
    </xf>
    <xf numFmtId="167" fontId="5" fillId="2" borderId="0" xfId="3" applyNumberFormat="1" applyFont="1" applyFill="1" applyAlignment="1">
      <alignment horizontal="left"/>
    </xf>
    <xf numFmtId="166" fontId="5" fillId="2" borderId="0" xfId="1" applyNumberFormat="1" applyFont="1" applyFill="1" applyAlignment="1">
      <alignment horizontal="left"/>
    </xf>
    <xf numFmtId="165" fontId="5" fillId="2" borderId="0" xfId="4" applyNumberFormat="1" applyFont="1" applyFill="1" applyAlignment="1">
      <alignment horizontal="left"/>
    </xf>
    <xf numFmtId="0" fontId="7" fillId="3" borderId="0" xfId="2" applyFont="1" applyFill="1" applyAlignment="1">
      <alignment horizontal="right"/>
    </xf>
    <xf numFmtId="0" fontId="4" fillId="4" borderId="2" xfId="2" applyFont="1" applyFill="1" applyBorder="1" applyAlignment="1"/>
    <xf numFmtId="3" fontId="4" fillId="4" borderId="3" xfId="2" applyNumberFormat="1" applyFont="1" applyFill="1" applyBorder="1" applyAlignment="1">
      <alignment horizontal="right"/>
    </xf>
    <xf numFmtId="3" fontId="4" fillId="4" borderId="4" xfId="2" applyNumberFormat="1" applyFont="1" applyFill="1" applyBorder="1" applyAlignment="1">
      <alignment horizontal="right"/>
    </xf>
    <xf numFmtId="170" fontId="0" fillId="0" borderId="0" xfId="0" applyNumberFormat="1"/>
    <xf numFmtId="3" fontId="2" fillId="0" borderId="0" xfId="4" applyNumberFormat="1" applyFont="1" applyFill="1" applyAlignment="1">
      <alignment horizontal="right"/>
    </xf>
    <xf numFmtId="167" fontId="5" fillId="2" borderId="0" xfId="2" applyNumberFormat="1">
      <alignment horizontal="left"/>
    </xf>
    <xf numFmtId="3" fontId="2" fillId="0" borderId="0" xfId="2" applyNumberFormat="1" applyFont="1" applyFill="1" applyAlignment="1">
      <alignment horizontal="right"/>
    </xf>
    <xf numFmtId="3" fontId="2" fillId="2" borderId="0" xfId="4" applyNumberFormat="1" applyFont="1" applyFill="1" applyAlignment="1">
      <alignment horizontal="right"/>
    </xf>
    <xf numFmtId="3" fontId="2" fillId="0" borderId="0" xfId="4" applyNumberFormat="1" applyFont="1" applyFill="1" applyBorder="1" applyAlignment="1">
      <alignment horizontal="right"/>
    </xf>
    <xf numFmtId="0" fontId="4" fillId="4" borderId="2" xfId="2" applyFont="1" applyFill="1" applyBorder="1">
      <alignment horizontal="left"/>
    </xf>
    <xf numFmtId="167" fontId="31" fillId="2" borderId="0" xfId="3" applyNumberFormat="1" applyFont="1" applyFill="1" applyAlignment="1">
      <alignment horizontal="left"/>
    </xf>
    <xf numFmtId="3" fontId="2" fillId="2" borderId="0" xfId="4" applyNumberFormat="1" applyFont="1" applyFill="1" applyBorder="1" applyAlignment="1">
      <alignment horizontal="right"/>
    </xf>
    <xf numFmtId="3" fontId="2" fillId="2" borderId="5" xfId="2" applyNumberFormat="1" applyFont="1" applyBorder="1" applyAlignment="1">
      <alignment horizontal="right"/>
    </xf>
    <xf numFmtId="0" fontId="11" fillId="2" borderId="0" xfId="2" applyFont="1" applyAlignment="1">
      <alignment horizontal="left" vertical="top"/>
    </xf>
    <xf numFmtId="3" fontId="2" fillId="2" borderId="0" xfId="2" applyNumberFormat="1" applyFont="1" applyAlignment="1">
      <alignment horizontal="left" vertical="top"/>
    </xf>
    <xf numFmtId="0" fontId="11" fillId="2" borderId="5" xfId="2" applyFont="1" applyBorder="1" applyAlignment="1">
      <alignment horizontal="left" vertical="top"/>
    </xf>
    <xf numFmtId="3" fontId="2" fillId="2" borderId="5" xfId="2" applyNumberFormat="1" applyFont="1" applyBorder="1" applyAlignment="1">
      <alignment horizontal="left" vertical="top"/>
    </xf>
    <xf numFmtId="9" fontId="5" fillId="2" borderId="5" xfId="1" applyFont="1" applyFill="1" applyBorder="1" applyAlignment="1">
      <alignment horizontal="left"/>
    </xf>
    <xf numFmtId="3" fontId="5" fillId="2" borderId="0" xfId="2" applyNumberFormat="1" applyAlignment="1">
      <alignment horizontal="right"/>
    </xf>
    <xf numFmtId="183" fontId="52" fillId="5" borderId="0" xfId="20" applyNumberFormat="1" applyFill="1"/>
    <xf numFmtId="0" fontId="14" fillId="5" borderId="0" xfId="26" applyFont="1" applyFill="1"/>
    <xf numFmtId="0" fontId="38" fillId="5" borderId="0" xfId="26" applyFont="1" applyFill="1" applyAlignment="1">
      <alignment horizontal="center"/>
    </xf>
    <xf numFmtId="0" fontId="38" fillId="5" borderId="0" xfId="26" applyFont="1" applyFill="1" applyAlignment="1">
      <alignment horizontal="left"/>
    </xf>
    <xf numFmtId="0" fontId="45" fillId="13" borderId="21" xfId="26" applyFont="1" applyFill="1" applyBorder="1" applyAlignment="1">
      <alignment horizontal="center"/>
    </xf>
    <xf numFmtId="0" fontId="45" fillId="13" borderId="22" xfId="26" applyFont="1" applyFill="1" applyBorder="1" applyAlignment="1">
      <alignment horizontal="center"/>
    </xf>
    <xf numFmtId="0" fontId="45" fillId="13" borderId="14" xfId="26" applyFont="1" applyFill="1" applyBorder="1" applyAlignment="1">
      <alignment horizontal="center"/>
    </xf>
    <xf numFmtId="0" fontId="38" fillId="5" borderId="19" xfId="26" applyFont="1" applyFill="1" applyBorder="1" applyAlignment="1">
      <alignment horizontal="center"/>
    </xf>
    <xf numFmtId="0" fontId="38" fillId="5" borderId="16" xfId="26" applyFont="1" applyFill="1" applyBorder="1" applyAlignment="1">
      <alignment horizontal="center"/>
    </xf>
    <xf numFmtId="165" fontId="38" fillId="5" borderId="0" xfId="26" applyNumberFormat="1" applyFont="1" applyFill="1" applyAlignment="1">
      <alignment horizontal="left"/>
    </xf>
    <xf numFmtId="0" fontId="38" fillId="5" borderId="21" xfId="26" applyFont="1" applyFill="1" applyBorder="1" applyAlignment="1">
      <alignment horizontal="left"/>
    </xf>
    <xf numFmtId="3" fontId="38" fillId="5" borderId="22" xfId="26" applyNumberFormat="1" applyFont="1" applyFill="1" applyBorder="1" applyAlignment="1">
      <alignment horizontal="center" vertical="center"/>
    </xf>
    <xf numFmtId="3" fontId="38" fillId="5" borderId="14" xfId="26" applyNumberFormat="1" applyFont="1" applyFill="1" applyBorder="1" applyAlignment="1">
      <alignment horizontal="center" vertical="center"/>
    </xf>
    <xf numFmtId="0" fontId="38" fillId="5" borderId="19" xfId="26" applyFont="1" applyFill="1" applyBorder="1" applyAlignment="1">
      <alignment horizontal="left"/>
    </xf>
    <xf numFmtId="3" fontId="38" fillId="5" borderId="0" xfId="26" applyNumberFormat="1" applyFont="1" applyFill="1" applyAlignment="1">
      <alignment horizontal="center" vertical="center"/>
    </xf>
    <xf numFmtId="3" fontId="38" fillId="5" borderId="16" xfId="26" applyNumberFormat="1" applyFont="1" applyFill="1" applyBorder="1" applyAlignment="1">
      <alignment horizontal="center" vertical="center"/>
    </xf>
    <xf numFmtId="0" fontId="14" fillId="17" borderId="39" xfId="26" applyFont="1" applyFill="1" applyBorder="1" applyAlignment="1">
      <alignment horizontal="left"/>
    </xf>
    <xf numFmtId="3" fontId="14" fillId="17" borderId="33" xfId="26" applyNumberFormat="1" applyFont="1" applyFill="1" applyBorder="1" applyAlignment="1">
      <alignment horizontal="center" vertical="center"/>
    </xf>
    <xf numFmtId="3" fontId="14" fillId="17" borderId="40" xfId="26" applyNumberFormat="1" applyFont="1" applyFill="1" applyBorder="1" applyAlignment="1">
      <alignment horizontal="center" vertical="center"/>
    </xf>
    <xf numFmtId="2" fontId="38" fillId="5" borderId="41" xfId="26" applyNumberFormat="1" applyFont="1" applyFill="1" applyBorder="1" applyAlignment="1">
      <alignment horizontal="left"/>
    </xf>
    <xf numFmtId="184" fontId="42" fillId="0" borderId="0" xfId="26" applyNumberFormat="1" applyFont="1"/>
    <xf numFmtId="2" fontId="38" fillId="5" borderId="19" xfId="26" applyNumberFormat="1" applyFont="1" applyFill="1" applyBorder="1" applyAlignment="1">
      <alignment horizontal="left"/>
    </xf>
    <xf numFmtId="167" fontId="38" fillId="5" borderId="0" xfId="27" applyNumberFormat="1" applyFont="1" applyFill="1" applyBorder="1" applyAlignment="1">
      <alignment horizontal="center" vertical="center"/>
    </xf>
    <xf numFmtId="2" fontId="38" fillId="5" borderId="20" xfId="26" applyNumberFormat="1" applyFont="1" applyFill="1" applyBorder="1" applyAlignment="1">
      <alignment horizontal="left"/>
    </xf>
    <xf numFmtId="3" fontId="38" fillId="5" borderId="11" xfId="26" applyNumberFormat="1" applyFont="1" applyFill="1" applyBorder="1" applyAlignment="1">
      <alignment horizontal="center" vertical="center"/>
    </xf>
    <xf numFmtId="3" fontId="38" fillId="5" borderId="18" xfId="26" applyNumberFormat="1" applyFont="1" applyFill="1" applyBorder="1" applyAlignment="1">
      <alignment horizontal="center" vertical="center"/>
    </xf>
    <xf numFmtId="2" fontId="38" fillId="5" borderId="0" xfId="26" applyNumberFormat="1" applyFont="1" applyFill="1" applyAlignment="1">
      <alignment horizontal="left"/>
    </xf>
    <xf numFmtId="0" fontId="14" fillId="5" borderId="0" xfId="26" applyFont="1" applyFill="1" applyAlignment="1">
      <alignment horizontal="left"/>
    </xf>
    <xf numFmtId="3" fontId="38" fillId="5" borderId="0" xfId="26" applyNumberFormat="1" applyFont="1" applyFill="1" applyAlignment="1">
      <alignment horizontal="center"/>
    </xf>
    <xf numFmtId="0" fontId="38" fillId="5" borderId="0" xfId="26" applyFont="1" applyFill="1" applyAlignment="1">
      <alignment horizontal="left" vertical="center"/>
    </xf>
    <xf numFmtId="3" fontId="42" fillId="5" borderId="0" xfId="26" applyNumberFormat="1" applyFont="1" applyFill="1" applyAlignment="1">
      <alignment horizontal="center" vertical="center"/>
    </xf>
    <xf numFmtId="0" fontId="38" fillId="5" borderId="11" xfId="26" applyFont="1" applyFill="1" applyBorder="1" applyAlignment="1">
      <alignment horizontal="left" vertical="center"/>
    </xf>
    <xf numFmtId="0" fontId="42" fillId="0" borderId="0" xfId="26" applyFont="1" applyAlignment="1">
      <alignment horizontal="left"/>
    </xf>
    <xf numFmtId="0" fontId="14" fillId="5" borderId="42" xfId="26" applyFont="1" applyFill="1" applyBorder="1" applyAlignment="1">
      <alignment horizontal="left" vertical="center"/>
    </xf>
    <xf numFmtId="166" fontId="14" fillId="5" borderId="42" xfId="26" applyNumberFormat="1" applyFont="1" applyFill="1" applyBorder="1" applyAlignment="1">
      <alignment horizontal="center" vertical="center"/>
    </xf>
    <xf numFmtId="0" fontId="38" fillId="0" borderId="0" xfId="26" applyFont="1" applyAlignment="1">
      <alignment horizontal="center"/>
    </xf>
    <xf numFmtId="3" fontId="42" fillId="5" borderId="0" xfId="26" applyNumberFormat="1" applyFont="1" applyFill="1" applyAlignment="1">
      <alignment horizontal="center"/>
    </xf>
    <xf numFmtId="0" fontId="38" fillId="5" borderId="11" xfId="26" applyFont="1" applyFill="1" applyBorder="1" applyAlignment="1">
      <alignment horizontal="left"/>
    </xf>
    <xf numFmtId="3" fontId="42" fillId="5" borderId="11" xfId="26" applyNumberFormat="1" applyFont="1" applyFill="1" applyBorder="1" applyAlignment="1">
      <alignment horizontal="center"/>
    </xf>
    <xf numFmtId="0" fontId="14" fillId="5" borderId="11" xfId="26" applyFont="1" applyFill="1" applyBorder="1"/>
    <xf numFmtId="166" fontId="14" fillId="5" borderId="11" xfId="26" applyNumberFormat="1" applyFont="1" applyFill="1" applyBorder="1" applyAlignment="1">
      <alignment horizontal="center" vertical="center"/>
    </xf>
    <xf numFmtId="10" fontId="14" fillId="5" borderId="0" xfId="26" applyNumberFormat="1" applyFont="1" applyFill="1" applyAlignment="1">
      <alignment horizontal="center"/>
    </xf>
    <xf numFmtId="0" fontId="14" fillId="5" borderId="42" xfId="26" applyFont="1" applyFill="1" applyBorder="1"/>
    <xf numFmtId="166" fontId="14" fillId="5" borderId="43" xfId="26" applyNumberFormat="1" applyFont="1" applyFill="1" applyBorder="1" applyAlignment="1">
      <alignment horizontal="center" vertical="center"/>
    </xf>
    <xf numFmtId="0" fontId="14" fillId="5" borderId="0" xfId="26" applyFont="1" applyFill="1" applyAlignment="1">
      <alignment horizontal="left" vertical="center"/>
    </xf>
    <xf numFmtId="10" fontId="14" fillId="5" borderId="0" xfId="26" applyNumberFormat="1" applyFont="1" applyFill="1" applyAlignment="1">
      <alignment horizontal="center" vertical="center"/>
    </xf>
    <xf numFmtId="0" fontId="13" fillId="5" borderId="0" xfId="26" applyFont="1" applyFill="1"/>
    <xf numFmtId="165" fontId="38" fillId="5" borderId="0" xfId="26" applyNumberFormat="1" applyFont="1" applyFill="1" applyAlignment="1">
      <alignment horizontal="center"/>
    </xf>
    <xf numFmtId="10" fontId="38" fillId="5" borderId="0" xfId="26" applyNumberFormat="1" applyFont="1" applyFill="1" applyAlignment="1">
      <alignment horizontal="right"/>
    </xf>
    <xf numFmtId="0" fontId="39" fillId="5" borderId="0" xfId="26" applyFont="1" applyFill="1" applyAlignment="1">
      <alignment horizontal="left"/>
    </xf>
    <xf numFmtId="0" fontId="55" fillId="5" borderId="0" xfId="26" applyFont="1" applyFill="1" applyAlignment="1">
      <alignment horizontal="left"/>
    </xf>
    <xf numFmtId="165" fontId="55" fillId="5" borderId="0" xfId="26" applyNumberFormat="1" applyFont="1" applyFill="1" applyAlignment="1">
      <alignment horizontal="center"/>
    </xf>
    <xf numFmtId="10" fontId="55" fillId="5" borderId="0" xfId="26" applyNumberFormat="1" applyFont="1" applyFill="1" applyAlignment="1">
      <alignment horizontal="right"/>
    </xf>
    <xf numFmtId="0" fontId="45" fillId="13" borderId="44" xfId="26" applyFont="1" applyFill="1" applyBorder="1" applyAlignment="1">
      <alignment horizontal="left" vertical="center"/>
    </xf>
    <xf numFmtId="0" fontId="45" fillId="13" borderId="41" xfId="26" applyFont="1" applyFill="1" applyBorder="1" applyAlignment="1">
      <alignment horizontal="right" vertical="center"/>
    </xf>
    <xf numFmtId="0" fontId="45" fillId="13" borderId="34" xfId="26" applyFont="1" applyFill="1" applyBorder="1" applyAlignment="1">
      <alignment horizontal="right" vertical="center"/>
    </xf>
    <xf numFmtId="10" fontId="45" fillId="13" borderId="45" xfId="26" applyNumberFormat="1" applyFont="1" applyFill="1" applyBorder="1" applyAlignment="1">
      <alignment horizontal="right" vertical="center"/>
    </xf>
    <xf numFmtId="10" fontId="45" fillId="13" borderId="34" xfId="26" applyNumberFormat="1" applyFont="1" applyFill="1" applyBorder="1" applyAlignment="1">
      <alignment horizontal="right" vertical="center"/>
    </xf>
    <xf numFmtId="10" fontId="45" fillId="18" borderId="46" xfId="26" applyNumberFormat="1" applyFont="1" applyFill="1" applyBorder="1" applyAlignment="1">
      <alignment horizontal="right" vertical="center"/>
    </xf>
    <xf numFmtId="165" fontId="14" fillId="14" borderId="47" xfId="26" applyNumberFormat="1" applyFont="1" applyFill="1" applyBorder="1" applyAlignment="1">
      <alignment horizontal="left" vertical="center"/>
    </xf>
    <xf numFmtId="165" fontId="14" fillId="14" borderId="48" xfId="26" applyNumberFormat="1" applyFont="1" applyFill="1" applyBorder="1" applyAlignment="1">
      <alignment horizontal="center" vertical="center"/>
    </xf>
    <xf numFmtId="165" fontId="14" fillId="14" borderId="1" xfId="26" applyNumberFormat="1" applyFont="1" applyFill="1" applyBorder="1" applyAlignment="1">
      <alignment horizontal="center" vertical="center"/>
    </xf>
    <xf numFmtId="166" fontId="14" fillId="14" borderId="40" xfId="26" applyNumberFormat="1" applyFont="1" applyFill="1" applyBorder="1" applyAlignment="1">
      <alignment horizontal="right" vertical="center"/>
    </xf>
    <xf numFmtId="165" fontId="14" fillId="14" borderId="33" xfId="26" applyNumberFormat="1" applyFont="1" applyFill="1" applyBorder="1" applyAlignment="1">
      <alignment horizontal="center" vertical="center"/>
    </xf>
    <xf numFmtId="166" fontId="14" fillId="14" borderId="33" xfId="26" applyNumberFormat="1" applyFont="1" applyFill="1" applyBorder="1" applyAlignment="1">
      <alignment horizontal="right" vertical="center"/>
    </xf>
    <xf numFmtId="9" fontId="14" fillId="14" borderId="49" xfId="26" applyNumberFormat="1" applyFont="1" applyFill="1" applyBorder="1" applyAlignment="1">
      <alignment horizontal="right" vertical="center"/>
    </xf>
    <xf numFmtId="0" fontId="38" fillId="5" borderId="50" xfId="26" applyFont="1" applyFill="1" applyBorder="1" applyAlignment="1">
      <alignment horizontal="left" vertical="center"/>
    </xf>
    <xf numFmtId="165" fontId="38" fillId="5" borderId="19" xfId="26" applyNumberFormat="1" applyFont="1" applyFill="1" applyBorder="1" applyAlignment="1">
      <alignment horizontal="center" vertical="center"/>
    </xf>
    <xf numFmtId="165" fontId="38" fillId="5" borderId="0" xfId="26" applyNumberFormat="1" applyFont="1" applyFill="1" applyAlignment="1">
      <alignment horizontal="center" vertical="center"/>
    </xf>
    <xf numFmtId="166" fontId="38" fillId="5" borderId="16" xfId="26" applyNumberFormat="1" applyFont="1" applyFill="1" applyBorder="1" applyAlignment="1">
      <alignment horizontal="right" vertical="center"/>
    </xf>
    <xf numFmtId="166" fontId="38" fillId="5" borderId="0" xfId="26" applyNumberFormat="1" applyFont="1" applyFill="1" applyAlignment="1">
      <alignment horizontal="right" vertical="center"/>
    </xf>
    <xf numFmtId="166" fontId="38" fillId="5" borderId="51" xfId="26" applyNumberFormat="1" applyFont="1" applyFill="1" applyBorder="1" applyAlignment="1">
      <alignment horizontal="right" vertical="center"/>
    </xf>
    <xf numFmtId="165" fontId="38" fillId="5" borderId="19" xfId="26" applyNumberFormat="1" applyFont="1" applyFill="1" applyBorder="1" applyAlignment="1">
      <alignment horizontal="left" vertical="center"/>
    </xf>
    <xf numFmtId="165" fontId="38" fillId="5" borderId="0" xfId="26" applyNumberFormat="1" applyFont="1" applyFill="1" applyAlignment="1">
      <alignment horizontal="left" vertical="center"/>
    </xf>
    <xf numFmtId="165" fontId="14" fillId="14" borderId="39" xfId="26" applyNumberFormat="1" applyFont="1" applyFill="1" applyBorder="1" applyAlignment="1">
      <alignment horizontal="center" vertical="center"/>
    </xf>
    <xf numFmtId="165" fontId="38" fillId="0" borderId="0" xfId="26" applyNumberFormat="1" applyFont="1" applyAlignment="1">
      <alignment horizontal="center" vertical="center"/>
    </xf>
    <xf numFmtId="0" fontId="38" fillId="0" borderId="50" xfId="26" applyFont="1" applyBorder="1" applyAlignment="1">
      <alignment horizontal="left" vertical="center"/>
    </xf>
    <xf numFmtId="165" fontId="38" fillId="0" borderId="19" xfId="26" applyNumberFormat="1" applyFont="1" applyBorder="1" applyAlignment="1">
      <alignment horizontal="center" vertical="center"/>
    </xf>
    <xf numFmtId="165" fontId="38" fillId="0" borderId="19" xfId="26" applyNumberFormat="1" applyFont="1" applyBorder="1"/>
    <xf numFmtId="165" fontId="38" fillId="0" borderId="0" xfId="26" applyNumberFormat="1" applyFont="1"/>
    <xf numFmtId="0" fontId="13" fillId="14" borderId="52" xfId="26" applyFont="1" applyFill="1" applyBorder="1" applyAlignment="1">
      <alignment horizontal="left"/>
    </xf>
    <xf numFmtId="0" fontId="14" fillId="14" borderId="52" xfId="26" applyFont="1" applyFill="1" applyBorder="1" applyAlignment="1">
      <alignment horizontal="left" vertical="center"/>
    </xf>
    <xf numFmtId="184" fontId="42" fillId="0" borderId="41" xfId="26" applyNumberFormat="1" applyFont="1" applyBorder="1"/>
    <xf numFmtId="184" fontId="42" fillId="0" borderId="19" xfId="26" applyNumberFormat="1" applyFont="1" applyBorder="1"/>
    <xf numFmtId="0" fontId="14" fillId="14" borderId="47" xfId="26" applyFont="1" applyFill="1" applyBorder="1" applyAlignment="1">
      <alignment horizontal="left" vertical="center"/>
    </xf>
    <xf numFmtId="165" fontId="38" fillId="5" borderId="33" xfId="26" applyNumberFormat="1" applyFont="1" applyFill="1" applyBorder="1" applyAlignment="1">
      <alignment horizontal="center" vertical="center"/>
    </xf>
    <xf numFmtId="9" fontId="38" fillId="5" borderId="51" xfId="26" applyNumberFormat="1" applyFont="1" applyFill="1" applyBorder="1" applyAlignment="1">
      <alignment horizontal="right" vertical="center"/>
    </xf>
    <xf numFmtId="165" fontId="38" fillId="0" borderId="20" xfId="26" applyNumberFormat="1" applyFont="1" applyBorder="1" applyAlignment="1">
      <alignment horizontal="center" vertical="center"/>
    </xf>
    <xf numFmtId="165" fontId="38" fillId="0" borderId="11" xfId="26" applyNumberFormat="1" applyFont="1" applyBorder="1" applyAlignment="1">
      <alignment horizontal="center" vertical="center"/>
    </xf>
    <xf numFmtId="166" fontId="38" fillId="5" borderId="18" xfId="26" applyNumberFormat="1" applyFont="1" applyFill="1" applyBorder="1" applyAlignment="1">
      <alignment horizontal="right" vertical="center"/>
    </xf>
    <xf numFmtId="166" fontId="38" fillId="5" borderId="11" xfId="26" applyNumberFormat="1" applyFont="1" applyFill="1" applyBorder="1" applyAlignment="1">
      <alignment horizontal="right" vertical="center"/>
    </xf>
    <xf numFmtId="166" fontId="38" fillId="5" borderId="53" xfId="26" applyNumberFormat="1" applyFont="1" applyFill="1" applyBorder="1" applyAlignment="1">
      <alignment horizontal="right" vertical="center"/>
    </xf>
    <xf numFmtId="0" fontId="13" fillId="5" borderId="0" xfId="26" applyFont="1" applyFill="1" applyAlignment="1">
      <alignment vertical="center"/>
    </xf>
    <xf numFmtId="10" fontId="42" fillId="5" borderId="0" xfId="26" applyNumberFormat="1" applyFont="1" applyFill="1" applyAlignment="1">
      <alignment horizontal="right" vertical="center"/>
    </xf>
    <xf numFmtId="0" fontId="42" fillId="5" borderId="0" xfId="26" applyFont="1" applyFill="1" applyAlignment="1">
      <alignment horizontal="left" vertical="center"/>
    </xf>
    <xf numFmtId="0" fontId="42" fillId="5" borderId="0" xfId="26" applyFont="1" applyFill="1" applyAlignment="1">
      <alignment horizontal="right" vertical="center"/>
    </xf>
    <xf numFmtId="0" fontId="43" fillId="5" borderId="0" xfId="26" applyFont="1" applyFill="1" applyAlignment="1">
      <alignment horizontal="left" vertical="center"/>
    </xf>
    <xf numFmtId="165" fontId="42" fillId="5" borderId="0" xfId="26" applyNumberFormat="1" applyFont="1" applyFill="1" applyAlignment="1">
      <alignment horizontal="center" vertical="center"/>
    </xf>
    <xf numFmtId="0" fontId="35" fillId="5" borderId="0" xfId="26" applyFont="1" applyFill="1" applyAlignment="1">
      <alignment horizontal="left" vertical="center"/>
    </xf>
    <xf numFmtId="0" fontId="45" fillId="13" borderId="58" xfId="26" applyFont="1" applyFill="1" applyBorder="1" applyAlignment="1">
      <alignment horizontal="left" vertical="center"/>
    </xf>
    <xf numFmtId="0" fontId="45" fillId="13" borderId="58" xfId="26" applyFont="1" applyFill="1" applyBorder="1" applyAlignment="1">
      <alignment horizontal="right" vertical="center"/>
    </xf>
    <xf numFmtId="0" fontId="45" fillId="13" borderId="59" xfId="26" applyFont="1" applyFill="1" applyBorder="1" applyAlignment="1">
      <alignment horizontal="right" vertical="center"/>
    </xf>
    <xf numFmtId="10" fontId="45" fillId="13" borderId="60" xfId="26" applyNumberFormat="1" applyFont="1" applyFill="1" applyBorder="1" applyAlignment="1">
      <alignment horizontal="right" vertical="center"/>
    </xf>
    <xf numFmtId="10" fontId="45" fillId="18" borderId="61" xfId="26" applyNumberFormat="1" applyFont="1" applyFill="1" applyBorder="1" applyAlignment="1">
      <alignment horizontal="right" vertical="center"/>
    </xf>
    <xf numFmtId="165" fontId="14" fillId="14" borderId="52" xfId="26" applyNumberFormat="1" applyFont="1" applyFill="1" applyBorder="1" applyAlignment="1">
      <alignment horizontal="left" vertical="center"/>
    </xf>
    <xf numFmtId="165" fontId="13" fillId="14" borderId="47" xfId="26" applyNumberFormat="1" applyFont="1" applyFill="1" applyBorder="1" applyAlignment="1">
      <alignment horizontal="right" vertical="center"/>
    </xf>
    <xf numFmtId="165" fontId="13" fillId="14" borderId="33" xfId="26" applyNumberFormat="1" applyFont="1" applyFill="1" applyBorder="1" applyAlignment="1">
      <alignment horizontal="right" vertical="center"/>
    </xf>
    <xf numFmtId="166" fontId="13" fillId="14" borderId="62" xfId="26" applyNumberFormat="1" applyFont="1" applyFill="1" applyBorder="1" applyAlignment="1">
      <alignment horizontal="right" vertical="center"/>
    </xf>
    <xf numFmtId="9" fontId="13" fillId="14" borderId="63" xfId="26" applyNumberFormat="1" applyFont="1" applyFill="1" applyBorder="1" applyAlignment="1">
      <alignment horizontal="right" vertical="center"/>
    </xf>
    <xf numFmtId="0" fontId="41" fillId="0" borderId="0" xfId="26" applyFont="1" applyAlignment="1">
      <alignment vertical="center"/>
    </xf>
    <xf numFmtId="165" fontId="42" fillId="5" borderId="50" xfId="26" applyNumberFormat="1" applyFont="1" applyFill="1" applyBorder="1" applyAlignment="1">
      <alignment horizontal="right" vertical="center"/>
    </xf>
    <xf numFmtId="165" fontId="42" fillId="5" borderId="0" xfId="26" applyNumberFormat="1" applyFont="1" applyFill="1" applyAlignment="1">
      <alignment horizontal="right" vertical="center"/>
    </xf>
    <xf numFmtId="166" fontId="42" fillId="5" borderId="64" xfId="26" applyNumberFormat="1" applyFont="1" applyFill="1" applyBorder="1" applyAlignment="1">
      <alignment horizontal="right" vertical="center"/>
    </xf>
    <xf numFmtId="166" fontId="42" fillId="5" borderId="65" xfId="26" applyNumberFormat="1" applyFont="1" applyFill="1" applyBorder="1" applyAlignment="1">
      <alignment horizontal="right" vertical="center"/>
    </xf>
    <xf numFmtId="179" fontId="42" fillId="5" borderId="0" xfId="26" applyNumberFormat="1" applyFont="1" applyFill="1" applyAlignment="1">
      <alignment horizontal="right" vertical="center"/>
    </xf>
    <xf numFmtId="165" fontId="42" fillId="0" borderId="0" xfId="26" applyNumberFormat="1" applyFont="1" applyAlignment="1">
      <alignment horizontal="right" vertical="center"/>
    </xf>
    <xf numFmtId="165" fontId="13" fillId="14" borderId="66" xfId="26" applyNumberFormat="1" applyFont="1" applyFill="1" applyBorder="1" applyAlignment="1">
      <alignment horizontal="right" vertical="center"/>
    </xf>
    <xf numFmtId="165" fontId="13" fillId="14" borderId="67" xfId="26" applyNumberFormat="1" applyFont="1" applyFill="1" applyBorder="1" applyAlignment="1">
      <alignment horizontal="right" vertical="center"/>
    </xf>
    <xf numFmtId="166" fontId="13" fillId="14" borderId="68" xfId="26" applyNumberFormat="1" applyFont="1" applyFill="1" applyBorder="1" applyAlignment="1">
      <alignment horizontal="right" vertical="center"/>
    </xf>
    <xf numFmtId="9" fontId="13" fillId="14" borderId="69" xfId="26" applyNumberFormat="1" applyFont="1" applyFill="1" applyBorder="1" applyAlignment="1">
      <alignment horizontal="right" vertical="center"/>
    </xf>
    <xf numFmtId="179" fontId="42" fillId="5" borderId="50" xfId="26" applyNumberFormat="1" applyFont="1" applyFill="1" applyBorder="1" applyAlignment="1">
      <alignment horizontal="right" vertical="center"/>
    </xf>
    <xf numFmtId="0" fontId="13" fillId="14" borderId="66" xfId="26" applyFont="1" applyFill="1" applyBorder="1" applyAlignment="1">
      <alignment horizontal="left" vertical="center"/>
    </xf>
    <xf numFmtId="9" fontId="42" fillId="5" borderId="64" xfId="26" applyNumberFormat="1" applyFont="1" applyFill="1" applyBorder="1" applyAlignment="1">
      <alignment horizontal="right" vertical="center"/>
    </xf>
    <xf numFmtId="166" fontId="13" fillId="14" borderId="67" xfId="26" applyNumberFormat="1" applyFont="1" applyFill="1" applyBorder="1" applyAlignment="1">
      <alignment horizontal="right" vertical="center"/>
    </xf>
    <xf numFmtId="9" fontId="13" fillId="14" borderId="70" xfId="26" applyNumberFormat="1" applyFont="1" applyFill="1" applyBorder="1" applyAlignment="1">
      <alignment horizontal="right" vertical="center"/>
    </xf>
    <xf numFmtId="165" fontId="38" fillId="5" borderId="50" xfId="26" applyNumberFormat="1" applyFont="1" applyFill="1" applyBorder="1" applyAlignment="1">
      <alignment horizontal="right" vertical="center"/>
    </xf>
    <xf numFmtId="165" fontId="38" fillId="5" borderId="0" xfId="26" applyNumberFormat="1" applyFont="1" applyFill="1" applyAlignment="1">
      <alignment horizontal="right" vertical="center"/>
    </xf>
    <xf numFmtId="166" fontId="42" fillId="5" borderId="0" xfId="26" applyNumberFormat="1" applyFont="1" applyFill="1" applyAlignment="1">
      <alignment horizontal="right" vertical="center"/>
    </xf>
    <xf numFmtId="166" fontId="42" fillId="5" borderId="71" xfId="26" applyNumberFormat="1" applyFont="1" applyFill="1" applyBorder="1" applyAlignment="1">
      <alignment horizontal="right" vertical="center"/>
    </xf>
    <xf numFmtId="0" fontId="12" fillId="0" borderId="0" xfId="26" applyAlignment="1">
      <alignment horizontal="right" vertical="center"/>
    </xf>
    <xf numFmtId="0" fontId="12" fillId="0" borderId="0" xfId="26" applyAlignment="1">
      <alignment vertical="center"/>
    </xf>
    <xf numFmtId="0" fontId="8" fillId="2" borderId="0" xfId="9" applyFont="1" applyFill="1"/>
    <xf numFmtId="0" fontId="8" fillId="2" borderId="0" xfId="9" applyFont="1" applyFill="1" applyAlignment="1">
      <alignment horizontal="right"/>
    </xf>
    <xf numFmtId="0" fontId="8" fillId="2" borderId="0" xfId="9" applyFont="1" applyFill="1" applyAlignment="1">
      <alignment horizontal="center" vertical="center"/>
    </xf>
    <xf numFmtId="0" fontId="8" fillId="2" borderId="0" xfId="9" applyFont="1" applyFill="1" applyAlignment="1">
      <alignment horizontal="center"/>
    </xf>
    <xf numFmtId="3" fontId="6" fillId="2" borderId="0" xfId="2" applyNumberFormat="1" applyFont="1" applyAlignment="1">
      <alignment horizontal="right"/>
    </xf>
    <xf numFmtId="3" fontId="6" fillId="2" borderId="0" xfId="2" applyNumberFormat="1" applyFont="1" applyAlignment="1">
      <alignment horizontal="center"/>
    </xf>
    <xf numFmtId="0" fontId="6" fillId="0" borderId="0" xfId="9" applyFont="1"/>
    <xf numFmtId="0" fontId="8" fillId="2" borderId="0" xfId="9" applyFont="1" applyFill="1" applyAlignment="1">
      <alignment horizontal="left"/>
    </xf>
    <xf numFmtId="0" fontId="6" fillId="0" borderId="0" xfId="0" applyFont="1"/>
    <xf numFmtId="0" fontId="6" fillId="2" borderId="0" xfId="2" applyFont="1">
      <alignment horizontal="left"/>
    </xf>
    <xf numFmtId="0" fontId="6" fillId="2" borderId="0" xfId="2" applyFont="1" applyAlignment="1">
      <alignment horizontal="right"/>
    </xf>
    <xf numFmtId="0" fontId="6" fillId="2" borderId="0" xfId="2" applyFont="1" applyAlignment="1">
      <alignment horizontal="center" vertical="center"/>
    </xf>
    <xf numFmtId="0" fontId="6" fillId="2" borderId="0" xfId="2" applyFont="1" applyAlignment="1">
      <alignment horizontal="center"/>
    </xf>
    <xf numFmtId="0" fontId="34" fillId="2" borderId="0" xfId="2" applyFont="1">
      <alignment horizontal="left"/>
    </xf>
    <xf numFmtId="0" fontId="7" fillId="3" borderId="21" xfId="2" applyFont="1" applyFill="1" applyBorder="1">
      <alignment horizontal="left"/>
    </xf>
    <xf numFmtId="0" fontId="7" fillId="3" borderId="21" xfId="5" applyNumberFormat="1" applyFont="1" applyFill="1" applyBorder="1" applyAlignment="1">
      <alignment horizontal="center"/>
    </xf>
    <xf numFmtId="0" fontId="7" fillId="3" borderId="22" xfId="5" applyNumberFormat="1" applyFont="1" applyFill="1" applyBorder="1" applyAlignment="1">
      <alignment horizontal="center" vertical="center"/>
    </xf>
    <xf numFmtId="10" fontId="7" fillId="3" borderId="14" xfId="11" applyNumberFormat="1" applyFont="1" applyFill="1" applyBorder="1" applyAlignment="1">
      <alignment horizontal="center"/>
    </xf>
    <xf numFmtId="0" fontId="7" fillId="3" borderId="19" xfId="5" applyNumberFormat="1" applyFont="1" applyFill="1" applyBorder="1" applyAlignment="1">
      <alignment horizontal="center"/>
    </xf>
    <xf numFmtId="0" fontId="7" fillId="3" borderId="0" xfId="5" applyNumberFormat="1" applyFont="1" applyFill="1" applyBorder="1" applyAlignment="1">
      <alignment horizontal="center"/>
    </xf>
    <xf numFmtId="10" fontId="7" fillId="3" borderId="0" xfId="11" applyNumberFormat="1" applyFont="1" applyFill="1" applyBorder="1" applyAlignment="1">
      <alignment horizontal="center"/>
    </xf>
    <xf numFmtId="10" fontId="7" fillId="3" borderId="13" xfId="11" applyNumberFormat="1" applyFont="1" applyFill="1" applyBorder="1" applyAlignment="1">
      <alignment horizontal="center"/>
    </xf>
    <xf numFmtId="0" fontId="8" fillId="4" borderId="19" xfId="5" applyNumberFormat="1" applyFont="1" applyFill="1" applyBorder="1"/>
    <xf numFmtId="165" fontId="8" fillId="4" borderId="19" xfId="5" applyNumberFormat="1" applyFont="1" applyFill="1" applyBorder="1" applyAlignment="1">
      <alignment horizontal="right"/>
    </xf>
    <xf numFmtId="165" fontId="8" fillId="4" borderId="0" xfId="5" applyNumberFormat="1" applyFont="1" applyFill="1" applyBorder="1" applyAlignment="1">
      <alignment horizontal="center" vertical="center"/>
    </xf>
    <xf numFmtId="166" fontId="8" fillId="4" borderId="16" xfId="11" applyNumberFormat="1" applyFont="1" applyFill="1" applyBorder="1" applyAlignment="1">
      <alignment horizontal="center"/>
    </xf>
    <xf numFmtId="165" fontId="8" fillId="4" borderId="0" xfId="5" applyNumberFormat="1" applyFont="1" applyFill="1" applyBorder="1" applyAlignment="1">
      <alignment horizontal="right"/>
    </xf>
    <xf numFmtId="166" fontId="8" fillId="4" borderId="0" xfId="11" applyNumberFormat="1" applyFont="1" applyFill="1" applyBorder="1" applyAlignment="1">
      <alignment horizontal="center"/>
    </xf>
    <xf numFmtId="9" fontId="8" fillId="4" borderId="15" xfId="11" applyFont="1" applyFill="1" applyBorder="1" applyAlignment="1">
      <alignment horizontal="center"/>
    </xf>
    <xf numFmtId="0" fontId="6" fillId="2" borderId="19" xfId="2" applyFont="1" applyBorder="1" applyAlignment="1">
      <alignment horizontal="left" indent="1"/>
    </xf>
    <xf numFmtId="165" fontId="6" fillId="2" borderId="19" xfId="5" applyNumberFormat="1" applyFont="1" applyFill="1" applyBorder="1" applyAlignment="1">
      <alignment horizontal="right"/>
    </xf>
    <xf numFmtId="165" fontId="6" fillId="2" borderId="0" xfId="5" applyNumberFormat="1" applyFont="1" applyFill="1" applyBorder="1" applyAlignment="1">
      <alignment horizontal="center" vertical="center"/>
    </xf>
    <xf numFmtId="166" fontId="6" fillId="2" borderId="16" xfId="11" applyNumberFormat="1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right"/>
    </xf>
    <xf numFmtId="166" fontId="6" fillId="2" borderId="0" xfId="11" applyNumberFormat="1" applyFont="1" applyFill="1" applyBorder="1" applyAlignment="1">
      <alignment horizontal="center"/>
    </xf>
    <xf numFmtId="166" fontId="6" fillId="2" borderId="15" xfId="11" applyNumberFormat="1" applyFont="1" applyFill="1" applyBorder="1" applyAlignment="1">
      <alignment horizontal="center"/>
    </xf>
    <xf numFmtId="165" fontId="6" fillId="0" borderId="0" xfId="9" applyNumberFormat="1" applyFont="1"/>
    <xf numFmtId="0" fontId="6" fillId="0" borderId="19" xfId="2" applyFont="1" applyFill="1" applyBorder="1" applyAlignment="1">
      <alignment horizontal="left" indent="1"/>
    </xf>
    <xf numFmtId="165" fontId="6" fillId="0" borderId="19" xfId="5" applyNumberFormat="1" applyFont="1" applyBorder="1" applyAlignment="1">
      <alignment horizontal="right"/>
    </xf>
    <xf numFmtId="166" fontId="6" fillId="0" borderId="15" xfId="11" applyNumberFormat="1" applyFont="1" applyBorder="1" applyAlignment="1">
      <alignment horizontal="center"/>
    </xf>
    <xf numFmtId="167" fontId="6" fillId="2" borderId="19" xfId="9" applyNumberFormat="1" applyFont="1" applyFill="1" applyBorder="1"/>
    <xf numFmtId="0" fontId="6" fillId="0" borderId="19" xfId="5" applyNumberFormat="1" applyFont="1" applyBorder="1" applyAlignment="1">
      <alignment horizontal="left" indent="1"/>
    </xf>
    <xf numFmtId="10" fontId="6" fillId="0" borderId="15" xfId="11" applyNumberFormat="1" applyFont="1" applyBorder="1" applyAlignment="1">
      <alignment horizontal="center"/>
    </xf>
    <xf numFmtId="10" fontId="6" fillId="2" borderId="15" xfId="11" applyNumberFormat="1" applyFont="1" applyFill="1" applyBorder="1" applyAlignment="1">
      <alignment horizontal="center"/>
    </xf>
    <xf numFmtId="165" fontId="6" fillId="0" borderId="19" xfId="5" applyNumberFormat="1" applyFont="1" applyFill="1" applyBorder="1" applyAlignment="1">
      <alignment horizontal="right"/>
    </xf>
    <xf numFmtId="165" fontId="6" fillId="0" borderId="0" xfId="5" applyNumberFormat="1" applyFont="1" applyFill="1" applyBorder="1" applyAlignment="1">
      <alignment horizontal="center" vertical="center"/>
    </xf>
    <xf numFmtId="165" fontId="6" fillId="0" borderId="0" xfId="5" applyNumberFormat="1" applyFont="1" applyFill="1" applyBorder="1" applyAlignment="1">
      <alignment horizontal="right"/>
    </xf>
    <xf numFmtId="10" fontId="6" fillId="0" borderId="15" xfId="11" applyNumberFormat="1" applyFont="1" applyFill="1" applyBorder="1" applyAlignment="1">
      <alignment horizontal="center"/>
    </xf>
    <xf numFmtId="185" fontId="6" fillId="2" borderId="15" xfId="11" applyNumberFormat="1" applyFont="1" applyFill="1" applyBorder="1" applyAlignment="1">
      <alignment horizontal="center"/>
    </xf>
    <xf numFmtId="0" fontId="6" fillId="2" borderId="19" xfId="5" applyNumberFormat="1" applyFont="1" applyFill="1" applyBorder="1" applyAlignment="1">
      <alignment horizontal="left" indent="1"/>
    </xf>
    <xf numFmtId="185" fontId="6" fillId="0" borderId="15" xfId="11" applyNumberFormat="1" applyFont="1" applyBorder="1" applyAlignment="1">
      <alignment horizontal="center"/>
    </xf>
    <xf numFmtId="166" fontId="4" fillId="2" borderId="16" xfId="11" applyNumberFormat="1" applyFont="1" applyFill="1" applyBorder="1" applyAlignment="1">
      <alignment horizontal="center"/>
    </xf>
    <xf numFmtId="166" fontId="4" fillId="2" borderId="0" xfId="11" applyNumberFormat="1" applyFont="1" applyFill="1" applyBorder="1" applyAlignment="1">
      <alignment horizontal="center"/>
    </xf>
    <xf numFmtId="165" fontId="8" fillId="4" borderId="19" xfId="5" applyNumberFormat="1" applyFont="1" applyFill="1" applyBorder="1" applyAlignment="1">
      <alignment horizontal="center"/>
    </xf>
    <xf numFmtId="165" fontId="8" fillId="4" borderId="0" xfId="5" applyNumberFormat="1" applyFont="1" applyFill="1" applyBorder="1" applyAlignment="1">
      <alignment horizontal="center"/>
    </xf>
    <xf numFmtId="166" fontId="8" fillId="4" borderId="15" xfId="11" applyNumberFormat="1" applyFont="1" applyFill="1" applyBorder="1" applyAlignment="1">
      <alignment horizontal="center"/>
    </xf>
    <xf numFmtId="0" fontId="6" fillId="0" borderId="19" xfId="5" applyNumberFormat="1" applyFont="1" applyFill="1" applyBorder="1" applyAlignment="1">
      <alignment horizontal="left" indent="1"/>
    </xf>
    <xf numFmtId="165" fontId="6" fillId="0" borderId="19" xfId="5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166" fontId="6" fillId="0" borderId="16" xfId="11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66" fontId="6" fillId="0" borderId="0" xfId="11" applyNumberFormat="1" applyFont="1" applyFill="1" applyBorder="1" applyAlignment="1">
      <alignment horizontal="center"/>
    </xf>
    <xf numFmtId="166" fontId="6" fillId="0" borderId="15" xfId="11" applyNumberFormat="1" applyFont="1" applyFill="1" applyBorder="1" applyAlignment="1">
      <alignment horizontal="center"/>
    </xf>
    <xf numFmtId="165" fontId="6" fillId="2" borderId="19" xfId="5" applyNumberFormat="1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center"/>
    </xf>
    <xf numFmtId="0" fontId="6" fillId="0" borderId="20" xfId="2" applyFont="1" applyFill="1" applyBorder="1" applyAlignment="1">
      <alignment horizontal="left" indent="1"/>
    </xf>
    <xf numFmtId="165" fontId="6" fillId="0" borderId="20" xfId="17" applyNumberFormat="1" applyFont="1" applyFill="1" applyBorder="1" applyAlignment="1">
      <alignment horizontal="right"/>
    </xf>
    <xf numFmtId="179" fontId="6" fillId="0" borderId="11" xfId="5" applyNumberFormat="1" applyFont="1" applyFill="1" applyBorder="1" applyAlignment="1">
      <alignment horizontal="center" vertical="center"/>
    </xf>
    <xf numFmtId="166" fontId="6" fillId="0" borderId="18" xfId="11" applyNumberFormat="1" applyFont="1" applyFill="1" applyBorder="1" applyAlignment="1">
      <alignment horizontal="center"/>
    </xf>
    <xf numFmtId="165" fontId="6" fillId="0" borderId="20" xfId="5" applyNumberFormat="1" applyFont="1" applyFill="1" applyBorder="1" applyAlignment="1">
      <alignment horizontal="center"/>
    </xf>
    <xf numFmtId="165" fontId="6" fillId="0" borderId="11" xfId="5" applyNumberFormat="1" applyFont="1" applyFill="1" applyBorder="1" applyAlignment="1">
      <alignment horizontal="center"/>
    </xf>
    <xf numFmtId="166" fontId="6" fillId="0" borderId="11" xfId="11" applyNumberFormat="1" applyFont="1" applyFill="1" applyBorder="1" applyAlignment="1">
      <alignment horizontal="center"/>
    </xf>
    <xf numFmtId="185" fontId="6" fillId="0" borderId="17" xfId="11" applyNumberFormat="1" applyFont="1" applyFill="1" applyBorder="1" applyAlignment="1">
      <alignment horizontal="center"/>
    </xf>
    <xf numFmtId="0" fontId="6" fillId="2" borderId="0" xfId="2" applyFont="1" applyAlignment="1">
      <alignment horizontal="left" indent="1"/>
    </xf>
    <xf numFmtId="165" fontId="6" fillId="0" borderId="0" xfId="5" applyNumberFormat="1" applyFont="1" applyAlignment="1">
      <alignment horizontal="right"/>
    </xf>
    <xf numFmtId="165" fontId="6" fillId="0" borderId="0" xfId="5" applyNumberFormat="1" applyFont="1" applyAlignment="1">
      <alignment horizontal="center" vertical="center"/>
    </xf>
    <xf numFmtId="10" fontId="6" fillId="2" borderId="0" xfId="11" applyNumberFormat="1" applyFont="1" applyFill="1" applyAlignment="1">
      <alignment horizontal="center"/>
    </xf>
    <xf numFmtId="165" fontId="6" fillId="0" borderId="0" xfId="5" applyNumberFormat="1" applyFont="1" applyAlignment="1">
      <alignment horizontal="center"/>
    </xf>
    <xf numFmtId="3" fontId="6" fillId="2" borderId="6" xfId="2" applyNumberFormat="1" applyFont="1" applyBorder="1" applyAlignment="1">
      <alignment horizontal="right"/>
    </xf>
    <xf numFmtId="3" fontId="6" fillId="2" borderId="6" xfId="2" applyNumberFormat="1" applyFont="1" applyBorder="1" applyAlignment="1">
      <alignment horizontal="center"/>
    </xf>
    <xf numFmtId="0" fontId="6" fillId="0" borderId="5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right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right"/>
    </xf>
    <xf numFmtId="3" fontId="6" fillId="2" borderId="5" xfId="2" applyNumberFormat="1" applyFont="1" applyBorder="1" applyAlignment="1">
      <alignment horizontal="right"/>
    </xf>
    <xf numFmtId="3" fontId="6" fillId="2" borderId="5" xfId="2" applyNumberFormat="1" applyFont="1" applyBorder="1" applyAlignment="1">
      <alignment horizontal="center"/>
    </xf>
    <xf numFmtId="0" fontId="6" fillId="0" borderId="0" xfId="9" applyFont="1" applyAlignment="1">
      <alignment horizontal="center" vertical="center"/>
    </xf>
    <xf numFmtId="0" fontId="8" fillId="2" borderId="0" xfId="12" applyFont="1" applyFill="1"/>
    <xf numFmtId="0" fontId="2" fillId="0" borderId="0" xfId="12" applyFont="1"/>
    <xf numFmtId="0" fontId="8" fillId="2" borderId="0" xfId="12" applyFont="1" applyFill="1" applyAlignment="1">
      <alignment horizontal="left"/>
    </xf>
    <xf numFmtId="0" fontId="2" fillId="0" borderId="0" xfId="12" applyFont="1" applyAlignment="1">
      <alignment horizontal="center"/>
    </xf>
    <xf numFmtId="0" fontId="7" fillId="19" borderId="78" xfId="12" applyFont="1" applyFill="1" applyBorder="1" applyAlignment="1">
      <alignment horizontal="left"/>
    </xf>
    <xf numFmtId="0" fontId="7" fillId="19" borderId="30" xfId="12" applyFont="1" applyFill="1" applyBorder="1" applyAlignment="1">
      <alignment horizontal="center" vertical="center" wrapText="1"/>
    </xf>
    <xf numFmtId="0" fontId="7" fillId="19" borderId="79" xfId="12" applyFont="1" applyFill="1" applyBorder="1" applyAlignment="1">
      <alignment horizontal="center" vertical="center" wrapText="1"/>
    </xf>
    <xf numFmtId="0" fontId="7" fillId="19" borderId="80" xfId="12" applyFont="1" applyFill="1" applyBorder="1" applyAlignment="1">
      <alignment horizontal="center" vertical="center" wrapText="1"/>
    </xf>
    <xf numFmtId="0" fontId="7" fillId="19" borderId="78" xfId="12" applyFont="1" applyFill="1" applyBorder="1" applyAlignment="1">
      <alignment horizontal="center" vertical="center" wrapText="1"/>
    </xf>
    <xf numFmtId="0" fontId="4" fillId="12" borderId="15" xfId="12" applyFont="1" applyFill="1" applyBorder="1" applyAlignment="1">
      <alignment horizontal="left"/>
    </xf>
    <xf numFmtId="165" fontId="4" fillId="12" borderId="19" xfId="12" applyNumberFormat="1" applyFont="1" applyFill="1" applyBorder="1" applyAlignment="1">
      <alignment horizontal="center" vertical="center" wrapText="1"/>
    </xf>
    <xf numFmtId="165" fontId="4" fillId="12" borderId="0" xfId="12" applyNumberFormat="1" applyFont="1" applyFill="1" applyAlignment="1">
      <alignment horizontal="center" vertical="center" wrapText="1"/>
    </xf>
    <xf numFmtId="166" fontId="4" fillId="12" borderId="16" xfId="11" applyNumberFormat="1" applyFont="1" applyFill="1" applyBorder="1" applyAlignment="1">
      <alignment horizontal="center" vertical="center" wrapText="1"/>
    </xf>
    <xf numFmtId="166" fontId="4" fillId="12" borderId="0" xfId="11" applyNumberFormat="1" applyFont="1" applyFill="1" applyBorder="1" applyAlignment="1">
      <alignment horizontal="center" vertical="center" wrapText="1"/>
    </xf>
    <xf numFmtId="166" fontId="4" fillId="12" borderId="15" xfId="11" applyNumberFormat="1" applyFont="1" applyFill="1" applyBorder="1" applyAlignment="1">
      <alignment horizontal="center" vertical="center" wrapText="1"/>
    </xf>
    <xf numFmtId="0" fontId="2" fillId="0" borderId="15" xfId="12" applyFont="1" applyBorder="1"/>
    <xf numFmtId="165" fontId="2" fillId="0" borderId="19" xfId="12" applyNumberFormat="1" applyFont="1" applyBorder="1" applyAlignment="1">
      <alignment horizontal="center" vertical="center" wrapText="1"/>
    </xf>
    <xf numFmtId="165" fontId="2" fillId="0" borderId="0" xfId="12" applyNumberFormat="1" applyFont="1" applyAlignment="1">
      <alignment horizontal="center" vertical="center" wrapText="1"/>
    </xf>
    <xf numFmtId="166" fontId="2" fillId="0" borderId="16" xfId="11" applyNumberFormat="1" applyFont="1" applyBorder="1" applyAlignment="1">
      <alignment horizontal="center" vertical="center" wrapText="1"/>
    </xf>
    <xf numFmtId="167" fontId="6" fillId="0" borderId="0" xfId="0" applyNumberFormat="1" applyFont="1"/>
    <xf numFmtId="166" fontId="2" fillId="0" borderId="0" xfId="11" applyNumberFormat="1" applyFont="1" applyBorder="1" applyAlignment="1">
      <alignment horizontal="center" vertical="center" wrapText="1"/>
    </xf>
    <xf numFmtId="166" fontId="2" fillId="0" borderId="15" xfId="1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2" fillId="2" borderId="19" xfId="12" applyNumberFormat="1" applyFont="1" applyFill="1" applyBorder="1" applyAlignment="1">
      <alignment horizontal="center" vertical="center" wrapText="1"/>
    </xf>
    <xf numFmtId="165" fontId="2" fillId="2" borderId="0" xfId="12" applyNumberFormat="1" applyFont="1" applyFill="1" applyAlignment="1">
      <alignment horizontal="center" vertical="center" wrapText="1"/>
    </xf>
    <xf numFmtId="166" fontId="2" fillId="2" borderId="16" xfId="11" applyNumberFormat="1" applyFont="1" applyFill="1" applyBorder="1" applyAlignment="1">
      <alignment horizontal="center" vertical="center" wrapText="1"/>
    </xf>
    <xf numFmtId="167" fontId="2" fillId="0" borderId="19" xfId="12" applyNumberFormat="1" applyFont="1" applyBorder="1"/>
    <xf numFmtId="10" fontId="2" fillId="0" borderId="15" xfId="11" applyNumberFormat="1" applyFont="1" applyBorder="1" applyAlignment="1">
      <alignment horizontal="center" vertical="center" wrapText="1"/>
    </xf>
    <xf numFmtId="165" fontId="2" fillId="0" borderId="0" xfId="12" applyNumberFormat="1" applyFont="1" applyAlignment="1">
      <alignment vertical="center" wrapText="1"/>
    </xf>
    <xf numFmtId="167" fontId="2" fillId="0" borderId="19" xfId="12" applyNumberFormat="1" applyFont="1" applyBorder="1" applyAlignment="1">
      <alignment horizontal="center" vertical="center" wrapText="1"/>
    </xf>
    <xf numFmtId="167" fontId="2" fillId="0" borderId="0" xfId="12" applyNumberFormat="1" applyFont="1" applyAlignment="1">
      <alignment horizontal="center" vertical="center" wrapText="1"/>
    </xf>
    <xf numFmtId="0" fontId="8" fillId="12" borderId="15" xfId="12" applyFont="1" applyFill="1" applyBorder="1" applyAlignment="1">
      <alignment horizontal="left"/>
    </xf>
    <xf numFmtId="165" fontId="8" fillId="12" borderId="19" xfId="12" applyNumberFormat="1" applyFont="1" applyFill="1" applyBorder="1" applyAlignment="1">
      <alignment horizontal="center" vertical="center" wrapText="1"/>
    </xf>
    <xf numFmtId="165" fontId="8" fillId="12" borderId="0" xfId="12" applyNumberFormat="1" applyFont="1" applyFill="1" applyAlignment="1">
      <alignment horizontal="center" vertical="center" wrapText="1"/>
    </xf>
    <xf numFmtId="166" fontId="8" fillId="12" borderId="16" xfId="11" applyNumberFormat="1" applyFont="1" applyFill="1" applyBorder="1" applyAlignment="1">
      <alignment horizontal="center" vertical="center" wrapText="1"/>
    </xf>
    <xf numFmtId="166" fontId="8" fillId="12" borderId="0" xfId="11" applyNumberFormat="1" applyFont="1" applyFill="1" applyBorder="1" applyAlignment="1">
      <alignment horizontal="center" vertical="center" wrapText="1"/>
    </xf>
    <xf numFmtId="166" fontId="8" fillId="12" borderId="15" xfId="11" applyNumberFormat="1" applyFont="1" applyFill="1" applyBorder="1" applyAlignment="1">
      <alignment horizontal="center" vertical="center" wrapText="1"/>
    </xf>
    <xf numFmtId="0" fontId="6" fillId="0" borderId="15" xfId="12" applyFont="1" applyBorder="1"/>
    <xf numFmtId="165" fontId="6" fillId="0" borderId="19" xfId="12" applyNumberFormat="1" applyFont="1" applyBorder="1" applyAlignment="1">
      <alignment horizontal="center" vertical="center" wrapText="1"/>
    </xf>
    <xf numFmtId="165" fontId="6" fillId="0" borderId="0" xfId="12" applyNumberFormat="1" applyFont="1" applyAlignment="1">
      <alignment horizontal="center" vertical="center" wrapText="1"/>
    </xf>
    <xf numFmtId="166" fontId="6" fillId="0" borderId="16" xfId="11" applyNumberFormat="1" applyFont="1" applyBorder="1" applyAlignment="1">
      <alignment horizontal="center" vertical="center" wrapText="1"/>
    </xf>
    <xf numFmtId="166" fontId="6" fillId="0" borderId="0" xfId="11" applyNumberFormat="1" applyFont="1" applyBorder="1" applyAlignment="1">
      <alignment horizontal="center" vertical="center" wrapText="1"/>
    </xf>
    <xf numFmtId="166" fontId="6" fillId="0" borderId="15" xfId="11" applyNumberFormat="1" applyFont="1" applyBorder="1" applyAlignment="1">
      <alignment horizontal="center" vertical="center" wrapText="1"/>
    </xf>
    <xf numFmtId="165" fontId="6" fillId="0" borderId="0" xfId="12" applyNumberFormat="1" applyFont="1" applyAlignment="1">
      <alignment horizontal="right" vertical="center" wrapText="1"/>
    </xf>
    <xf numFmtId="165" fontId="6" fillId="0" borderId="19" xfId="12" applyNumberFormat="1" applyFont="1" applyBorder="1" applyAlignment="1">
      <alignment horizontal="right" vertical="center" wrapText="1"/>
    </xf>
    <xf numFmtId="164" fontId="6" fillId="0" borderId="0" xfId="12" applyNumberFormat="1" applyFont="1" applyAlignment="1">
      <alignment horizontal="center" vertical="center" wrapText="1"/>
    </xf>
    <xf numFmtId="165" fontId="2" fillId="0" borderId="19" xfId="12" applyNumberFormat="1" applyFont="1" applyBorder="1" applyAlignment="1">
      <alignment horizontal="right" vertical="center" wrapText="1"/>
    </xf>
    <xf numFmtId="165" fontId="8" fillId="12" borderId="0" xfId="4" applyNumberFormat="1" applyFont="1" applyFill="1" applyBorder="1" applyAlignment="1">
      <alignment horizontal="center" vertical="center" wrapText="1"/>
    </xf>
    <xf numFmtId="0" fontId="6" fillId="0" borderId="15" xfId="12" applyFont="1" applyBorder="1" applyAlignment="1">
      <alignment vertical="center"/>
    </xf>
    <xf numFmtId="174" fontId="8" fillId="12" borderId="19" xfId="17" applyNumberFormat="1" applyFont="1" applyFill="1" applyBorder="1" applyAlignment="1">
      <alignment horizontal="center" vertical="center" wrapText="1"/>
    </xf>
    <xf numFmtId="182" fontId="6" fillId="0" borderId="19" xfId="12" applyNumberFormat="1" applyFont="1" applyBorder="1" applyAlignment="1">
      <alignment horizontal="center" vertical="center" wrapText="1"/>
    </xf>
    <xf numFmtId="0" fontId="6" fillId="0" borderId="17" xfId="12" applyFont="1" applyBorder="1"/>
    <xf numFmtId="165" fontId="6" fillId="0" borderId="20" xfId="12" applyNumberFormat="1" applyFont="1" applyBorder="1" applyAlignment="1">
      <alignment horizontal="center" vertical="center" wrapText="1"/>
    </xf>
    <xf numFmtId="165" fontId="6" fillId="0" borderId="11" xfId="12" applyNumberFormat="1" applyFont="1" applyBorder="1" applyAlignment="1">
      <alignment horizontal="center" vertical="center" wrapText="1"/>
    </xf>
    <xf numFmtId="166" fontId="2" fillId="0" borderId="18" xfId="11" applyNumberFormat="1" applyFont="1" applyBorder="1" applyAlignment="1">
      <alignment horizontal="center" vertical="center" wrapText="1"/>
    </xf>
    <xf numFmtId="166" fontId="6" fillId="0" borderId="11" xfId="11" applyNumberFormat="1" applyFont="1" applyBorder="1" applyAlignment="1">
      <alignment horizontal="center" vertical="center" wrapText="1"/>
    </xf>
    <xf numFmtId="166" fontId="6" fillId="0" borderId="17" xfId="11" applyNumberFormat="1" applyFont="1" applyBorder="1" applyAlignment="1">
      <alignment horizontal="center" vertical="center" wrapText="1"/>
    </xf>
    <xf numFmtId="167" fontId="2" fillId="0" borderId="0" xfId="17" applyNumberFormat="1" applyFont="1"/>
    <xf numFmtId="165" fontId="2" fillId="0" borderId="0" xfId="12" applyNumberFormat="1" applyFont="1"/>
    <xf numFmtId="0" fontId="12" fillId="0" borderId="0" xfId="12"/>
    <xf numFmtId="0" fontId="9" fillId="2" borderId="0" xfId="12" applyFont="1" applyFill="1" applyAlignment="1">
      <alignment horizontal="left"/>
    </xf>
    <xf numFmtId="0" fontId="57" fillId="0" borderId="0" xfId="12" applyFont="1" applyAlignment="1">
      <alignment vertical="center"/>
    </xf>
    <xf numFmtId="0" fontId="41" fillId="0" borderId="0" xfId="0" applyFont="1"/>
    <xf numFmtId="0" fontId="7" fillId="3" borderId="78" xfId="12" applyFont="1" applyFill="1" applyBorder="1" applyAlignment="1">
      <alignment horizontal="left" vertical="center" wrapText="1"/>
    </xf>
    <xf numFmtId="0" fontId="7" fillId="3" borderId="30" xfId="12" applyFont="1" applyFill="1" applyBorder="1" applyAlignment="1">
      <alignment horizontal="center" vertical="center" wrapText="1"/>
    </xf>
    <xf numFmtId="0" fontId="7" fillId="3" borderId="79" xfId="12" applyFont="1" applyFill="1" applyBorder="1" applyAlignment="1">
      <alignment horizontal="center" vertical="center" wrapText="1"/>
    </xf>
    <xf numFmtId="0" fontId="7" fillId="3" borderId="80" xfId="12" applyFont="1" applyFill="1" applyBorder="1" applyAlignment="1">
      <alignment horizontal="center" vertical="center" wrapText="1"/>
    </xf>
    <xf numFmtId="0" fontId="7" fillId="3" borderId="78" xfId="12" applyFont="1" applyFill="1" applyBorder="1" applyAlignment="1">
      <alignment horizontal="center" vertical="center" wrapText="1"/>
    </xf>
    <xf numFmtId="0" fontId="8" fillId="12" borderId="15" xfId="12" applyFont="1" applyFill="1" applyBorder="1" applyAlignment="1">
      <alignment horizontal="left" vertical="center" wrapText="1"/>
    </xf>
    <xf numFmtId="165" fontId="8" fillId="12" borderId="19" xfId="13" applyNumberFormat="1" applyFont="1" applyFill="1" applyBorder="1" applyAlignment="1">
      <alignment horizontal="center" vertical="center" wrapText="1"/>
    </xf>
    <xf numFmtId="165" fontId="8" fillId="12" borderId="0" xfId="13" applyNumberFormat="1" applyFont="1" applyFill="1" applyBorder="1" applyAlignment="1">
      <alignment horizontal="center" vertical="center" wrapText="1"/>
    </xf>
    <xf numFmtId="9" fontId="8" fillId="12" borderId="15" xfId="11" applyFont="1" applyFill="1" applyBorder="1" applyAlignment="1">
      <alignment horizontal="center" vertical="center" wrapText="1"/>
    </xf>
    <xf numFmtId="0" fontId="6" fillId="0" borderId="15" xfId="12" applyFont="1" applyBorder="1" applyAlignment="1">
      <alignment horizontal="left" vertical="center" wrapText="1"/>
    </xf>
    <xf numFmtId="165" fontId="6" fillId="0" borderId="19" xfId="13" applyNumberFormat="1" applyFont="1" applyBorder="1" applyAlignment="1">
      <alignment horizontal="center" vertical="center" wrapText="1"/>
    </xf>
    <xf numFmtId="165" fontId="6" fillId="0" borderId="0" xfId="13" applyNumberFormat="1" applyFont="1" applyBorder="1" applyAlignment="1">
      <alignment horizontal="center" vertical="center" wrapText="1"/>
    </xf>
    <xf numFmtId="0" fontId="2" fillId="0" borderId="15" xfId="12" applyFont="1" applyBorder="1" applyAlignment="1">
      <alignment horizontal="left" vertical="center" wrapText="1"/>
    </xf>
    <xf numFmtId="0" fontId="4" fillId="12" borderId="15" xfId="12" applyFont="1" applyFill="1" applyBorder="1" applyAlignment="1">
      <alignment horizontal="left" vertical="center" wrapText="1"/>
    </xf>
    <xf numFmtId="165" fontId="4" fillId="12" borderId="19" xfId="13" applyNumberFormat="1" applyFont="1" applyFill="1" applyBorder="1" applyAlignment="1">
      <alignment horizontal="center" vertical="center" wrapText="1"/>
    </xf>
    <xf numFmtId="165" fontId="4" fillId="12" borderId="0" xfId="13" applyNumberFormat="1" applyFont="1" applyFill="1" applyBorder="1" applyAlignment="1">
      <alignment horizontal="center" vertical="center" wrapText="1"/>
    </xf>
    <xf numFmtId="9" fontId="4" fillId="12" borderId="15" xfId="11" applyFont="1" applyFill="1" applyBorder="1" applyAlignment="1">
      <alignment horizontal="center" vertical="center" wrapText="1"/>
    </xf>
    <xf numFmtId="165" fontId="2" fillId="0" borderId="19" xfId="13" applyNumberFormat="1" applyFont="1" applyBorder="1" applyAlignment="1">
      <alignment horizontal="center" vertical="center" wrapText="1"/>
    </xf>
    <xf numFmtId="165" fontId="2" fillId="0" borderId="0" xfId="13" applyNumberFormat="1" applyFont="1" applyBorder="1" applyAlignment="1">
      <alignment horizontal="center" vertical="center" wrapText="1"/>
    </xf>
    <xf numFmtId="165" fontId="2" fillId="0" borderId="5" xfId="13" applyNumberFormat="1" applyFont="1" applyBorder="1" applyAlignment="1">
      <alignment horizontal="center" vertical="center" wrapText="1"/>
    </xf>
    <xf numFmtId="9" fontId="2" fillId="0" borderId="15" xfId="11" applyFont="1" applyBorder="1" applyAlignment="1">
      <alignment horizontal="center" vertical="center" wrapText="1"/>
    </xf>
    <xf numFmtId="0" fontId="4" fillId="12" borderId="81" xfId="12" applyFont="1" applyFill="1" applyBorder="1" applyAlignment="1">
      <alignment horizontal="left" vertical="center" wrapText="1"/>
    </xf>
    <xf numFmtId="179" fontId="4" fillId="12" borderId="82" xfId="13" applyNumberFormat="1" applyFont="1" applyFill="1" applyBorder="1" applyAlignment="1">
      <alignment horizontal="center" vertical="center" wrapText="1"/>
    </xf>
    <xf numFmtId="179" fontId="4" fillId="12" borderId="6" xfId="13" applyNumberFormat="1" applyFont="1" applyFill="1" applyBorder="1" applyAlignment="1">
      <alignment horizontal="center" vertical="center" wrapText="1"/>
    </xf>
    <xf numFmtId="166" fontId="8" fillId="12" borderId="83" xfId="11" applyNumberFormat="1" applyFont="1" applyFill="1" applyBorder="1" applyAlignment="1">
      <alignment horizontal="center" vertical="center" wrapText="1"/>
    </xf>
    <xf numFmtId="165" fontId="4" fillId="12" borderId="6" xfId="13" applyNumberFormat="1" applyFont="1" applyFill="1" applyBorder="1" applyAlignment="1">
      <alignment horizontal="center" vertical="center" wrapText="1"/>
    </xf>
    <xf numFmtId="166" fontId="4" fillId="12" borderId="6" xfId="11" applyNumberFormat="1" applyFont="1" applyFill="1" applyBorder="1" applyAlignment="1">
      <alignment horizontal="center" vertical="center" wrapText="1"/>
    </xf>
    <xf numFmtId="9" fontId="4" fillId="12" borderId="81" xfId="11" applyFont="1" applyFill="1" applyBorder="1" applyAlignment="1">
      <alignment horizontal="center" vertical="center" wrapText="1"/>
    </xf>
    <xf numFmtId="0" fontId="2" fillId="0" borderId="17" xfId="12" applyFont="1" applyBorder="1" applyAlignment="1">
      <alignment horizontal="left" vertical="center" wrapText="1"/>
    </xf>
    <xf numFmtId="179" fontId="2" fillId="0" borderId="20" xfId="13" applyNumberFormat="1" applyFont="1" applyBorder="1" applyAlignment="1">
      <alignment horizontal="center" vertical="center" wrapText="1"/>
    </xf>
    <xf numFmtId="165" fontId="2" fillId="0" borderId="11" xfId="13" applyNumberFormat="1" applyFont="1" applyBorder="1" applyAlignment="1">
      <alignment horizontal="center" vertical="center" wrapText="1"/>
    </xf>
    <xf numFmtId="166" fontId="4" fillId="0" borderId="11" xfId="11" applyNumberFormat="1" applyFont="1" applyBorder="1" applyAlignment="1">
      <alignment horizontal="center" vertical="center" wrapText="1"/>
    </xf>
    <xf numFmtId="9" fontId="2" fillId="0" borderId="17" xfId="11" applyFont="1" applyBorder="1" applyAlignment="1">
      <alignment horizontal="center" vertical="center" wrapText="1"/>
    </xf>
    <xf numFmtId="0" fontId="6" fillId="2" borderId="5" xfId="2" applyFont="1" applyBorder="1" applyAlignment="1">
      <alignment horizontal="left" vertical="top"/>
    </xf>
    <xf numFmtId="3" fontId="6" fillId="2" borderId="5" xfId="2" applyNumberFormat="1" applyFont="1" applyBorder="1" applyAlignment="1">
      <alignment horizontal="left" vertical="top"/>
    </xf>
    <xf numFmtId="0" fontId="12" fillId="0" borderId="5" xfId="12" applyBorder="1"/>
    <xf numFmtId="167" fontId="0" fillId="0" borderId="0" xfId="17" applyNumberFormat="1" applyFont="1"/>
    <xf numFmtId="165" fontId="13" fillId="20" borderId="33" xfId="26" applyNumberFormat="1" applyFont="1" applyFill="1" applyBorder="1" applyAlignment="1">
      <alignment horizontal="right" vertical="center"/>
    </xf>
    <xf numFmtId="3" fontId="38" fillId="0" borderId="0" xfId="26" applyNumberFormat="1" applyFont="1" applyFill="1" applyAlignment="1">
      <alignment horizontal="center" vertical="center"/>
    </xf>
    <xf numFmtId="3" fontId="38" fillId="0" borderId="11" xfId="26" applyNumberFormat="1" applyFont="1" applyFill="1" applyBorder="1" applyAlignment="1">
      <alignment horizontal="center" vertical="center"/>
    </xf>
    <xf numFmtId="3" fontId="42" fillId="0" borderId="0" xfId="26" applyNumberFormat="1" applyFont="1" applyFill="1" applyAlignment="1">
      <alignment horizontal="center" vertical="center"/>
    </xf>
    <xf numFmtId="3" fontId="42" fillId="0" borderId="0" xfId="26" applyNumberFormat="1" applyFont="1" applyFill="1" applyAlignment="1">
      <alignment horizontal="center"/>
    </xf>
    <xf numFmtId="3" fontId="42" fillId="0" borderId="11" xfId="26" applyNumberFormat="1" applyFont="1" applyFill="1" applyBorder="1" applyAlignment="1">
      <alignment horizontal="center"/>
    </xf>
    <xf numFmtId="0" fontId="39" fillId="5" borderId="0" xfId="26" applyFont="1" applyFill="1" applyAlignment="1">
      <alignment horizontal="left" wrapText="1"/>
    </xf>
    <xf numFmtId="0" fontId="41" fillId="0" borderId="0" xfId="26" applyFont="1"/>
    <xf numFmtId="0" fontId="54" fillId="0" borderId="33" xfId="26" applyFont="1" applyBorder="1" applyAlignment="1">
      <alignment horizontal="left" vertical="top" wrapText="1"/>
    </xf>
    <xf numFmtId="0" fontId="41" fillId="0" borderId="33" xfId="26" applyFont="1" applyBorder="1"/>
    <xf numFmtId="3" fontId="56" fillId="13" borderId="21" xfId="26" applyNumberFormat="1" applyFont="1" applyFill="1" applyBorder="1" applyAlignment="1">
      <alignment horizontal="center" vertical="center"/>
    </xf>
    <xf numFmtId="0" fontId="41" fillId="0" borderId="22" xfId="26" applyFont="1" applyBorder="1"/>
    <xf numFmtId="0" fontId="41" fillId="0" borderId="14" xfId="26" applyFont="1" applyBorder="1"/>
    <xf numFmtId="3" fontId="45" fillId="13" borderId="22" xfId="26" applyNumberFormat="1" applyFont="1" applyFill="1" applyBorder="1" applyAlignment="1">
      <alignment horizontal="center" vertical="center"/>
    </xf>
    <xf numFmtId="0" fontId="54" fillId="0" borderId="54" xfId="26" applyFont="1" applyBorder="1" applyAlignment="1">
      <alignment horizontal="left" vertical="top" wrapText="1"/>
    </xf>
    <xf numFmtId="0" fontId="41" fillId="0" borderId="42" xfId="26" applyFont="1" applyBorder="1"/>
    <xf numFmtId="0" fontId="41" fillId="0" borderId="55" xfId="26" applyFont="1" applyBorder="1"/>
    <xf numFmtId="3" fontId="56" fillId="13" borderId="54" xfId="26" applyNumberFormat="1" applyFont="1" applyFill="1" applyBorder="1" applyAlignment="1">
      <alignment horizontal="center" vertical="center"/>
    </xf>
    <xf numFmtId="0" fontId="41" fillId="0" borderId="56" xfId="26" applyFont="1" applyBorder="1" applyAlignment="1">
      <alignment vertical="center"/>
    </xf>
    <xf numFmtId="0" fontId="41" fillId="0" borderId="57" xfId="26" applyFont="1" applyBorder="1" applyAlignment="1">
      <alignment vertical="center"/>
    </xf>
    <xf numFmtId="0" fontId="54" fillId="0" borderId="54" xfId="26" applyFont="1" applyBorder="1" applyAlignment="1">
      <alignment horizontal="left" vertical="center" wrapText="1"/>
    </xf>
    <xf numFmtId="3" fontId="8" fillId="0" borderId="72" xfId="2" applyNumberFormat="1" applyFont="1" applyFill="1" applyBorder="1" applyAlignment="1">
      <alignment horizontal="center" vertical="center"/>
    </xf>
    <xf numFmtId="3" fontId="8" fillId="0" borderId="73" xfId="2" applyNumberFormat="1" applyFont="1" applyFill="1" applyBorder="1" applyAlignment="1">
      <alignment horizontal="center" vertical="center"/>
    </xf>
    <xf numFmtId="3" fontId="8" fillId="0" borderId="74" xfId="2" applyNumberFormat="1" applyFont="1" applyFill="1" applyBorder="1" applyAlignment="1">
      <alignment horizontal="center" vertical="center"/>
    </xf>
    <xf numFmtId="3" fontId="8" fillId="0" borderId="75" xfId="2" applyNumberFormat="1" applyFont="1" applyFill="1" applyBorder="1" applyAlignment="1">
      <alignment horizontal="center" vertical="center"/>
    </xf>
    <xf numFmtId="3" fontId="8" fillId="0" borderId="76" xfId="2" applyNumberFormat="1" applyFont="1" applyFill="1" applyBorder="1" applyAlignment="1">
      <alignment horizontal="center" vertical="center"/>
    </xf>
    <xf numFmtId="3" fontId="8" fillId="0" borderId="77" xfId="2" applyNumberFormat="1" applyFont="1" applyFill="1" applyBorder="1" applyAlignment="1">
      <alignment horizontal="center" vertical="center"/>
    </xf>
    <xf numFmtId="0" fontId="6" fillId="0" borderId="6" xfId="9" applyFont="1" applyBorder="1" applyAlignment="1">
      <alignment horizontal="left" vertical="center" wrapText="1"/>
    </xf>
    <xf numFmtId="0" fontId="6" fillId="0" borderId="6" xfId="9" applyFont="1" applyBorder="1" applyAlignment="1">
      <alignment horizontal="left" vertical="center"/>
    </xf>
    <xf numFmtId="0" fontId="2" fillId="0" borderId="5" xfId="12" applyFont="1" applyBorder="1" applyAlignment="1">
      <alignment vertical="top" wrapText="1"/>
    </xf>
    <xf numFmtId="0" fontId="2" fillId="0" borderId="0" xfId="12" applyFont="1" applyAlignment="1">
      <alignment horizontal="left" vertical="top" wrapText="1"/>
    </xf>
    <xf numFmtId="0" fontId="6" fillId="0" borderId="6" xfId="12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25" fillId="2" borderId="0" xfId="0" applyFont="1" applyFill="1" applyAlignment="1">
      <alignment horizontal="center"/>
    </xf>
    <xf numFmtId="0" fontId="29" fillId="10" borderId="0" xfId="2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4" fillId="8" borderId="1" xfId="0" applyFont="1" applyFill="1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3" fontId="37" fillId="10" borderId="21" xfId="2" applyNumberFormat="1" applyFont="1" applyFill="1" applyBorder="1" applyAlignment="1">
      <alignment horizontal="center" vertical="center"/>
    </xf>
    <xf numFmtId="3" fontId="37" fillId="10" borderId="22" xfId="2" applyNumberFormat="1" applyFont="1" applyFill="1" applyBorder="1" applyAlignment="1">
      <alignment horizontal="center" vertical="center"/>
    </xf>
    <xf numFmtId="3" fontId="37" fillId="10" borderId="14" xfId="2" applyNumberFormat="1" applyFont="1" applyFill="1" applyBorder="1" applyAlignment="1">
      <alignment horizontal="center" vertical="center"/>
    </xf>
    <xf numFmtId="3" fontId="7" fillId="10" borderId="21" xfId="2" applyNumberFormat="1" applyFont="1" applyFill="1" applyBorder="1" applyAlignment="1">
      <alignment horizontal="center" vertical="center"/>
    </xf>
    <xf numFmtId="3" fontId="7" fillId="10" borderId="22" xfId="2" applyNumberFormat="1" applyFont="1" applyFill="1" applyBorder="1" applyAlignment="1">
      <alignment horizontal="center" vertical="center"/>
    </xf>
    <xf numFmtId="3" fontId="7" fillId="10" borderId="14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/>
    </xf>
    <xf numFmtId="3" fontId="14" fillId="5" borderId="7" xfId="23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 horizontal="center"/>
    </xf>
    <xf numFmtId="0" fontId="46" fillId="5" borderId="34" xfId="24" applyFont="1" applyFill="1" applyBorder="1" applyAlignment="1">
      <alignment horizontal="left"/>
    </xf>
    <xf numFmtId="0" fontId="41" fillId="0" borderId="34" xfId="24" applyFont="1" applyBorder="1"/>
    <xf numFmtId="0" fontId="46" fillId="5" borderId="35" xfId="24" applyFont="1" applyFill="1" applyBorder="1" applyAlignment="1">
      <alignment horizontal="left" vertical="top" wrapText="1"/>
    </xf>
    <xf numFmtId="0" fontId="41" fillId="0" borderId="35" xfId="24" applyFont="1" applyBorder="1"/>
    <xf numFmtId="0" fontId="53" fillId="0" borderId="33" xfId="20" applyFont="1" applyBorder="1" applyAlignment="1">
      <alignment horizontal="left" vertical="center" wrapText="1"/>
    </xf>
    <xf numFmtId="0" fontId="50" fillId="0" borderId="33" xfId="20" applyFont="1" applyBorder="1"/>
  </cellXfs>
  <cellStyles count="28">
    <cellStyle name="Millares" xfId="17" builtinId="3"/>
    <cellStyle name="Millares 10" xfId="27" xr:uid="{237F2F4E-C915-416E-9C11-7CA1D210D226}"/>
    <cellStyle name="Millares 2" xfId="3" xr:uid="{00000000-0005-0000-0000-000001000000}"/>
    <cellStyle name="Millares 2 2" xfId="13" xr:uid="{00000000-0005-0000-0000-000002000000}"/>
    <cellStyle name="Millares 2 3" xfId="4" xr:uid="{00000000-0005-0000-0000-000003000000}"/>
    <cellStyle name="Millares 3" xfId="7" xr:uid="{00000000-0005-0000-0000-000004000000}"/>
    <cellStyle name="Millares 4" xfId="15" xr:uid="{00000000-0005-0000-0000-000005000000}"/>
    <cellStyle name="Millares 5" xfId="18" xr:uid="{00000000-0005-0000-0000-000006000000}"/>
    <cellStyle name="Millares 6" xfId="21" xr:uid="{00000000-0005-0000-0000-000007000000}"/>
    <cellStyle name="Millares 8" xfId="5" xr:uid="{00000000-0005-0000-0000-000008000000}"/>
    <cellStyle name="Millares 8 2" xfId="22" xr:uid="{00000000-0005-0000-0000-000009000000}"/>
    <cellStyle name="Millares 8 3" xfId="25" xr:uid="{00000000-0005-0000-0000-00000A000000}"/>
    <cellStyle name="Normal" xfId="0" builtinId="0"/>
    <cellStyle name="Normal 10" xfId="10" xr:uid="{00000000-0005-0000-0000-00000C000000}"/>
    <cellStyle name="Normal 12 2" xfId="8" xr:uid="{00000000-0005-0000-0000-00000D000000}"/>
    <cellStyle name="Normal 2" xfId="6" xr:uid="{00000000-0005-0000-0000-00000E000000}"/>
    <cellStyle name="Normal 2 2" xfId="9" xr:uid="{00000000-0005-0000-0000-00000F000000}"/>
    <cellStyle name="Normal 2 2 2" xfId="12" xr:uid="{00000000-0005-0000-0000-000010000000}"/>
    <cellStyle name="Normal 2 7 2" xfId="23" xr:uid="{00000000-0005-0000-0000-000011000000}"/>
    <cellStyle name="Normal 3" xfId="14" xr:uid="{00000000-0005-0000-0000-000012000000}"/>
    <cellStyle name="Normal 3 2" xfId="19" xr:uid="{00000000-0005-0000-0000-000013000000}"/>
    <cellStyle name="Normal 3 2 3" xfId="24" xr:uid="{00000000-0005-0000-0000-000014000000}"/>
    <cellStyle name="Normal 4" xfId="16" xr:uid="{00000000-0005-0000-0000-000015000000}"/>
    <cellStyle name="Normal 4 3" xfId="26" xr:uid="{0EAD6A13-FCAC-40D7-AE55-A99AB20D42FC}"/>
    <cellStyle name="Normal 5" xfId="20" xr:uid="{00000000-0005-0000-0000-000016000000}"/>
    <cellStyle name="Porcentaje" xfId="1" builtinId="5"/>
    <cellStyle name="Porcentaje 2" xfId="11" xr:uid="{00000000-0005-0000-0000-000018000000}"/>
    <cellStyle name="TEXTO NORMAL" xfId="2" xr:uid="{00000000-0005-0000-0000-000019000000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EXPORTACIONES'!$B$61:$I$61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EXPORTACIONES'!$B$87:$I$87</c:f>
              <c:numCache>
                <c:formatCode>0.0%</c:formatCode>
                <c:ptCount val="8"/>
                <c:pt idx="0">
                  <c:v>5.9507400805516752E-2</c:v>
                </c:pt>
                <c:pt idx="1">
                  <c:v>-0.12454235134449798</c:v>
                </c:pt>
                <c:pt idx="2">
                  <c:v>-0.39231315454077964</c:v>
                </c:pt>
                <c:pt idx="3">
                  <c:v>0.18393393393393387</c:v>
                </c:pt>
                <c:pt idx="4">
                  <c:v>-0.26307871989253473</c:v>
                </c:pt>
                <c:pt idx="5">
                  <c:v>0.52844315686277832</c:v>
                </c:pt>
                <c:pt idx="6">
                  <c:v>0.14842884062170092</c:v>
                </c:pt>
                <c:pt idx="7">
                  <c:v>-0.18567302544187059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0-4622-A22C-6128F7D8B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8764544"/>
        <c:axId val="168766080"/>
      </c:barChart>
      <c:catAx>
        <c:axId val="1687645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8766080"/>
        <c:crossesAt val="0"/>
        <c:auto val="1"/>
        <c:lblAlgn val="ctr"/>
        <c:lblOffset val="100"/>
        <c:noMultiLvlLbl val="0"/>
      </c:catAx>
      <c:valAx>
        <c:axId val="1687660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8764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31-4B70-AE3D-F6BB97D650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631-4B70-AE3D-F6BB97D650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(ene-oct)</c:v>
                </c:pt>
              </c:strCache>
            </c:strRef>
          </c:cat>
          <c:val>
            <c:numRef>
              <c:f>'6. EXPORTACIONES'!$K$6:$K$15</c:f>
              <c:numCache>
                <c:formatCode>_-* #,##0_-;\-* #,##0_-;_-* "-"??_-;_-@_-</c:formatCode>
                <c:ptCount val="10"/>
                <c:pt idx="0">
                  <c:v>27525.674834212692</c:v>
                </c:pt>
                <c:pt idx="1">
                  <c:v>27466.673086776635</c:v>
                </c:pt>
                <c:pt idx="2">
                  <c:v>23789.445416193048</c:v>
                </c:pt>
                <c:pt idx="3">
                  <c:v>20545.413928408001</c:v>
                </c:pt>
                <c:pt idx="4">
                  <c:v>18950.140019839262</c:v>
                </c:pt>
                <c:pt idx="5">
                  <c:v>21776.636298768255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28073.79271554244</c:v>
                </c:pt>
                <c:pt idx="9" formatCode="_(* #,##0.00_);_(* \(#,##0.00\);_(* &quot;-&quot;??_);_(@_)">
                  <c:v>19824.981089892659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1-4B70-AE3D-F6BB97D65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12544"/>
        <c:axId val="168814080"/>
      </c:barChart>
      <c:catAx>
        <c:axId val="1688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8814080"/>
        <c:crosses val="autoZero"/>
        <c:auto val="1"/>
        <c:lblAlgn val="ctr"/>
        <c:lblOffset val="100"/>
        <c:noMultiLvlLbl val="0"/>
      </c:catAx>
      <c:valAx>
        <c:axId val="168814080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8812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F3-4E24-A81D-045F51AE915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C6F3-4E24-A81D-045F51AE91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 INVERSIONES'!$A$5:$A$15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3331.5544708899988</c:v>
                </c:pt>
                <c:pt idx="1">
                  <c:v>6377.6153638800024</c:v>
                </c:pt>
                <c:pt idx="2">
                  <c:v>7498.2074195999949</c:v>
                </c:pt>
                <c:pt idx="3">
                  <c:v>8863.6219657799938</c:v>
                </c:pt>
                <c:pt idx="4">
                  <c:v>8079.20970149</c:v>
                </c:pt>
                <c:pt idx="5">
                  <c:v>6824.6243262299959</c:v>
                </c:pt>
                <c:pt idx="6">
                  <c:v>3333.5635732200003</c:v>
                </c:pt>
                <c:pt idx="7">
                  <c:v>3928.0167818599944</c:v>
                </c:pt>
                <c:pt idx="8">
                  <c:v>4947.4348791800003</c:v>
                </c:pt>
                <c:pt idx="9">
                  <c:v>6157.132087</c:v>
                </c:pt>
                <c:pt idx="10">
                  <c:v>3667.0344420000001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3-4E24-A81D-045F51AE9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24992"/>
        <c:axId val="176734976"/>
      </c:barChart>
      <c:catAx>
        <c:axId val="1767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734976"/>
        <c:crosses val="autoZero"/>
        <c:auto val="1"/>
        <c:lblAlgn val="ctr"/>
        <c:lblOffset val="100"/>
        <c:noMultiLvlLbl val="0"/>
      </c:catAx>
      <c:valAx>
        <c:axId val="176734976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76724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571500</xdr:colOff>
      <xdr:row>24</xdr:row>
      <xdr:rowOff>114300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71971D1B-DEDE-417B-88ED-8A2CA4930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9300" y="452628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571500</xdr:colOff>
      <xdr:row>24</xdr:row>
      <xdr:rowOff>114300</xdr:rowOff>
    </xdr:from>
    <xdr:ext cx="0" cy="0"/>
    <xdr:pic>
      <xdr:nvPicPr>
        <xdr:cNvPr id="3" name="image1.png">
          <a:extLst>
            <a:ext uri="{FF2B5EF4-FFF2-40B4-BE49-F238E27FC236}">
              <a16:creationId xmlns:a16="http://schemas.microsoft.com/office/drawing/2014/main" id="{2C47FA31-AFD1-48E5-AF24-34B9341144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9300" y="4526280"/>
          <a:ext cx="0" cy="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100</xdr:row>
      <xdr:rowOff>20554</xdr:rowOff>
    </xdr:from>
    <xdr:to>
      <xdr:col>8</xdr:col>
      <xdr:colOff>311818</xdr:colOff>
      <xdr:row>114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B8F836B4-C185-411D-9575-58B1BFBF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663951</xdr:colOff>
      <xdr:row>44</xdr:row>
      <xdr:rowOff>63567</xdr:rowOff>
    </xdr:from>
    <xdr:to>
      <xdr:col>9</xdr:col>
      <xdr:colOff>704850</xdr:colOff>
      <xdr:row>58</xdr:row>
      <xdr:rowOff>94553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3FD44F3-D71C-498C-A14B-44C630D86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42</xdr:row>
      <xdr:rowOff>0</xdr:rowOff>
    </xdr:from>
    <xdr:to>
      <xdr:col>7</xdr:col>
      <xdr:colOff>781049</xdr:colOff>
      <xdr:row>48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DE80EC70-9931-467E-8F3F-6092F4BD5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00263f364ac024/Documentos/MINEM/BEM%20-%202020/BEM%20marzo%202020/transferencias/ANEXOS%20BEM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RODUCCIÓN METÁLICA"/>
      <sheetName val="2. PRODUCCIÓN EMPRESAS "/>
      <sheetName val="08.5 RECAUDACION TRIB"/>
      <sheetName val="SALDO IED por SECTOR"/>
      <sheetName val="3. PRODUCCIÓN REGIONES"/>
      <sheetName val="4. NO METÁLICA"/>
      <sheetName val="4.1 NO METÁLICA REGIONES"/>
      <sheetName val="4.2 PRODUCCIÓN CARBONÍFERA"/>
      <sheetName val="03.1 EXPORTACIONES MINERAS"/>
      <sheetName val="5. MACROECONÓMICAS"/>
      <sheetName val="6. EXPORTACIONES"/>
      <sheetName val="6.1 EXPORTACIONES PART"/>
      <sheetName val="6.2 EXPORT PRODUCTOS"/>
      <sheetName val="7. INVERSIONES"/>
      <sheetName val="8. INVERSIONES TIPO"/>
      <sheetName val="9. INVERSIONES RUBRO"/>
      <sheetName val="10. EMPLEO"/>
      <sheetName val="11. TRANSFERENCIAS"/>
      <sheetName val="12. TRANSFERENCIAS 2"/>
      <sheetName val="13. CATASTRO ACTIVIDAD"/>
      <sheetName val="13.1 ACTIVIDAD MINERA"/>
      <sheetName val="14. RECAUDACION"/>
      <sheetName val="14. RECAU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J6">
            <v>6.9499999999999993</v>
          </cell>
        </row>
        <row r="7">
          <cell r="J7">
            <v>1031284773.38</v>
          </cell>
        </row>
        <row r="8">
          <cell r="J8">
            <v>12646510.309999999</v>
          </cell>
        </row>
        <row r="9">
          <cell r="J9">
            <v>409620300.06999999</v>
          </cell>
        </row>
        <row r="10">
          <cell r="J10">
            <v>20710318.760000002</v>
          </cell>
        </row>
        <row r="11">
          <cell r="J11">
            <v>100126251.73999999</v>
          </cell>
        </row>
        <row r="12">
          <cell r="J12">
            <v>4502.2299999999996</v>
          </cell>
        </row>
        <row r="13">
          <cell r="J13">
            <v>227958678.31</v>
          </cell>
        </row>
        <row r="14">
          <cell r="J14">
            <v>2264132.0499999998</v>
          </cell>
        </row>
        <row r="15">
          <cell r="J15">
            <v>7546069.5999999996</v>
          </cell>
        </row>
        <row r="16">
          <cell r="J16">
            <v>99776063.209999993</v>
          </cell>
        </row>
        <row r="17">
          <cell r="J17">
            <v>106827611.59</v>
          </cell>
        </row>
        <row r="18">
          <cell r="J18">
            <v>223779154.97999999</v>
          </cell>
        </row>
        <row r="19">
          <cell r="J19">
            <v>2607.8199999999997</v>
          </cell>
        </row>
        <row r="20">
          <cell r="J20">
            <v>105260682.23999999</v>
          </cell>
        </row>
        <row r="21">
          <cell r="J21">
            <v>0</v>
          </cell>
        </row>
        <row r="22">
          <cell r="J22">
            <v>1546136.0499999998</v>
          </cell>
        </row>
        <row r="23">
          <cell r="J23">
            <v>193952100.26999998</v>
          </cell>
        </row>
        <row r="24">
          <cell r="J24">
            <v>65758505.040000007</v>
          </cell>
        </row>
        <row r="25">
          <cell r="J25">
            <v>818638.28</v>
          </cell>
        </row>
        <row r="26">
          <cell r="J26">
            <v>67626909.479999989</v>
          </cell>
        </row>
        <row r="27">
          <cell r="J27">
            <v>1062264.6599999999</v>
          </cell>
        </row>
        <row r="28">
          <cell r="J28">
            <v>219003987.89000002</v>
          </cell>
        </row>
        <row r="29">
          <cell r="J29">
            <v>26256.42</v>
          </cell>
        </row>
        <row r="30">
          <cell r="J30">
            <v>0</v>
          </cell>
        </row>
        <row r="32">
          <cell r="J32">
            <v>472</v>
          </cell>
        </row>
        <row r="33">
          <cell r="J33">
            <v>274653123.44999999</v>
          </cell>
        </row>
        <row r="34">
          <cell r="J34">
            <v>194921194.08999997</v>
          </cell>
        </row>
        <row r="35">
          <cell r="J35">
            <v>560290132.04999995</v>
          </cell>
        </row>
        <row r="36">
          <cell r="J36">
            <v>14204320.98</v>
          </cell>
        </row>
        <row r="37">
          <cell r="J37">
            <v>42222791.929999992</v>
          </cell>
        </row>
        <row r="38">
          <cell r="J38">
            <v>0</v>
          </cell>
        </row>
        <row r="39">
          <cell r="J39">
            <v>126792167.27000001</v>
          </cell>
        </row>
        <row r="40">
          <cell r="J40">
            <v>4667114.3100000005</v>
          </cell>
        </row>
        <row r="41">
          <cell r="J41">
            <v>2726944.27</v>
          </cell>
        </row>
        <row r="42">
          <cell r="J42">
            <v>27835900.800000001</v>
          </cell>
        </row>
        <row r="43">
          <cell r="J43">
            <v>26168342.829999998</v>
          </cell>
        </row>
        <row r="44">
          <cell r="J44">
            <v>36431591.93</v>
          </cell>
        </row>
        <row r="45">
          <cell r="J45">
            <v>0</v>
          </cell>
        </row>
        <row r="46">
          <cell r="J46">
            <v>31360946.880000003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55940906.149999999</v>
          </cell>
        </row>
        <row r="50">
          <cell r="J50">
            <v>27821987.16</v>
          </cell>
        </row>
        <row r="51">
          <cell r="J51">
            <v>973582.39999999991</v>
          </cell>
        </row>
        <row r="52">
          <cell r="J52">
            <v>21756712.259999998</v>
          </cell>
        </row>
        <row r="53">
          <cell r="J53">
            <v>224796.77000000002</v>
          </cell>
        </row>
        <row r="54">
          <cell r="J54">
            <v>66918450.219999999</v>
          </cell>
        </row>
        <row r="55">
          <cell r="J55">
            <v>0</v>
          </cell>
        </row>
        <row r="56">
          <cell r="J56">
            <v>0</v>
          </cell>
        </row>
        <row r="58">
          <cell r="J58">
            <v>3408293.7781570456</v>
          </cell>
        </row>
        <row r="59">
          <cell r="J59">
            <v>18536948.05432662</v>
          </cell>
        </row>
        <row r="60">
          <cell r="J60">
            <v>14540510.508487316</v>
          </cell>
        </row>
        <row r="61">
          <cell r="J61">
            <v>30773213.72122959</v>
          </cell>
        </row>
        <row r="62">
          <cell r="J62">
            <v>11414746.905281506</v>
          </cell>
        </row>
        <row r="63">
          <cell r="J63">
            <v>17525428.123786613</v>
          </cell>
        </row>
        <row r="64">
          <cell r="J64">
            <v>42741.471773796155</v>
          </cell>
        </row>
        <row r="65">
          <cell r="J65">
            <v>13113212.673974359</v>
          </cell>
        </row>
        <row r="66">
          <cell r="J66">
            <v>11195982.294280371</v>
          </cell>
        </row>
        <row r="67">
          <cell r="J67">
            <v>5163682.3378574923</v>
          </cell>
        </row>
        <row r="68">
          <cell r="J68">
            <v>7039852.3452470964</v>
          </cell>
        </row>
        <row r="69">
          <cell r="J69">
            <v>10852731.740730125</v>
          </cell>
        </row>
        <row r="70">
          <cell r="J70">
            <v>15891685.471187837</v>
          </cell>
        </row>
        <row r="71">
          <cell r="J71">
            <v>2368561.2651989101</v>
          </cell>
        </row>
        <row r="72">
          <cell r="J72">
            <v>16237733.169712534</v>
          </cell>
        </row>
        <row r="73">
          <cell r="J73">
            <v>816223.78526587901</v>
          </cell>
        </row>
        <row r="74">
          <cell r="J74">
            <v>4558903.9768902361</v>
          </cell>
        </row>
        <row r="75">
          <cell r="J75">
            <v>7362146.3971145209</v>
          </cell>
        </row>
        <row r="76">
          <cell r="J76">
            <v>9265567.0386098512</v>
          </cell>
        </row>
        <row r="77">
          <cell r="J77">
            <v>7941025.5306782629</v>
          </cell>
        </row>
        <row r="78">
          <cell r="J78">
            <v>13515189.42868365</v>
          </cell>
        </row>
        <row r="79">
          <cell r="J79">
            <v>1556104.0588105167</v>
          </cell>
        </row>
        <row r="80">
          <cell r="J80">
            <v>6754858.6649801284</v>
          </cell>
        </row>
        <row r="81">
          <cell r="J81">
            <v>61097.025000000001</v>
          </cell>
        </row>
        <row r="82">
          <cell r="J82">
            <v>100950.3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00A9-0ECB-4649-9EBC-ACE7E01E9DFE}">
  <sheetPr>
    <tabColor rgb="FF8A0000"/>
  </sheetPr>
  <dimension ref="A1:O105"/>
  <sheetViews>
    <sheetView showGridLines="0" tabSelected="1" zoomScale="115" zoomScaleNormal="115" workbookViewId="0">
      <pane ySplit="5" topLeftCell="A6" activePane="bottomLeft" state="frozen"/>
      <selection pane="bottomLeft" activeCell="K25" sqref="K25"/>
    </sheetView>
  </sheetViews>
  <sheetFormatPr baseColWidth="10" defaultRowHeight="15" customHeight="1" x14ac:dyDescent="0.3"/>
  <cols>
    <col min="1" max="1" width="12.5546875" customWidth="1"/>
  </cols>
  <sheetData>
    <row r="1" spans="1:15" ht="14.4" x14ac:dyDescent="0.3">
      <c r="A1" s="432" t="s">
        <v>387</v>
      </c>
      <c r="B1" s="433"/>
      <c r="C1" s="433"/>
      <c r="D1" s="433"/>
      <c r="E1" s="433"/>
      <c r="F1" s="433"/>
      <c r="G1" s="433"/>
      <c r="H1" s="433"/>
      <c r="I1" s="433"/>
      <c r="J1" s="434"/>
      <c r="K1" s="434"/>
      <c r="L1" s="434"/>
      <c r="M1" s="434"/>
      <c r="N1" s="434"/>
      <c r="O1" s="434"/>
    </row>
    <row r="2" spans="1:15" ht="14.4" x14ac:dyDescent="0.3">
      <c r="A2" s="756" t="s">
        <v>388</v>
      </c>
      <c r="B2" s="757"/>
      <c r="C2" s="757"/>
      <c r="D2" s="757"/>
      <c r="E2" s="757"/>
      <c r="F2" s="757"/>
      <c r="G2" s="757"/>
      <c r="H2" s="757"/>
      <c r="I2" s="757"/>
      <c r="J2" s="434"/>
      <c r="K2" s="434"/>
      <c r="L2" s="434"/>
      <c r="M2" s="434"/>
      <c r="N2" s="434"/>
      <c r="O2" s="434"/>
    </row>
    <row r="3" spans="1:15" thickBot="1" x14ac:dyDescent="0.35">
      <c r="A3" s="433"/>
      <c r="B3" s="433"/>
      <c r="C3" s="433"/>
      <c r="D3" s="433"/>
      <c r="E3" s="433"/>
      <c r="F3" s="433"/>
      <c r="G3" s="433"/>
      <c r="H3" s="433"/>
      <c r="I3" s="433"/>
      <c r="J3" s="434"/>
      <c r="K3" s="434"/>
      <c r="L3" s="434"/>
      <c r="M3" s="434"/>
      <c r="N3" s="434"/>
      <c r="O3" s="434"/>
    </row>
    <row r="4" spans="1:15" ht="14.4" x14ac:dyDescent="0.3">
      <c r="A4" s="435" t="s">
        <v>60</v>
      </c>
      <c r="B4" s="436" t="s">
        <v>81</v>
      </c>
      <c r="C4" s="436" t="s">
        <v>82</v>
      </c>
      <c r="D4" s="436" t="s">
        <v>83</v>
      </c>
      <c r="E4" s="436" t="s">
        <v>84</v>
      </c>
      <c r="F4" s="436" t="s">
        <v>85</v>
      </c>
      <c r="G4" s="436" t="s">
        <v>53</v>
      </c>
      <c r="H4" s="436" t="s">
        <v>86</v>
      </c>
      <c r="I4" s="437" t="s">
        <v>87</v>
      </c>
      <c r="J4" s="434"/>
      <c r="K4" s="434"/>
      <c r="L4" s="434"/>
      <c r="M4" s="434"/>
      <c r="N4" s="434"/>
      <c r="O4" s="434"/>
    </row>
    <row r="5" spans="1:15" thickBot="1" x14ac:dyDescent="0.35">
      <c r="A5" s="438"/>
      <c r="B5" s="433" t="s">
        <v>389</v>
      </c>
      <c r="C5" s="433" t="s">
        <v>390</v>
      </c>
      <c r="D5" s="433" t="s">
        <v>389</v>
      </c>
      <c r="E5" s="433" t="s">
        <v>391</v>
      </c>
      <c r="F5" s="433" t="s">
        <v>389</v>
      </c>
      <c r="G5" s="433" t="s">
        <v>389</v>
      </c>
      <c r="H5" s="433" t="s">
        <v>389</v>
      </c>
      <c r="I5" s="439" t="s">
        <v>389</v>
      </c>
      <c r="J5" s="434"/>
      <c r="K5" s="434"/>
      <c r="L5" s="440"/>
      <c r="M5" s="434"/>
      <c r="N5" s="434"/>
      <c r="O5" s="434"/>
    </row>
    <row r="6" spans="1:15" ht="14.4" x14ac:dyDescent="0.3">
      <c r="A6" s="441">
        <v>2010</v>
      </c>
      <c r="B6" s="442">
        <v>1247184.0293920001</v>
      </c>
      <c r="C6" s="442">
        <v>164084388.90122896</v>
      </c>
      <c r="D6" s="442">
        <v>1470449.7064990005</v>
      </c>
      <c r="E6" s="442">
        <v>3640465.4641499999</v>
      </c>
      <c r="F6" s="442">
        <v>261989.605794</v>
      </c>
      <c r="G6" s="442">
        <v>6042644.2223000005</v>
      </c>
      <c r="H6" s="442">
        <v>33847.813441999999</v>
      </c>
      <c r="I6" s="443">
        <v>16963.268973000002</v>
      </c>
      <c r="J6" s="434"/>
      <c r="K6" s="434"/>
      <c r="L6" s="440"/>
      <c r="M6" s="434"/>
      <c r="N6" s="434"/>
      <c r="O6" s="434"/>
    </row>
    <row r="7" spans="1:15" ht="14.4" x14ac:dyDescent="0.3">
      <c r="A7" s="444">
        <v>2011</v>
      </c>
      <c r="B7" s="445">
        <v>1235345.0680179994</v>
      </c>
      <c r="C7" s="445">
        <v>166186716.981653</v>
      </c>
      <c r="D7" s="445">
        <v>1256382.6002109998</v>
      </c>
      <c r="E7" s="445">
        <v>3418862.1174219996</v>
      </c>
      <c r="F7" s="445">
        <v>230199.08238499996</v>
      </c>
      <c r="G7" s="445">
        <v>7010937.8915999997</v>
      </c>
      <c r="H7" s="445">
        <v>28881.790966</v>
      </c>
      <c r="I7" s="446">
        <v>19141.078051999997</v>
      </c>
      <c r="J7" s="434"/>
      <c r="K7" s="434"/>
      <c r="L7" s="440"/>
      <c r="M7" s="434"/>
      <c r="N7" s="434"/>
      <c r="O7" s="434"/>
    </row>
    <row r="8" spans="1:15" ht="14.4" x14ac:dyDescent="0.3">
      <c r="A8" s="444">
        <v>2012</v>
      </c>
      <c r="B8" s="445">
        <v>1298761.3646879997</v>
      </c>
      <c r="C8" s="445">
        <v>161544666.15318698</v>
      </c>
      <c r="D8" s="445">
        <v>1281282.4314850001</v>
      </c>
      <c r="E8" s="445">
        <v>3480856.9120260002</v>
      </c>
      <c r="F8" s="445">
        <v>249236.15747599999</v>
      </c>
      <c r="G8" s="445">
        <v>6684539.3917999994</v>
      </c>
      <c r="H8" s="445">
        <v>26104.854507000004</v>
      </c>
      <c r="I8" s="446">
        <v>16790.374244000002</v>
      </c>
      <c r="J8" s="434"/>
      <c r="K8" s="434"/>
      <c r="L8" s="440"/>
      <c r="M8" s="434"/>
      <c r="N8" s="434"/>
      <c r="O8" s="434"/>
    </row>
    <row r="9" spans="1:15" ht="14.4" x14ac:dyDescent="0.3">
      <c r="A9" s="444">
        <v>2013</v>
      </c>
      <c r="B9" s="445">
        <v>1375640.6942070001</v>
      </c>
      <c r="C9" s="445">
        <v>151486071.68989697</v>
      </c>
      <c r="D9" s="445">
        <v>1351273.497128</v>
      </c>
      <c r="E9" s="445">
        <v>3674282.5108389994</v>
      </c>
      <c r="F9" s="445">
        <v>266472.33039300004</v>
      </c>
      <c r="G9" s="445">
        <v>6680658.79</v>
      </c>
      <c r="H9" s="445">
        <v>23667.787451</v>
      </c>
      <c r="I9" s="446">
        <v>18139.597244000001</v>
      </c>
      <c r="J9" s="434"/>
      <c r="K9" s="434"/>
      <c r="L9" s="440"/>
      <c r="M9" s="440"/>
      <c r="N9" s="434"/>
      <c r="O9" s="434"/>
    </row>
    <row r="10" spans="1:15" ht="14.4" x14ac:dyDescent="0.3">
      <c r="A10" s="444">
        <v>2014</v>
      </c>
      <c r="B10" s="445">
        <v>1377642.4139870002</v>
      </c>
      <c r="C10" s="445">
        <v>140097028.09351802</v>
      </c>
      <c r="D10" s="445">
        <v>1315474.5571109992</v>
      </c>
      <c r="E10" s="445">
        <v>3768147.2192430007</v>
      </c>
      <c r="F10" s="445">
        <v>277294.4825959999</v>
      </c>
      <c r="G10" s="445">
        <v>7192591.9308000002</v>
      </c>
      <c r="H10" s="445">
        <v>23105.261869000002</v>
      </c>
      <c r="I10" s="446">
        <v>17017.692465</v>
      </c>
      <c r="J10" s="434"/>
      <c r="K10" s="434"/>
      <c r="L10" s="440"/>
      <c r="M10" s="434"/>
      <c r="N10" s="434"/>
      <c r="O10" s="434"/>
    </row>
    <row r="11" spans="1:15" ht="14.4" x14ac:dyDescent="0.3">
      <c r="A11" s="444">
        <v>2015</v>
      </c>
      <c r="B11" s="445">
        <v>1700817.4199590001</v>
      </c>
      <c r="C11" s="445">
        <v>146822906.53714001</v>
      </c>
      <c r="D11" s="445">
        <v>1421217.9398520004</v>
      </c>
      <c r="E11" s="445">
        <v>4101567.7170700002</v>
      </c>
      <c r="F11" s="445">
        <v>315524.81577999995</v>
      </c>
      <c r="G11" s="445">
        <v>7320806.8477000007</v>
      </c>
      <c r="H11" s="445">
        <v>19510.729780999998</v>
      </c>
      <c r="I11" s="446">
        <v>20153.237615999999</v>
      </c>
      <c r="J11" s="434"/>
      <c r="K11" s="434"/>
      <c r="L11" s="440"/>
      <c r="M11" s="434"/>
      <c r="N11" s="434"/>
      <c r="O11" s="434"/>
    </row>
    <row r="12" spans="1:15" ht="14.4" x14ac:dyDescent="0.3">
      <c r="A12" s="444">
        <v>2016</v>
      </c>
      <c r="B12" s="445">
        <v>2353858.5579240001</v>
      </c>
      <c r="C12" s="445">
        <v>153005896.97612542</v>
      </c>
      <c r="D12" s="445">
        <v>1337081.4908789997</v>
      </c>
      <c r="E12" s="445">
        <v>4375336.6871659989</v>
      </c>
      <c r="F12" s="445">
        <v>314421.59763299994</v>
      </c>
      <c r="G12" s="445">
        <v>7663124</v>
      </c>
      <c r="H12" s="445">
        <v>18789.004763000001</v>
      </c>
      <c r="I12" s="446">
        <v>25756.505005000006</v>
      </c>
      <c r="J12" s="434"/>
      <c r="K12" s="434"/>
      <c r="L12" s="440"/>
      <c r="M12" s="440"/>
      <c r="N12" s="434"/>
      <c r="O12" s="434"/>
    </row>
    <row r="13" spans="1:15" ht="14.4" x14ac:dyDescent="0.3">
      <c r="A13" s="444">
        <v>2017</v>
      </c>
      <c r="B13" s="445">
        <v>2445583.8150159996</v>
      </c>
      <c r="C13" s="445">
        <v>151964039.95641115</v>
      </c>
      <c r="D13" s="445">
        <v>1473072.7682369999</v>
      </c>
      <c r="E13" s="445">
        <v>4417986.781347001</v>
      </c>
      <c r="F13" s="445">
        <v>306783.61933000013</v>
      </c>
      <c r="G13" s="445">
        <v>8806451.7127719987</v>
      </c>
      <c r="H13" s="445">
        <v>17790.363566</v>
      </c>
      <c r="I13" s="446">
        <v>28141.142528</v>
      </c>
      <c r="J13" s="434"/>
      <c r="K13" s="434"/>
      <c r="L13" s="440"/>
      <c r="M13" s="434"/>
      <c r="N13" s="434"/>
      <c r="O13" s="434"/>
    </row>
    <row r="14" spans="1:15" ht="14.4" x14ac:dyDescent="0.3">
      <c r="A14" s="444">
        <v>2018</v>
      </c>
      <c r="B14" s="445">
        <v>2437034.8892940003</v>
      </c>
      <c r="C14" s="445">
        <v>140210984.41501191</v>
      </c>
      <c r="D14" s="445">
        <v>1474383.1280539997</v>
      </c>
      <c r="E14" s="445">
        <v>4160161.9325340013</v>
      </c>
      <c r="F14" s="445">
        <v>289122.51396000007</v>
      </c>
      <c r="G14" s="445">
        <v>9533871.1347549986</v>
      </c>
      <c r="H14" s="445">
        <v>18601</v>
      </c>
      <c r="I14" s="446">
        <v>28033.511926999996</v>
      </c>
      <c r="J14" s="434"/>
      <c r="K14" s="434"/>
      <c r="L14" s="440"/>
      <c r="M14" s="434"/>
      <c r="N14" s="434"/>
      <c r="O14" s="434"/>
    </row>
    <row r="15" spans="1:15" ht="14.4" x14ac:dyDescent="0.3">
      <c r="A15" s="444">
        <v>2019</v>
      </c>
      <c r="B15" s="445">
        <v>2455439.9084949992</v>
      </c>
      <c r="C15" s="445">
        <v>128413463.35810572</v>
      </c>
      <c r="D15" s="445">
        <v>1404381.5470090001</v>
      </c>
      <c r="E15" s="445">
        <v>3860306.0494860001</v>
      </c>
      <c r="F15" s="445">
        <v>308115.57177400007</v>
      </c>
      <c r="G15" s="445">
        <v>10120007.399021</v>
      </c>
      <c r="H15" s="445">
        <v>19853.168400000002</v>
      </c>
      <c r="I15" s="446">
        <v>30441.359038999999</v>
      </c>
      <c r="J15" s="434"/>
      <c r="K15" s="434"/>
      <c r="L15" s="440"/>
      <c r="M15" s="434"/>
      <c r="N15" s="434"/>
      <c r="O15" s="434"/>
    </row>
    <row r="16" spans="1:15" ht="14.4" x14ac:dyDescent="0.3">
      <c r="A16" s="447" t="s">
        <v>392</v>
      </c>
      <c r="B16" s="448">
        <f>SUM(B17:B27)</f>
        <v>1927188.2369568886</v>
      </c>
      <c r="C16" s="448">
        <f t="shared" ref="C16:I16" si="0">SUM(C17:C27)</f>
        <v>78713855.083610892</v>
      </c>
      <c r="D16" s="448">
        <f t="shared" si="0"/>
        <v>1177595.0200910352</v>
      </c>
      <c r="E16" s="448">
        <f t="shared" si="0"/>
        <v>2673072.4293823368</v>
      </c>
      <c r="F16" s="448">
        <f t="shared" si="0"/>
        <v>216613.66205160995</v>
      </c>
      <c r="G16" s="448">
        <f t="shared" si="0"/>
        <v>7913842.8927230006</v>
      </c>
      <c r="H16" s="448">
        <f t="shared" si="0"/>
        <v>18183.079621500001</v>
      </c>
      <c r="I16" s="449">
        <f t="shared" si="0"/>
        <v>29199.648417669803</v>
      </c>
      <c r="J16" s="434"/>
      <c r="K16" s="434"/>
      <c r="L16" s="440"/>
      <c r="M16" s="440"/>
      <c r="N16" s="434"/>
      <c r="O16" s="434"/>
    </row>
    <row r="17" spans="1:15" ht="14.4" x14ac:dyDescent="0.3">
      <c r="A17" s="450" t="s">
        <v>189</v>
      </c>
      <c r="B17" s="445">
        <v>190964.41803217665</v>
      </c>
      <c r="C17" s="751">
        <v>10272611.643832682</v>
      </c>
      <c r="D17" s="445">
        <v>130107.43459529003</v>
      </c>
      <c r="E17" s="751">
        <v>318313.14697453246</v>
      </c>
      <c r="F17" s="445">
        <v>24384.319306719997</v>
      </c>
      <c r="G17" s="445">
        <v>997176.04039800004</v>
      </c>
      <c r="H17" s="445">
        <v>2053.402415</v>
      </c>
      <c r="I17" s="446">
        <v>2234.9682472900004</v>
      </c>
      <c r="J17" s="451"/>
      <c r="K17" s="434"/>
      <c r="L17" s="434"/>
      <c r="M17" s="434"/>
      <c r="N17" s="434"/>
      <c r="O17" s="434"/>
    </row>
    <row r="18" spans="1:15" ht="14.4" x14ac:dyDescent="0.3">
      <c r="A18" s="452" t="s">
        <v>190</v>
      </c>
      <c r="B18" s="445">
        <v>169825.96929184301</v>
      </c>
      <c r="C18" s="751">
        <v>9327191.9098115414</v>
      </c>
      <c r="D18" s="445">
        <v>115620.593272681</v>
      </c>
      <c r="E18" s="751">
        <v>304010.54013335897</v>
      </c>
      <c r="F18" s="445">
        <v>23707.948895639995</v>
      </c>
      <c r="G18" s="445">
        <v>979376.48886000004</v>
      </c>
      <c r="H18" s="445">
        <v>1791.2658000000001</v>
      </c>
      <c r="I18" s="446">
        <v>2493.5634207297999</v>
      </c>
      <c r="J18" s="451"/>
      <c r="K18" s="434"/>
      <c r="L18" s="434"/>
      <c r="M18" s="434"/>
      <c r="N18" s="434"/>
      <c r="O18" s="434"/>
    </row>
    <row r="19" spans="1:15" ht="14.4" x14ac:dyDescent="0.3">
      <c r="A19" s="452" t="s">
        <v>191</v>
      </c>
      <c r="B19" s="445">
        <v>154047.87616005781</v>
      </c>
      <c r="C19" s="751">
        <v>7923282.4946554406</v>
      </c>
      <c r="D19" s="445">
        <v>106352.91381031497</v>
      </c>
      <c r="E19" s="751">
        <v>215272.47307541443</v>
      </c>
      <c r="F19" s="445">
        <v>22032.472539051992</v>
      </c>
      <c r="G19" s="445">
        <v>461505.34649199998</v>
      </c>
      <c r="H19" s="445">
        <v>1133.7519</v>
      </c>
      <c r="I19" s="446">
        <v>2390.69406205</v>
      </c>
      <c r="J19" s="451"/>
      <c r="K19" s="434"/>
      <c r="L19" s="434"/>
      <c r="M19" s="434"/>
      <c r="N19" s="434"/>
      <c r="O19" s="434"/>
    </row>
    <row r="20" spans="1:15" ht="14.4" x14ac:dyDescent="0.3">
      <c r="A20" s="452" t="s">
        <v>192</v>
      </c>
      <c r="B20" s="445">
        <v>125229.99471270002</v>
      </c>
      <c r="C20" s="751">
        <v>5067327.6637805365</v>
      </c>
      <c r="D20" s="445">
        <v>16515.422003679996</v>
      </c>
      <c r="E20" s="751">
        <v>85159.846433587314</v>
      </c>
      <c r="F20" s="445">
        <v>4383.1100974700003</v>
      </c>
      <c r="G20" s="453">
        <v>0</v>
      </c>
      <c r="H20" s="453">
        <v>0</v>
      </c>
      <c r="I20" s="446">
        <v>2115.4004133600001</v>
      </c>
      <c r="J20" s="451"/>
      <c r="K20" s="434"/>
      <c r="L20" s="434"/>
      <c r="M20" s="434"/>
      <c r="N20" s="434"/>
      <c r="O20" s="434"/>
    </row>
    <row r="21" spans="1:15" ht="14.4" x14ac:dyDescent="0.3">
      <c r="A21" s="452" t="s">
        <v>193</v>
      </c>
      <c r="B21" s="445">
        <v>128411.75443735102</v>
      </c>
      <c r="C21" s="751">
        <v>4059664.253771239</v>
      </c>
      <c r="D21" s="445">
        <v>29325.28426217</v>
      </c>
      <c r="E21" s="751">
        <v>116323.53396539507</v>
      </c>
      <c r="F21" s="445">
        <v>8772.4404382299999</v>
      </c>
      <c r="G21" s="453">
        <v>0</v>
      </c>
      <c r="H21" s="445">
        <v>1217.5114000000001</v>
      </c>
      <c r="I21" s="446">
        <v>2389.9119046600003</v>
      </c>
      <c r="J21" s="451"/>
      <c r="K21" s="434"/>
      <c r="L21" s="434"/>
      <c r="M21" s="434"/>
      <c r="N21" s="434"/>
      <c r="O21" s="434"/>
    </row>
    <row r="22" spans="1:15" ht="14.4" x14ac:dyDescent="0.3">
      <c r="A22" s="452" t="s">
        <v>194</v>
      </c>
      <c r="B22" s="445">
        <v>180845.67142695305</v>
      </c>
      <c r="C22" s="751">
        <v>6044460.0054014102</v>
      </c>
      <c r="D22" s="445">
        <v>119921.635860843</v>
      </c>
      <c r="E22" s="751">
        <v>265376.86856270919</v>
      </c>
      <c r="F22" s="445">
        <v>20794.725637346004</v>
      </c>
      <c r="G22" s="445">
        <v>393740.76965999999</v>
      </c>
      <c r="H22" s="445">
        <v>1460.8656025</v>
      </c>
      <c r="I22" s="446">
        <v>2772.8576364199998</v>
      </c>
      <c r="J22" s="451"/>
      <c r="K22" s="434"/>
      <c r="L22" s="434"/>
      <c r="M22" s="434"/>
      <c r="N22" s="434"/>
      <c r="O22" s="434"/>
    </row>
    <row r="23" spans="1:15" ht="14.4" x14ac:dyDescent="0.3">
      <c r="A23" s="452" t="s">
        <v>195</v>
      </c>
      <c r="B23" s="445">
        <v>198801.44588286895</v>
      </c>
      <c r="C23" s="751">
        <v>6055894.6770077841</v>
      </c>
      <c r="D23" s="445">
        <v>112947.50595495</v>
      </c>
      <c r="E23" s="751">
        <v>227582.08270071883</v>
      </c>
      <c r="F23" s="445">
        <v>20634.805826069995</v>
      </c>
      <c r="G23" s="445">
        <v>775845.85043500003</v>
      </c>
      <c r="H23" s="445">
        <v>2158.075296</v>
      </c>
      <c r="I23" s="446">
        <v>3174.1889972199997</v>
      </c>
      <c r="J23" s="451"/>
      <c r="K23" s="434"/>
      <c r="L23" s="434"/>
      <c r="M23" s="434"/>
      <c r="N23" s="434"/>
      <c r="O23" s="434"/>
    </row>
    <row r="24" spans="1:15" ht="14.4" x14ac:dyDescent="0.3">
      <c r="A24" s="452" t="s">
        <v>196</v>
      </c>
      <c r="B24" s="445">
        <v>193852.27929833802</v>
      </c>
      <c r="C24" s="751">
        <v>7014128.684535047</v>
      </c>
      <c r="D24" s="445">
        <v>133893.14820576599</v>
      </c>
      <c r="E24" s="751">
        <v>265290.35295732575</v>
      </c>
      <c r="F24" s="445">
        <v>21887.360107583998</v>
      </c>
      <c r="G24" s="445">
        <v>1002064.180748</v>
      </c>
      <c r="H24" s="445">
        <v>1895.4792520000001</v>
      </c>
      <c r="I24" s="446">
        <v>2991.0151989200003</v>
      </c>
      <c r="J24" s="451"/>
      <c r="K24" s="434"/>
      <c r="L24" s="434"/>
      <c r="M24" s="434"/>
      <c r="N24" s="434"/>
      <c r="O24" s="434"/>
    </row>
    <row r="25" spans="1:15" ht="14.4" x14ac:dyDescent="0.3">
      <c r="A25" s="452" t="s">
        <v>393</v>
      </c>
      <c r="B25" s="445">
        <v>171788.55242042895</v>
      </c>
      <c r="C25" s="751">
        <v>7160073.2446263451</v>
      </c>
      <c r="D25" s="445">
        <v>133520.43730937003</v>
      </c>
      <c r="E25" s="751">
        <v>292208.35137238033</v>
      </c>
      <c r="F25" s="445">
        <v>23697.288332458</v>
      </c>
      <c r="G25" s="445">
        <v>1025330.74389</v>
      </c>
      <c r="H25" s="445">
        <v>2219.5896000000002</v>
      </c>
      <c r="I25" s="446">
        <v>2808.8243763000005</v>
      </c>
      <c r="J25" s="451"/>
      <c r="K25" s="434"/>
      <c r="L25" s="434"/>
      <c r="M25" s="434"/>
      <c r="N25" s="434"/>
      <c r="O25" s="434"/>
    </row>
    <row r="26" spans="1:15" ht="14.4" x14ac:dyDescent="0.3">
      <c r="A26" s="452" t="s">
        <v>303</v>
      </c>
      <c r="B26" s="445">
        <v>207033.57322806097</v>
      </c>
      <c r="C26" s="751">
        <v>7579758.4303100016</v>
      </c>
      <c r="D26" s="445">
        <v>142180.55675682003</v>
      </c>
      <c r="E26" s="751">
        <v>289039.58854094415</v>
      </c>
      <c r="F26" s="445">
        <v>22504.215672800001</v>
      </c>
      <c r="G26" s="445">
        <v>1092971.6311600001</v>
      </c>
      <c r="H26" s="445">
        <v>2156.1828999999998</v>
      </c>
      <c r="I26" s="446">
        <v>2857.0969464</v>
      </c>
      <c r="J26" s="451"/>
      <c r="K26" s="434"/>
      <c r="L26" s="434"/>
      <c r="M26" s="434"/>
      <c r="N26" s="434"/>
      <c r="O26" s="434"/>
    </row>
    <row r="27" spans="1:15" thickBot="1" x14ac:dyDescent="0.35">
      <c r="A27" s="454" t="s">
        <v>304</v>
      </c>
      <c r="B27" s="455">
        <v>206386.70206610998</v>
      </c>
      <c r="C27" s="752">
        <v>8209462.0758788604</v>
      </c>
      <c r="D27" s="455">
        <v>137210.08805915003</v>
      </c>
      <c r="E27" s="752">
        <v>294495.64466597006</v>
      </c>
      <c r="F27" s="455">
        <v>23814.975198240001</v>
      </c>
      <c r="G27" s="455">
        <v>1185831.8410799999</v>
      </c>
      <c r="H27" s="455">
        <v>2096.9554559999997</v>
      </c>
      <c r="I27" s="456">
        <v>2971.1272143200003</v>
      </c>
      <c r="J27" s="451"/>
      <c r="K27" s="434"/>
      <c r="L27" s="434"/>
      <c r="M27" s="434"/>
      <c r="N27" s="434"/>
      <c r="O27" s="434"/>
    </row>
    <row r="28" spans="1:15" ht="14.4" x14ac:dyDescent="0.3">
      <c r="A28" s="457"/>
      <c r="B28" s="445"/>
      <c r="C28" s="445"/>
      <c r="D28" s="445"/>
      <c r="E28" s="445"/>
      <c r="F28" s="445"/>
      <c r="G28" s="445"/>
      <c r="H28" s="445"/>
      <c r="I28" s="445"/>
      <c r="J28" s="434"/>
      <c r="K28" s="434"/>
      <c r="L28" s="434"/>
      <c r="M28" s="434"/>
      <c r="N28" s="434"/>
      <c r="O28" s="434"/>
    </row>
    <row r="29" spans="1:15" ht="14.4" x14ac:dyDescent="0.3">
      <c r="A29" s="458" t="s">
        <v>394</v>
      </c>
      <c r="B29" s="433"/>
      <c r="C29" s="433"/>
      <c r="D29" s="459"/>
      <c r="E29" s="433"/>
      <c r="F29" s="433"/>
      <c r="G29" s="433"/>
      <c r="H29" s="433"/>
      <c r="I29" s="433"/>
      <c r="J29" s="434"/>
      <c r="K29" s="434"/>
      <c r="L29" s="434"/>
      <c r="M29" s="434"/>
      <c r="N29" s="434"/>
      <c r="O29" s="434"/>
    </row>
    <row r="30" spans="1:15" ht="14.4" x14ac:dyDescent="0.3">
      <c r="A30" s="460" t="s">
        <v>309</v>
      </c>
      <c r="B30" s="461">
        <v>211391.09353476</v>
      </c>
      <c r="C30" s="753">
        <v>10368418.065506496</v>
      </c>
      <c r="D30" s="461">
        <v>113584.54697432001</v>
      </c>
      <c r="E30" s="753">
        <v>333848.25582561828</v>
      </c>
      <c r="F30" s="461">
        <v>26261.064611470003</v>
      </c>
      <c r="G30" s="461">
        <v>1108329.29342</v>
      </c>
      <c r="H30" s="461">
        <v>1609.0544</v>
      </c>
      <c r="I30" s="461">
        <v>3420.6002708999999</v>
      </c>
      <c r="J30" s="451"/>
      <c r="K30" s="434"/>
      <c r="L30" s="434"/>
      <c r="M30" s="434"/>
      <c r="N30" s="434"/>
      <c r="O30" s="434"/>
    </row>
    <row r="31" spans="1:15" thickBot="1" x14ac:dyDescent="0.35">
      <c r="A31" s="462" t="s">
        <v>310</v>
      </c>
      <c r="B31" s="455">
        <f>+B27</f>
        <v>206386.70206610998</v>
      </c>
      <c r="C31" s="752">
        <f>+C27</f>
        <v>8209462.0758788604</v>
      </c>
      <c r="D31" s="455">
        <f t="shared" ref="D31:I31" si="1">+D27</f>
        <v>137210.08805915003</v>
      </c>
      <c r="E31" s="752">
        <f t="shared" si="1"/>
        <v>294495.64466597006</v>
      </c>
      <c r="F31" s="455">
        <f t="shared" si="1"/>
        <v>23814.975198240001</v>
      </c>
      <c r="G31" s="455">
        <f t="shared" si="1"/>
        <v>1185831.8410799999</v>
      </c>
      <c r="H31" s="455">
        <f t="shared" si="1"/>
        <v>2096.9554559999997</v>
      </c>
      <c r="I31" s="455">
        <f t="shared" si="1"/>
        <v>2971.1272143200003</v>
      </c>
      <c r="J31" s="434"/>
      <c r="K31" s="463"/>
      <c r="L31" s="451"/>
      <c r="M31" s="434"/>
      <c r="N31" s="434"/>
      <c r="O31" s="434"/>
    </row>
    <row r="32" spans="1:15" thickBot="1" x14ac:dyDescent="0.35">
      <c r="A32" s="464" t="s">
        <v>198</v>
      </c>
      <c r="B32" s="465">
        <f>(B31-B30)/B30</f>
        <v>-2.3673615500868422E-2</v>
      </c>
      <c r="C32" s="465">
        <f>(C31-C30)/C30</f>
        <v>-0.20822424172979859</v>
      </c>
      <c r="D32" s="465">
        <f t="shared" ref="D32:I32" si="2">(D31-D30)/D30</f>
        <v>0.20799960658531702</v>
      </c>
      <c r="E32" s="465">
        <f>(E31-E30)/E30</f>
        <v>-0.11787574286505663</v>
      </c>
      <c r="F32" s="465">
        <f t="shared" si="2"/>
        <v>-9.3145097101723265E-2</v>
      </c>
      <c r="G32" s="465">
        <f t="shared" si="2"/>
        <v>6.9927365558342627E-2</v>
      </c>
      <c r="H32" s="465">
        <f t="shared" si="2"/>
        <v>0.30322222542631233</v>
      </c>
      <c r="I32" s="465">
        <f t="shared" si="2"/>
        <v>-0.13140180698802845</v>
      </c>
      <c r="J32" s="458"/>
      <c r="K32" s="463"/>
      <c r="L32" s="451"/>
      <c r="M32" s="458"/>
      <c r="N32" s="458"/>
      <c r="O32" s="458"/>
    </row>
    <row r="33" spans="1:15" ht="14.4" x14ac:dyDescent="0.3">
      <c r="A33" s="466"/>
      <c r="B33" s="459"/>
      <c r="C33" s="459"/>
      <c r="D33" s="459"/>
      <c r="E33" s="459"/>
      <c r="F33" s="459"/>
      <c r="G33" s="459"/>
      <c r="H33" s="459"/>
      <c r="I33" s="459"/>
      <c r="J33" s="434"/>
      <c r="K33" s="463"/>
      <c r="L33" s="451"/>
      <c r="M33" s="434"/>
      <c r="N33" s="434"/>
      <c r="O33" s="434"/>
    </row>
    <row r="34" spans="1:15" ht="14.4" x14ac:dyDescent="0.3">
      <c r="A34" s="458" t="s">
        <v>395</v>
      </c>
      <c r="B34" s="458"/>
      <c r="C34" s="458"/>
      <c r="D34" s="458"/>
      <c r="E34" s="458"/>
      <c r="F34" s="458"/>
      <c r="G34" s="458"/>
      <c r="H34" s="458"/>
      <c r="I34" s="458"/>
      <c r="J34" s="434"/>
      <c r="K34" s="463"/>
      <c r="L34" s="451"/>
      <c r="M34" s="434"/>
      <c r="N34" s="434"/>
      <c r="O34" s="434"/>
    </row>
    <row r="35" spans="1:15" ht="14.4" x14ac:dyDescent="0.3">
      <c r="A35" s="434" t="s">
        <v>306</v>
      </c>
      <c r="B35" s="467">
        <v>2229943.9116038322</v>
      </c>
      <c r="C35" s="754">
        <v>118350399.50198948</v>
      </c>
      <c r="D35" s="467">
        <v>1272145.3263640213</v>
      </c>
      <c r="E35" s="754">
        <v>3514007.3885926683</v>
      </c>
      <c r="F35" s="467">
        <v>280867.26650306396</v>
      </c>
      <c r="G35" s="467">
        <v>8946909.5859900005</v>
      </c>
      <c r="H35" s="467">
        <v>18083.327700000002</v>
      </c>
      <c r="I35" s="467">
        <v>27048.861206979996</v>
      </c>
      <c r="J35" s="434"/>
      <c r="K35" s="463"/>
      <c r="L35" s="451"/>
      <c r="M35" s="434"/>
      <c r="N35" s="434"/>
      <c r="O35" s="434" t="s">
        <v>396</v>
      </c>
    </row>
    <row r="36" spans="1:15" thickBot="1" x14ac:dyDescent="0.35">
      <c r="A36" s="468" t="s">
        <v>307</v>
      </c>
      <c r="B36" s="469">
        <f>+B16</f>
        <v>1927188.2369568886</v>
      </c>
      <c r="C36" s="755">
        <f t="shared" ref="C36:I36" si="3">+C16</f>
        <v>78713855.083610892</v>
      </c>
      <c r="D36" s="469">
        <f t="shared" si="3"/>
        <v>1177595.0200910352</v>
      </c>
      <c r="E36" s="755">
        <f t="shared" si="3"/>
        <v>2673072.4293823368</v>
      </c>
      <c r="F36" s="469">
        <f t="shared" si="3"/>
        <v>216613.66205160995</v>
      </c>
      <c r="G36" s="469">
        <f t="shared" si="3"/>
        <v>7913842.8927230006</v>
      </c>
      <c r="H36" s="469">
        <f t="shared" si="3"/>
        <v>18183.079621500001</v>
      </c>
      <c r="I36" s="469">
        <f t="shared" si="3"/>
        <v>29199.648417669803</v>
      </c>
      <c r="J36" s="434"/>
      <c r="K36" s="463"/>
      <c r="L36" s="451"/>
      <c r="M36" s="434"/>
      <c r="N36" s="434"/>
      <c r="O36" s="434"/>
    </row>
    <row r="37" spans="1:15" thickBot="1" x14ac:dyDescent="0.35">
      <c r="A37" s="470" t="s">
        <v>198</v>
      </c>
      <c r="B37" s="471">
        <f>(B36-B35)/B35</f>
        <v>-0.13576829133302909</v>
      </c>
      <c r="C37" s="471">
        <f t="shared" ref="C37:I37" si="4">(C36-C35)/C35</f>
        <v>-0.33490841252050269</v>
      </c>
      <c r="D37" s="471">
        <f t="shared" si="4"/>
        <v>-7.432351030461655E-2</v>
      </c>
      <c r="E37" s="471">
        <f t="shared" si="4"/>
        <v>-0.23930938846065411</v>
      </c>
      <c r="F37" s="471">
        <f t="shared" si="4"/>
        <v>-0.22876857546072593</v>
      </c>
      <c r="G37" s="471">
        <f t="shared" si="4"/>
        <v>-0.11546631642334722</v>
      </c>
      <c r="H37" s="471">
        <f t="shared" si="4"/>
        <v>5.5162370087447612E-3</v>
      </c>
      <c r="I37" s="471">
        <f t="shared" si="4"/>
        <v>7.9514889526468971E-2</v>
      </c>
      <c r="J37" s="434"/>
      <c r="K37" s="463"/>
      <c r="L37" s="451"/>
      <c r="M37" s="434"/>
      <c r="N37" s="434"/>
      <c r="O37" s="434"/>
    </row>
    <row r="38" spans="1:15" ht="14.4" x14ac:dyDescent="0.3">
      <c r="A38" s="432"/>
      <c r="B38" s="472"/>
      <c r="C38" s="472"/>
      <c r="D38" s="472"/>
      <c r="E38" s="472"/>
      <c r="F38" s="472"/>
      <c r="G38" s="472"/>
      <c r="H38" s="472"/>
      <c r="I38" s="472"/>
      <c r="J38" s="434"/>
      <c r="K38" s="463"/>
      <c r="L38" s="451"/>
      <c r="M38" s="434"/>
      <c r="N38" s="434"/>
      <c r="O38" s="434"/>
    </row>
    <row r="39" spans="1:15" ht="14.4" x14ac:dyDescent="0.3">
      <c r="A39" s="458" t="s">
        <v>397</v>
      </c>
      <c r="B39" s="458"/>
      <c r="C39" s="458"/>
      <c r="D39" s="458"/>
      <c r="E39" s="458"/>
      <c r="F39" s="458"/>
      <c r="G39" s="458"/>
      <c r="H39" s="458"/>
      <c r="I39" s="458"/>
      <c r="J39" s="434"/>
      <c r="K39" s="434"/>
      <c r="L39" s="434"/>
      <c r="M39" s="434"/>
      <c r="N39" s="434"/>
      <c r="O39" s="434"/>
    </row>
    <row r="40" spans="1:15" ht="14.4" x14ac:dyDescent="0.3">
      <c r="A40" s="460" t="s">
        <v>296</v>
      </c>
      <c r="B40" s="445">
        <f>+B26</f>
        <v>207033.57322806097</v>
      </c>
      <c r="C40" s="751">
        <f t="shared" ref="C40:I40" si="5">+C26</f>
        <v>7579758.4303100016</v>
      </c>
      <c r="D40" s="445">
        <f t="shared" si="5"/>
        <v>142180.55675682003</v>
      </c>
      <c r="E40" s="751">
        <f t="shared" si="5"/>
        <v>289039.58854094415</v>
      </c>
      <c r="F40" s="445">
        <f t="shared" si="5"/>
        <v>22504.215672800001</v>
      </c>
      <c r="G40" s="445">
        <f t="shared" si="5"/>
        <v>1092971.6311600001</v>
      </c>
      <c r="H40" s="445">
        <f t="shared" si="5"/>
        <v>2156.1828999999998</v>
      </c>
      <c r="I40" s="445">
        <f t="shared" si="5"/>
        <v>2857.0969464</v>
      </c>
      <c r="J40" s="434"/>
      <c r="K40" s="434"/>
      <c r="L40" s="434"/>
      <c r="M40" s="434"/>
      <c r="N40" s="434"/>
      <c r="O40" s="434"/>
    </row>
    <row r="41" spans="1:15" thickBot="1" x14ac:dyDescent="0.35">
      <c r="A41" s="462" t="s">
        <v>310</v>
      </c>
      <c r="B41" s="455">
        <f>+B27</f>
        <v>206386.70206610998</v>
      </c>
      <c r="C41" s="752">
        <f t="shared" ref="C41:I41" si="6">+C27</f>
        <v>8209462.0758788604</v>
      </c>
      <c r="D41" s="455">
        <f t="shared" si="6"/>
        <v>137210.08805915003</v>
      </c>
      <c r="E41" s="752">
        <f t="shared" si="6"/>
        <v>294495.64466597006</v>
      </c>
      <c r="F41" s="455">
        <f t="shared" si="6"/>
        <v>23814.975198240001</v>
      </c>
      <c r="G41" s="455">
        <f t="shared" si="6"/>
        <v>1185831.8410799999</v>
      </c>
      <c r="H41" s="455">
        <f t="shared" si="6"/>
        <v>2096.9554559999997</v>
      </c>
      <c r="I41" s="455">
        <f t="shared" si="6"/>
        <v>2971.1272143200003</v>
      </c>
      <c r="J41" s="434"/>
      <c r="K41" s="434"/>
      <c r="L41" s="434"/>
      <c r="M41" s="434"/>
      <c r="N41" s="434"/>
      <c r="O41" s="434"/>
    </row>
    <row r="42" spans="1:15" thickBot="1" x14ac:dyDescent="0.35">
      <c r="A42" s="473" t="s">
        <v>198</v>
      </c>
      <c r="B42" s="474">
        <f>(B41-B40)/B40</f>
        <v>-3.12447470168722E-3</v>
      </c>
      <c r="C42" s="474">
        <f>(C41-C40)/C40</f>
        <v>8.3077007184133286E-2</v>
      </c>
      <c r="D42" s="474">
        <f t="shared" ref="D42:I42" si="7">(D41-D40)/D40</f>
        <v>-3.4958849585680657E-2</v>
      </c>
      <c r="E42" s="474">
        <f t="shared" si="7"/>
        <v>1.8876501148398995E-2</v>
      </c>
      <c r="F42" s="474">
        <f t="shared" si="7"/>
        <v>5.8245065924437706E-2</v>
      </c>
      <c r="G42" s="474">
        <f t="shared" si="7"/>
        <v>8.4961226140375476E-2</v>
      </c>
      <c r="H42" s="474">
        <f t="shared" si="7"/>
        <v>-2.7468654908635121E-2</v>
      </c>
      <c r="I42" s="474">
        <f t="shared" si="7"/>
        <v>3.9911235096058192E-2</v>
      </c>
      <c r="J42" s="434"/>
      <c r="K42" s="434" t="s">
        <v>396</v>
      </c>
      <c r="L42" s="434"/>
      <c r="M42" s="434"/>
      <c r="N42" s="434"/>
      <c r="O42" s="434"/>
    </row>
    <row r="43" spans="1:15" ht="14.4" x14ac:dyDescent="0.3">
      <c r="A43" s="475"/>
      <c r="B43" s="476"/>
      <c r="C43" s="476"/>
      <c r="D43" s="476"/>
      <c r="E43" s="476"/>
      <c r="F43" s="476"/>
      <c r="G43" s="476"/>
      <c r="H43" s="476"/>
      <c r="I43" s="476"/>
      <c r="J43" s="434"/>
      <c r="K43" s="434"/>
      <c r="L43" s="434"/>
      <c r="M43" s="434"/>
      <c r="N43" s="434"/>
      <c r="O43" s="434"/>
    </row>
    <row r="44" spans="1:15" ht="52.5" customHeight="1" x14ac:dyDescent="0.3">
      <c r="A44" s="758" t="s">
        <v>517</v>
      </c>
      <c r="B44" s="759"/>
      <c r="C44" s="759"/>
      <c r="D44" s="759"/>
      <c r="E44" s="759"/>
      <c r="F44" s="759"/>
      <c r="G44" s="759"/>
      <c r="H44" s="759"/>
      <c r="I44" s="759"/>
      <c r="J44" s="434"/>
      <c r="K44" s="434"/>
      <c r="L44" s="434"/>
      <c r="M44" s="434"/>
      <c r="N44" s="434"/>
      <c r="O44" s="434"/>
    </row>
    <row r="45" spans="1:15" ht="14.4" x14ac:dyDescent="0.3">
      <c r="A45" s="433"/>
      <c r="B45" s="433"/>
      <c r="C45" s="433"/>
      <c r="D45" s="433"/>
      <c r="E45" s="433"/>
      <c r="F45" s="433"/>
      <c r="G45" s="433"/>
      <c r="H45" s="433"/>
      <c r="I45" s="433"/>
      <c r="J45" s="434"/>
      <c r="K45" s="434"/>
      <c r="L45" s="434"/>
      <c r="M45" s="434"/>
      <c r="N45" s="434"/>
      <c r="O45" s="434"/>
    </row>
    <row r="46" spans="1:15" ht="14.4" x14ac:dyDescent="0.3">
      <c r="A46" s="433"/>
      <c r="B46" s="433"/>
      <c r="C46" s="433"/>
      <c r="D46" s="433"/>
      <c r="E46" s="433"/>
      <c r="F46" s="433"/>
      <c r="G46" s="433"/>
      <c r="H46" s="433"/>
      <c r="I46" s="433"/>
      <c r="J46" s="434"/>
      <c r="K46" s="434"/>
      <c r="L46" s="434"/>
      <c r="M46" s="434"/>
      <c r="N46" s="434"/>
      <c r="O46" s="434"/>
    </row>
    <row r="47" spans="1:15" ht="14.4" x14ac:dyDescent="0.3">
      <c r="A47" s="433"/>
      <c r="B47" s="433"/>
      <c r="C47" s="433"/>
      <c r="D47" s="433"/>
      <c r="E47" s="433"/>
      <c r="F47" s="433"/>
      <c r="G47" s="433"/>
      <c r="H47" s="433"/>
      <c r="I47" s="433"/>
      <c r="J47" s="434"/>
      <c r="K47" s="434"/>
      <c r="L47" s="434"/>
      <c r="M47" s="434"/>
      <c r="N47" s="434"/>
      <c r="O47" s="434"/>
    </row>
    <row r="48" spans="1:15" ht="14.4" x14ac:dyDescent="0.3">
      <c r="A48" s="433"/>
      <c r="B48" s="433"/>
      <c r="C48" s="433"/>
      <c r="D48" s="433"/>
      <c r="E48" s="433"/>
      <c r="F48" s="433"/>
      <c r="G48" s="433"/>
      <c r="H48" s="433"/>
      <c r="I48" s="433"/>
      <c r="J48" s="434"/>
      <c r="K48" s="434"/>
      <c r="L48" s="434"/>
      <c r="M48" s="434"/>
      <c r="N48" s="434"/>
      <c r="O48" s="434"/>
    </row>
    <row r="49" spans="1:15" ht="14.4" x14ac:dyDescent="0.3">
      <c r="A49" s="433"/>
      <c r="B49" s="433"/>
      <c r="C49" s="433"/>
      <c r="D49" s="433"/>
      <c r="E49" s="433"/>
      <c r="F49" s="433"/>
      <c r="G49" s="433"/>
      <c r="H49" s="433"/>
      <c r="I49" s="433"/>
      <c r="J49" s="434"/>
      <c r="K49" s="434"/>
      <c r="L49" s="434"/>
      <c r="M49" s="434"/>
      <c r="N49" s="434"/>
      <c r="O49" s="434"/>
    </row>
    <row r="50" spans="1:15" ht="14.4" x14ac:dyDescent="0.3">
      <c r="A50" s="433"/>
      <c r="B50" s="433"/>
      <c r="C50" s="433"/>
      <c r="D50" s="433"/>
      <c r="E50" s="433"/>
      <c r="F50" s="433"/>
      <c r="G50" s="433"/>
      <c r="H50" s="433"/>
      <c r="I50" s="433"/>
      <c r="J50" s="434"/>
      <c r="K50" s="434"/>
      <c r="L50" s="434"/>
      <c r="M50" s="434"/>
      <c r="N50" s="434"/>
      <c r="O50" s="434"/>
    </row>
    <row r="51" spans="1:15" ht="14.4" x14ac:dyDescent="0.3">
      <c r="A51" s="433"/>
      <c r="B51" s="433"/>
      <c r="C51" s="433"/>
      <c r="D51" s="433"/>
      <c r="E51" s="433"/>
      <c r="F51" s="433"/>
      <c r="G51" s="433"/>
      <c r="H51" s="433"/>
      <c r="I51" s="433"/>
      <c r="J51" s="434"/>
      <c r="K51" s="434"/>
      <c r="L51" s="434"/>
      <c r="M51" s="434"/>
      <c r="N51" s="434"/>
      <c r="O51" s="434"/>
    </row>
    <row r="52" spans="1:15" ht="14.4" x14ac:dyDescent="0.3">
      <c r="A52" s="433"/>
      <c r="B52" s="433"/>
      <c r="C52" s="433"/>
      <c r="D52" s="433"/>
      <c r="E52" s="433"/>
      <c r="F52" s="433"/>
      <c r="G52" s="433"/>
      <c r="H52" s="433"/>
      <c r="I52" s="433"/>
      <c r="J52" s="434"/>
      <c r="K52" s="434"/>
      <c r="L52" s="434"/>
      <c r="M52" s="434"/>
      <c r="N52" s="434"/>
      <c r="O52" s="434"/>
    </row>
    <row r="53" spans="1:15" ht="14.4" x14ac:dyDescent="0.3">
      <c r="A53" s="433"/>
      <c r="B53" s="433"/>
      <c r="C53" s="433"/>
      <c r="D53" s="433"/>
      <c r="E53" s="433"/>
      <c r="F53" s="433"/>
      <c r="G53" s="433"/>
      <c r="H53" s="433"/>
      <c r="I53" s="433"/>
      <c r="J53" s="434"/>
      <c r="K53" s="434"/>
      <c r="L53" s="434"/>
      <c r="M53" s="434"/>
      <c r="N53" s="434"/>
      <c r="O53" s="434"/>
    </row>
    <row r="54" spans="1:15" ht="14.4" x14ac:dyDescent="0.3">
      <c r="A54" s="433"/>
      <c r="B54" s="433"/>
      <c r="C54" s="433"/>
      <c r="D54" s="433"/>
      <c r="E54" s="433"/>
      <c r="F54" s="433"/>
      <c r="G54" s="433"/>
      <c r="H54" s="433"/>
      <c r="I54" s="433"/>
      <c r="J54" s="434"/>
      <c r="K54" s="434"/>
      <c r="L54" s="434"/>
      <c r="M54" s="434"/>
      <c r="N54" s="434"/>
      <c r="O54" s="434"/>
    </row>
    <row r="55" spans="1:15" ht="14.4" x14ac:dyDescent="0.3">
      <c r="A55" s="433"/>
      <c r="B55" s="433"/>
      <c r="C55" s="433"/>
      <c r="D55" s="433"/>
      <c r="E55" s="433"/>
      <c r="F55" s="433"/>
      <c r="G55" s="433"/>
      <c r="H55" s="433"/>
      <c r="I55" s="433"/>
      <c r="J55" s="434"/>
      <c r="K55" s="434"/>
      <c r="L55" s="434"/>
      <c r="M55" s="434"/>
      <c r="N55" s="434"/>
      <c r="O55" s="434"/>
    </row>
    <row r="56" spans="1:15" ht="14.4" x14ac:dyDescent="0.3">
      <c r="A56" s="433"/>
      <c r="B56" s="433"/>
      <c r="C56" s="433"/>
      <c r="D56" s="433"/>
      <c r="E56" s="433"/>
      <c r="F56" s="433"/>
      <c r="G56" s="433"/>
      <c r="H56" s="433"/>
      <c r="I56" s="433"/>
      <c r="J56" s="434"/>
      <c r="K56" s="434"/>
      <c r="L56" s="434"/>
      <c r="M56" s="434"/>
      <c r="N56" s="434"/>
      <c r="O56" s="434"/>
    </row>
    <row r="57" spans="1:15" ht="14.4" x14ac:dyDescent="0.3">
      <c r="A57" s="433"/>
      <c r="B57" s="433"/>
      <c r="C57" s="433"/>
      <c r="D57" s="433"/>
      <c r="E57" s="433"/>
      <c r="F57" s="433"/>
      <c r="G57" s="433"/>
      <c r="H57" s="433"/>
      <c r="I57" s="433"/>
      <c r="J57" s="434"/>
      <c r="K57" s="434"/>
      <c r="L57" s="434"/>
      <c r="M57" s="434"/>
      <c r="N57" s="434"/>
      <c r="O57" s="434"/>
    </row>
    <row r="58" spans="1:15" ht="14.4" x14ac:dyDescent="0.3">
      <c r="A58" s="433"/>
      <c r="B58" s="433"/>
      <c r="C58" s="433"/>
      <c r="D58" s="433"/>
      <c r="E58" s="433"/>
      <c r="F58" s="433"/>
      <c r="G58" s="433"/>
      <c r="H58" s="433"/>
      <c r="I58" s="433"/>
      <c r="J58" s="434"/>
      <c r="K58" s="434"/>
      <c r="L58" s="434"/>
      <c r="M58" s="434"/>
      <c r="N58" s="434"/>
      <c r="O58" s="434"/>
    </row>
    <row r="59" spans="1:15" ht="14.4" x14ac:dyDescent="0.3">
      <c r="A59" s="433"/>
      <c r="B59" s="433"/>
      <c r="C59" s="433"/>
      <c r="D59" s="433"/>
      <c r="E59" s="433"/>
      <c r="F59" s="433"/>
      <c r="G59" s="433"/>
      <c r="H59" s="433"/>
      <c r="I59" s="433"/>
      <c r="J59" s="434"/>
      <c r="K59" s="434"/>
      <c r="L59" s="434"/>
      <c r="M59" s="434"/>
      <c r="N59" s="434"/>
      <c r="O59" s="434"/>
    </row>
    <row r="60" spans="1:15" ht="14.4" x14ac:dyDescent="0.3">
      <c r="A60" s="433"/>
      <c r="B60" s="433"/>
      <c r="C60" s="433"/>
      <c r="D60" s="433"/>
      <c r="E60" s="433"/>
      <c r="F60" s="433"/>
      <c r="G60" s="433"/>
      <c r="H60" s="433"/>
      <c r="I60" s="433"/>
      <c r="J60" s="434"/>
      <c r="K60" s="434"/>
      <c r="L60" s="434"/>
      <c r="M60" s="434"/>
      <c r="N60" s="434"/>
      <c r="O60" s="434"/>
    </row>
    <row r="61" spans="1:15" ht="14.4" x14ac:dyDescent="0.3">
      <c r="A61" s="433"/>
      <c r="B61" s="433"/>
      <c r="C61" s="433"/>
      <c r="D61" s="433"/>
      <c r="E61" s="433"/>
      <c r="F61" s="433"/>
      <c r="G61" s="433"/>
      <c r="H61" s="433"/>
      <c r="I61" s="433"/>
      <c r="J61" s="434"/>
      <c r="K61" s="434"/>
      <c r="L61" s="434"/>
      <c r="M61" s="434"/>
      <c r="N61" s="434"/>
      <c r="O61" s="434"/>
    </row>
    <row r="62" spans="1:15" ht="14.4" x14ac:dyDescent="0.3">
      <c r="A62" s="433"/>
      <c r="B62" s="433"/>
      <c r="C62" s="433"/>
      <c r="D62" s="433"/>
      <c r="E62" s="433"/>
      <c r="F62" s="433"/>
      <c r="G62" s="433"/>
      <c r="H62" s="433"/>
      <c r="I62" s="433"/>
      <c r="J62" s="434"/>
      <c r="K62" s="434"/>
      <c r="L62" s="434"/>
      <c r="M62" s="434"/>
      <c r="N62" s="434"/>
      <c r="O62" s="434"/>
    </row>
    <row r="63" spans="1:15" ht="14.4" x14ac:dyDescent="0.3">
      <c r="A63" s="433"/>
      <c r="B63" s="433"/>
      <c r="C63" s="433"/>
      <c r="D63" s="433"/>
      <c r="E63" s="433"/>
      <c r="F63" s="433"/>
      <c r="G63" s="433"/>
      <c r="H63" s="433"/>
      <c r="I63" s="433"/>
      <c r="J63" s="434"/>
      <c r="K63" s="434"/>
      <c r="L63" s="434"/>
      <c r="M63" s="434"/>
      <c r="N63" s="434"/>
      <c r="O63" s="434"/>
    </row>
    <row r="64" spans="1:15" ht="14.4" x14ac:dyDescent="0.3">
      <c r="A64" s="433"/>
      <c r="B64" s="433"/>
      <c r="C64" s="433"/>
      <c r="D64" s="433"/>
      <c r="E64" s="433"/>
      <c r="F64" s="433"/>
      <c r="G64" s="433"/>
      <c r="H64" s="433"/>
      <c r="I64" s="433"/>
      <c r="J64" s="434"/>
      <c r="K64" s="434"/>
      <c r="L64" s="434"/>
      <c r="M64" s="434"/>
      <c r="N64" s="434"/>
      <c r="O64" s="434"/>
    </row>
    <row r="65" spans="1:15" ht="14.4" x14ac:dyDescent="0.3">
      <c r="A65" s="433"/>
      <c r="B65" s="433"/>
      <c r="C65" s="433"/>
      <c r="D65" s="433"/>
      <c r="E65" s="433"/>
      <c r="F65" s="433"/>
      <c r="G65" s="433"/>
      <c r="H65" s="433"/>
      <c r="I65" s="433"/>
      <c r="J65" s="434"/>
      <c r="K65" s="434"/>
      <c r="L65" s="434"/>
      <c r="M65" s="434"/>
      <c r="N65" s="434"/>
      <c r="O65" s="434"/>
    </row>
    <row r="66" spans="1:15" ht="14.4" x14ac:dyDescent="0.3">
      <c r="A66" s="433"/>
      <c r="B66" s="433"/>
      <c r="C66" s="433"/>
      <c r="D66" s="433"/>
      <c r="E66" s="433"/>
      <c r="F66" s="433"/>
      <c r="G66" s="433"/>
      <c r="H66" s="433"/>
      <c r="I66" s="433"/>
      <c r="J66" s="434"/>
      <c r="K66" s="434"/>
      <c r="L66" s="434"/>
      <c r="M66" s="434"/>
      <c r="N66" s="434"/>
      <c r="O66" s="434"/>
    </row>
    <row r="67" spans="1:15" ht="14.4" x14ac:dyDescent="0.3">
      <c r="A67" s="433"/>
      <c r="B67" s="433"/>
      <c r="C67" s="433"/>
      <c r="D67" s="433"/>
      <c r="E67" s="433"/>
      <c r="F67" s="433"/>
      <c r="G67" s="433"/>
      <c r="H67" s="433"/>
      <c r="I67" s="433"/>
      <c r="J67" s="434"/>
      <c r="K67" s="434"/>
      <c r="L67" s="434"/>
      <c r="M67" s="434"/>
      <c r="N67" s="434"/>
      <c r="O67" s="434"/>
    </row>
    <row r="68" spans="1:15" ht="14.4" x14ac:dyDescent="0.3">
      <c r="A68" s="433"/>
      <c r="B68" s="433"/>
      <c r="C68" s="433"/>
      <c r="D68" s="433"/>
      <c r="E68" s="433"/>
      <c r="F68" s="433"/>
      <c r="G68" s="433"/>
      <c r="H68" s="433"/>
      <c r="I68" s="433"/>
      <c r="J68" s="434"/>
      <c r="K68" s="434"/>
      <c r="L68" s="434"/>
      <c r="M68" s="434"/>
      <c r="N68" s="434"/>
      <c r="O68" s="434"/>
    </row>
    <row r="69" spans="1:15" ht="14.4" x14ac:dyDescent="0.3">
      <c r="A69" s="433"/>
      <c r="B69" s="433"/>
      <c r="C69" s="433"/>
      <c r="D69" s="433"/>
      <c r="E69" s="433"/>
      <c r="F69" s="433"/>
      <c r="G69" s="433"/>
      <c r="H69" s="433"/>
      <c r="I69" s="433"/>
      <c r="J69" s="434"/>
      <c r="K69" s="434"/>
      <c r="L69" s="434"/>
      <c r="M69" s="434"/>
      <c r="N69" s="434"/>
      <c r="O69" s="434"/>
    </row>
    <row r="70" spans="1:15" ht="14.4" x14ac:dyDescent="0.3">
      <c r="A70" s="433"/>
      <c r="B70" s="433"/>
      <c r="C70" s="433"/>
      <c r="D70" s="433"/>
      <c r="E70" s="433"/>
      <c r="F70" s="433"/>
      <c r="G70" s="433"/>
      <c r="H70" s="433"/>
      <c r="I70" s="433"/>
      <c r="J70" s="434"/>
      <c r="K70" s="434"/>
      <c r="L70" s="434"/>
      <c r="M70" s="434"/>
      <c r="N70" s="434"/>
      <c r="O70" s="434"/>
    </row>
    <row r="71" spans="1:15" ht="14.4" x14ac:dyDescent="0.3">
      <c r="A71" s="433"/>
      <c r="B71" s="433"/>
      <c r="C71" s="433"/>
      <c r="D71" s="433"/>
      <c r="E71" s="433"/>
      <c r="F71" s="433"/>
      <c r="G71" s="433"/>
      <c r="H71" s="433"/>
      <c r="I71" s="433"/>
      <c r="J71" s="434"/>
      <c r="K71" s="434"/>
      <c r="L71" s="434"/>
      <c r="M71" s="434"/>
      <c r="N71" s="434"/>
      <c r="O71" s="434"/>
    </row>
    <row r="72" spans="1:15" ht="14.4" x14ac:dyDescent="0.3">
      <c r="A72" s="433"/>
      <c r="B72" s="433"/>
      <c r="C72" s="433"/>
      <c r="D72" s="433"/>
      <c r="E72" s="433"/>
      <c r="F72" s="433"/>
      <c r="G72" s="433"/>
      <c r="H72" s="433"/>
      <c r="I72" s="433"/>
      <c r="J72" s="434"/>
      <c r="K72" s="434"/>
      <c r="L72" s="434"/>
      <c r="M72" s="434"/>
      <c r="N72" s="434"/>
      <c r="O72" s="434"/>
    </row>
    <row r="73" spans="1:15" ht="14.4" x14ac:dyDescent="0.3">
      <c r="A73" s="433"/>
      <c r="B73" s="433"/>
      <c r="C73" s="433"/>
      <c r="D73" s="433"/>
      <c r="E73" s="433"/>
      <c r="F73" s="433"/>
      <c r="G73" s="433"/>
      <c r="H73" s="433"/>
      <c r="I73" s="433"/>
      <c r="J73" s="434"/>
      <c r="K73" s="434"/>
      <c r="L73" s="434"/>
      <c r="M73" s="434"/>
      <c r="N73" s="434"/>
      <c r="O73" s="434"/>
    </row>
    <row r="74" spans="1:15" ht="14.4" x14ac:dyDescent="0.3">
      <c r="A74" s="433"/>
      <c r="B74" s="433"/>
      <c r="C74" s="433"/>
      <c r="D74" s="433"/>
      <c r="E74" s="433"/>
      <c r="F74" s="433"/>
      <c r="G74" s="433"/>
      <c r="H74" s="433"/>
      <c r="I74" s="433"/>
      <c r="J74" s="434"/>
      <c r="K74" s="434"/>
      <c r="L74" s="434"/>
      <c r="M74" s="434"/>
      <c r="N74" s="434"/>
      <c r="O74" s="434"/>
    </row>
    <row r="75" spans="1:15" ht="14.4" x14ac:dyDescent="0.3">
      <c r="A75" s="433"/>
      <c r="B75" s="433"/>
      <c r="C75" s="433"/>
      <c r="D75" s="433"/>
      <c r="E75" s="433"/>
      <c r="F75" s="433"/>
      <c r="G75" s="433"/>
      <c r="H75" s="433"/>
      <c r="I75" s="433"/>
      <c r="J75" s="434"/>
      <c r="K75" s="434"/>
      <c r="L75" s="434"/>
      <c r="M75" s="434"/>
      <c r="N75" s="434"/>
      <c r="O75" s="434"/>
    </row>
    <row r="76" spans="1:15" ht="14.4" x14ac:dyDescent="0.3">
      <c r="A76" s="433"/>
      <c r="B76" s="433"/>
      <c r="C76" s="433"/>
      <c r="D76" s="433"/>
      <c r="E76" s="433"/>
      <c r="F76" s="433"/>
      <c r="G76" s="433"/>
      <c r="H76" s="433"/>
      <c r="I76" s="433"/>
      <c r="J76" s="434"/>
      <c r="K76" s="434"/>
      <c r="L76" s="434"/>
      <c r="M76" s="434"/>
      <c r="N76" s="434"/>
      <c r="O76" s="434"/>
    </row>
    <row r="77" spans="1:15" ht="14.4" x14ac:dyDescent="0.3">
      <c r="A77" s="433"/>
      <c r="B77" s="433"/>
      <c r="C77" s="433"/>
      <c r="D77" s="433"/>
      <c r="E77" s="433"/>
      <c r="F77" s="433"/>
      <c r="G77" s="433"/>
      <c r="H77" s="433"/>
      <c r="I77" s="433"/>
      <c r="J77" s="434"/>
      <c r="K77" s="434"/>
      <c r="L77" s="434"/>
      <c r="M77" s="434"/>
      <c r="N77" s="434"/>
      <c r="O77" s="434"/>
    </row>
    <row r="78" spans="1:15" ht="14.4" x14ac:dyDescent="0.3">
      <c r="A78" s="433"/>
      <c r="B78" s="433"/>
      <c r="C78" s="433"/>
      <c r="D78" s="433"/>
      <c r="E78" s="433"/>
      <c r="F78" s="433"/>
      <c r="G78" s="433"/>
      <c r="H78" s="433"/>
      <c r="I78" s="433"/>
      <c r="J78" s="434"/>
      <c r="K78" s="434"/>
      <c r="L78" s="434"/>
      <c r="M78" s="434"/>
      <c r="N78" s="434"/>
      <c r="O78" s="434"/>
    </row>
    <row r="79" spans="1:15" ht="14.4" x14ac:dyDescent="0.3">
      <c r="A79" s="433"/>
      <c r="B79" s="433"/>
      <c r="C79" s="433"/>
      <c r="D79" s="433"/>
      <c r="E79" s="433"/>
      <c r="F79" s="433"/>
      <c r="G79" s="433"/>
      <c r="H79" s="433"/>
      <c r="I79" s="433"/>
      <c r="J79" s="434"/>
      <c r="K79" s="434"/>
      <c r="L79" s="434"/>
      <c r="M79" s="434"/>
      <c r="N79" s="434"/>
      <c r="O79" s="434"/>
    </row>
    <row r="80" spans="1:15" ht="14.4" x14ac:dyDescent="0.3">
      <c r="A80" s="433"/>
      <c r="B80" s="433"/>
      <c r="C80" s="433"/>
      <c r="D80" s="433"/>
      <c r="E80" s="433"/>
      <c r="F80" s="433"/>
      <c r="G80" s="433"/>
      <c r="H80" s="433"/>
      <c r="I80" s="433"/>
      <c r="J80" s="434"/>
      <c r="K80" s="434"/>
      <c r="L80" s="434"/>
      <c r="M80" s="434"/>
      <c r="N80" s="434"/>
      <c r="O80" s="434"/>
    </row>
    <row r="81" spans="1:15" ht="14.4" x14ac:dyDescent="0.3">
      <c r="A81" s="433"/>
      <c r="B81" s="433"/>
      <c r="C81" s="433"/>
      <c r="D81" s="433"/>
      <c r="E81" s="433"/>
      <c r="F81" s="433"/>
      <c r="G81" s="433"/>
      <c r="H81" s="433"/>
      <c r="I81" s="433"/>
      <c r="J81" s="434"/>
      <c r="K81" s="434"/>
      <c r="L81" s="434"/>
      <c r="M81" s="434"/>
      <c r="N81" s="434"/>
      <c r="O81" s="434"/>
    </row>
    <row r="82" spans="1:15" ht="14.4" x14ac:dyDescent="0.3">
      <c r="A82" s="433"/>
      <c r="B82" s="433"/>
      <c r="C82" s="433"/>
      <c r="D82" s="433"/>
      <c r="E82" s="433"/>
      <c r="F82" s="433"/>
      <c r="G82" s="433"/>
      <c r="H82" s="433"/>
      <c r="I82" s="433"/>
      <c r="J82" s="434"/>
      <c r="K82" s="434"/>
      <c r="L82" s="434"/>
      <c r="M82" s="434"/>
      <c r="N82" s="434"/>
      <c r="O82" s="434"/>
    </row>
    <row r="83" spans="1:15" ht="14.4" x14ac:dyDescent="0.3">
      <c r="A83" s="433"/>
      <c r="B83" s="433"/>
      <c r="C83" s="433"/>
      <c r="D83" s="433"/>
      <c r="E83" s="433"/>
      <c r="F83" s="433"/>
      <c r="G83" s="433"/>
      <c r="H83" s="433"/>
      <c r="I83" s="433"/>
      <c r="J83" s="434"/>
      <c r="K83" s="434"/>
      <c r="L83" s="434"/>
      <c r="M83" s="434"/>
      <c r="N83" s="434"/>
      <c r="O83" s="434"/>
    </row>
    <row r="84" spans="1:15" ht="14.4" x14ac:dyDescent="0.3">
      <c r="A84" s="433"/>
      <c r="B84" s="433"/>
      <c r="C84" s="433"/>
      <c r="D84" s="433"/>
      <c r="E84" s="433"/>
      <c r="F84" s="433"/>
      <c r="G84" s="433"/>
      <c r="H84" s="433"/>
      <c r="I84" s="433"/>
      <c r="J84" s="434"/>
      <c r="K84" s="434"/>
      <c r="L84" s="434"/>
      <c r="M84" s="434"/>
      <c r="N84" s="434"/>
      <c r="O84" s="434"/>
    </row>
    <row r="85" spans="1:15" ht="14.4" x14ac:dyDescent="0.3">
      <c r="A85" s="433"/>
      <c r="B85" s="433"/>
      <c r="C85" s="433"/>
      <c r="D85" s="433"/>
      <c r="E85" s="433"/>
      <c r="F85" s="433"/>
      <c r="G85" s="433"/>
      <c r="H85" s="433"/>
      <c r="I85" s="433"/>
      <c r="J85" s="434"/>
      <c r="K85" s="434"/>
      <c r="L85" s="434"/>
      <c r="M85" s="434"/>
      <c r="N85" s="434"/>
      <c r="O85" s="434"/>
    </row>
    <row r="86" spans="1:15" ht="14.4" x14ac:dyDescent="0.3">
      <c r="A86" s="433"/>
      <c r="B86" s="433"/>
      <c r="C86" s="433"/>
      <c r="D86" s="433"/>
      <c r="E86" s="433"/>
      <c r="F86" s="433"/>
      <c r="G86" s="433"/>
      <c r="H86" s="433"/>
      <c r="I86" s="433"/>
      <c r="J86" s="434"/>
      <c r="K86" s="434"/>
      <c r="L86" s="434"/>
      <c r="M86" s="434"/>
      <c r="N86" s="434"/>
      <c r="O86" s="434"/>
    </row>
    <row r="87" spans="1:15" ht="14.4" x14ac:dyDescent="0.3">
      <c r="A87" s="433"/>
      <c r="B87" s="433"/>
      <c r="C87" s="433"/>
      <c r="D87" s="433"/>
      <c r="E87" s="433"/>
      <c r="F87" s="433"/>
      <c r="G87" s="433"/>
      <c r="H87" s="433"/>
      <c r="I87" s="433"/>
      <c r="J87" s="434"/>
      <c r="K87" s="434"/>
      <c r="L87" s="434"/>
      <c r="M87" s="434"/>
      <c r="N87" s="434"/>
      <c r="O87" s="434"/>
    </row>
    <row r="88" spans="1:15" ht="14.4" x14ac:dyDescent="0.3">
      <c r="A88" s="433"/>
      <c r="B88" s="433"/>
      <c r="C88" s="433"/>
      <c r="D88" s="433"/>
      <c r="E88" s="433"/>
      <c r="F88" s="433"/>
      <c r="G88" s="433"/>
      <c r="H88" s="433"/>
      <c r="I88" s="433"/>
      <c r="J88" s="434"/>
      <c r="K88" s="434"/>
      <c r="L88" s="434"/>
      <c r="M88" s="434"/>
      <c r="N88" s="434"/>
      <c r="O88" s="434"/>
    </row>
    <row r="89" spans="1:15" ht="14.4" x14ac:dyDescent="0.3">
      <c r="A89" s="433"/>
      <c r="B89" s="433"/>
      <c r="C89" s="433"/>
      <c r="D89" s="433"/>
      <c r="E89" s="433"/>
      <c r="F89" s="433"/>
      <c r="G89" s="433"/>
      <c r="H89" s="433"/>
      <c r="I89" s="433"/>
      <c r="J89" s="434"/>
      <c r="K89" s="434"/>
      <c r="L89" s="434"/>
      <c r="M89" s="434"/>
      <c r="N89" s="434"/>
      <c r="O89" s="434"/>
    </row>
    <row r="90" spans="1:15" ht="14.4" x14ac:dyDescent="0.3">
      <c r="A90" s="433"/>
      <c r="B90" s="433"/>
      <c r="C90" s="433"/>
      <c r="D90" s="433"/>
      <c r="E90" s="433"/>
      <c r="F90" s="433"/>
      <c r="G90" s="433"/>
      <c r="H90" s="433"/>
      <c r="I90" s="433"/>
      <c r="J90" s="434"/>
      <c r="K90" s="434"/>
      <c r="L90" s="434"/>
      <c r="M90" s="434"/>
      <c r="N90" s="434"/>
      <c r="O90" s="434"/>
    </row>
    <row r="91" spans="1:15" ht="14.4" x14ac:dyDescent="0.3">
      <c r="A91" s="433"/>
      <c r="B91" s="433"/>
      <c r="C91" s="433"/>
      <c r="D91" s="433"/>
      <c r="E91" s="433"/>
      <c r="F91" s="433"/>
      <c r="G91" s="433"/>
      <c r="H91" s="433"/>
      <c r="I91" s="433"/>
      <c r="J91" s="434"/>
      <c r="K91" s="434"/>
      <c r="L91" s="434"/>
      <c r="M91" s="434"/>
      <c r="N91" s="434"/>
      <c r="O91" s="434"/>
    </row>
    <row r="92" spans="1:15" ht="14.4" x14ac:dyDescent="0.3">
      <c r="A92" s="433"/>
      <c r="B92" s="433"/>
      <c r="C92" s="433"/>
      <c r="D92" s="433"/>
      <c r="E92" s="433"/>
      <c r="F92" s="433"/>
      <c r="G92" s="433"/>
      <c r="H92" s="433"/>
      <c r="I92" s="433"/>
      <c r="J92" s="434"/>
      <c r="K92" s="434"/>
      <c r="L92" s="434"/>
      <c r="M92" s="434"/>
      <c r="N92" s="434"/>
      <c r="O92" s="434"/>
    </row>
    <row r="93" spans="1:15" ht="14.4" x14ac:dyDescent="0.3">
      <c r="A93" s="433"/>
      <c r="B93" s="433"/>
      <c r="C93" s="433"/>
      <c r="D93" s="433"/>
      <c r="E93" s="433"/>
      <c r="F93" s="433"/>
      <c r="G93" s="433"/>
      <c r="H93" s="433"/>
      <c r="I93" s="433"/>
      <c r="J93" s="434"/>
      <c r="K93" s="434"/>
      <c r="L93" s="434"/>
      <c r="M93" s="434"/>
      <c r="N93" s="434"/>
      <c r="O93" s="434"/>
    </row>
    <row r="94" spans="1:15" ht="14.4" x14ac:dyDescent="0.3">
      <c r="A94" s="433"/>
      <c r="B94" s="433"/>
      <c r="C94" s="433"/>
      <c r="D94" s="433"/>
      <c r="E94" s="433"/>
      <c r="F94" s="433"/>
      <c r="G94" s="433"/>
      <c r="H94" s="433"/>
      <c r="I94" s="433"/>
      <c r="J94" s="434"/>
      <c r="K94" s="434"/>
      <c r="L94" s="434"/>
      <c r="M94" s="434"/>
      <c r="N94" s="434"/>
      <c r="O94" s="434"/>
    </row>
    <row r="95" spans="1:15" ht="14.4" x14ac:dyDescent="0.3">
      <c r="A95" s="433"/>
      <c r="B95" s="433"/>
      <c r="C95" s="433"/>
      <c r="D95" s="433"/>
      <c r="E95" s="433"/>
      <c r="F95" s="433"/>
      <c r="G95" s="433"/>
      <c r="H95" s="433"/>
      <c r="I95" s="433"/>
      <c r="J95" s="434"/>
      <c r="K95" s="434"/>
      <c r="L95" s="434"/>
      <c r="M95" s="434"/>
      <c r="N95" s="434"/>
      <c r="O95" s="434"/>
    </row>
    <row r="96" spans="1:15" ht="14.4" x14ac:dyDescent="0.3">
      <c r="A96" s="433"/>
      <c r="B96" s="433"/>
      <c r="C96" s="433"/>
      <c r="D96" s="433"/>
      <c r="E96" s="433"/>
      <c r="F96" s="433"/>
      <c r="G96" s="433"/>
      <c r="H96" s="433"/>
      <c r="I96" s="433"/>
      <c r="J96" s="434"/>
      <c r="K96" s="434"/>
      <c r="L96" s="434"/>
      <c r="M96" s="434"/>
      <c r="N96" s="434"/>
      <c r="O96" s="434"/>
    </row>
    <row r="97" spans="1:15" ht="14.4" x14ac:dyDescent="0.3">
      <c r="A97" s="433"/>
      <c r="B97" s="433"/>
      <c r="C97" s="433"/>
      <c r="D97" s="433"/>
      <c r="E97" s="433"/>
      <c r="F97" s="433"/>
      <c r="G97" s="433"/>
      <c r="H97" s="433"/>
      <c r="I97" s="433"/>
      <c r="J97" s="434"/>
      <c r="K97" s="434"/>
      <c r="L97" s="434"/>
      <c r="M97" s="434"/>
      <c r="N97" s="434"/>
      <c r="O97" s="434"/>
    </row>
    <row r="98" spans="1:15" ht="14.4" x14ac:dyDescent="0.3">
      <c r="A98" s="433"/>
      <c r="B98" s="433"/>
      <c r="C98" s="433"/>
      <c r="D98" s="433"/>
      <c r="E98" s="433"/>
      <c r="F98" s="433"/>
      <c r="G98" s="433"/>
      <c r="H98" s="433"/>
      <c r="I98" s="433"/>
      <c r="J98" s="434"/>
      <c r="K98" s="434"/>
      <c r="L98" s="434"/>
      <c r="M98" s="434"/>
      <c r="N98" s="434"/>
      <c r="O98" s="434"/>
    </row>
    <row r="99" spans="1:15" ht="14.4" x14ac:dyDescent="0.3">
      <c r="A99" s="433"/>
      <c r="B99" s="433"/>
      <c r="C99" s="433"/>
      <c r="D99" s="433"/>
      <c r="E99" s="433"/>
      <c r="F99" s="433"/>
      <c r="G99" s="433"/>
      <c r="H99" s="433"/>
      <c r="I99" s="433"/>
      <c r="J99" s="434"/>
      <c r="K99" s="434"/>
      <c r="L99" s="434"/>
      <c r="M99" s="434"/>
      <c r="N99" s="434"/>
      <c r="O99" s="434"/>
    </row>
    <row r="100" spans="1:15" ht="14.4" x14ac:dyDescent="0.3">
      <c r="A100" s="433"/>
      <c r="B100" s="433"/>
      <c r="C100" s="433"/>
      <c r="D100" s="433"/>
      <c r="E100" s="433"/>
      <c r="F100" s="433"/>
      <c r="G100" s="433"/>
      <c r="H100" s="433"/>
      <c r="I100" s="433"/>
      <c r="J100" s="434"/>
      <c r="K100" s="434"/>
      <c r="L100" s="434"/>
      <c r="M100" s="434"/>
      <c r="N100" s="434"/>
      <c r="O100" s="434"/>
    </row>
    <row r="101" spans="1:15" ht="14.4" x14ac:dyDescent="0.3">
      <c r="A101" s="433"/>
      <c r="B101" s="433"/>
      <c r="C101" s="433"/>
      <c r="D101" s="433"/>
      <c r="E101" s="433"/>
      <c r="F101" s="433"/>
      <c r="G101" s="433"/>
      <c r="H101" s="433"/>
      <c r="I101" s="433"/>
      <c r="J101" s="434"/>
      <c r="K101" s="434"/>
      <c r="L101" s="434"/>
      <c r="M101" s="434"/>
      <c r="N101" s="434"/>
      <c r="O101" s="434"/>
    </row>
    <row r="102" spans="1:15" ht="14.4" x14ac:dyDescent="0.3">
      <c r="A102" s="433"/>
      <c r="B102" s="433"/>
      <c r="C102" s="433"/>
      <c r="D102" s="433"/>
      <c r="E102" s="433"/>
      <c r="F102" s="433"/>
      <c r="G102" s="433"/>
      <c r="H102" s="433"/>
      <c r="I102" s="433"/>
      <c r="J102" s="434"/>
      <c r="K102" s="434"/>
      <c r="L102" s="434"/>
      <c r="M102" s="434"/>
      <c r="N102" s="434"/>
      <c r="O102" s="434"/>
    </row>
    <row r="103" spans="1:15" ht="14.4" x14ac:dyDescent="0.3">
      <c r="A103" s="433"/>
      <c r="B103" s="433"/>
      <c r="C103" s="433"/>
      <c r="D103" s="433"/>
      <c r="E103" s="433"/>
      <c r="F103" s="433"/>
      <c r="G103" s="433"/>
      <c r="H103" s="433"/>
      <c r="I103" s="433"/>
      <c r="J103" s="434"/>
      <c r="K103" s="434"/>
      <c r="L103" s="434"/>
      <c r="M103" s="434"/>
      <c r="N103" s="434"/>
      <c r="O103" s="434"/>
    </row>
    <row r="104" spans="1:15" ht="14.4" x14ac:dyDescent="0.3">
      <c r="A104" s="433"/>
      <c r="B104" s="433"/>
      <c r="C104" s="433"/>
      <c r="D104" s="433"/>
      <c r="E104" s="433"/>
      <c r="F104" s="433"/>
      <c r="G104" s="433"/>
      <c r="H104" s="433"/>
      <c r="I104" s="433"/>
      <c r="J104" s="434"/>
      <c r="K104" s="434"/>
      <c r="L104" s="434"/>
      <c r="M104" s="434"/>
      <c r="N104" s="434"/>
      <c r="O104" s="434"/>
    </row>
    <row r="105" spans="1:15" ht="14.4" x14ac:dyDescent="0.3">
      <c r="A105" s="433"/>
      <c r="B105" s="433"/>
      <c r="C105" s="433"/>
      <c r="D105" s="433"/>
      <c r="E105" s="433"/>
      <c r="F105" s="433"/>
      <c r="G105" s="433"/>
      <c r="H105" s="433"/>
      <c r="I105" s="433"/>
      <c r="J105" s="434"/>
      <c r="K105" s="434"/>
      <c r="L105" s="434"/>
      <c r="M105" s="434"/>
      <c r="N105" s="434"/>
      <c r="O105" s="434"/>
    </row>
  </sheetData>
  <mergeCells count="2">
    <mergeCell ref="A2:I2"/>
    <mergeCell ref="A44:I4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8A0000"/>
  </sheetPr>
  <dimension ref="A1:AB65"/>
  <sheetViews>
    <sheetView showGridLines="0" view="pageBreakPreview" zoomScale="85" zoomScaleNormal="85" zoomScaleSheetLayoutView="85" workbookViewId="0">
      <selection activeCell="E22" sqref="E22"/>
    </sheetView>
  </sheetViews>
  <sheetFormatPr baseColWidth="10" defaultColWidth="11.5546875" defaultRowHeight="14.4" x14ac:dyDescent="0.3"/>
  <cols>
    <col min="1" max="1" width="47" style="4" customWidth="1"/>
    <col min="2" max="2" width="18.6640625" style="4" customWidth="1"/>
    <col min="3" max="3" width="41.44140625" style="3" customWidth="1"/>
    <col min="4" max="4" width="10.44140625" bestFit="1" customWidth="1"/>
    <col min="5" max="5" width="19.6640625" customWidth="1"/>
    <col min="6" max="6" width="6.6640625" customWidth="1"/>
    <col min="7" max="8" width="11.5546875" customWidth="1"/>
    <col min="10" max="10" width="15.5546875" customWidth="1"/>
    <col min="14" max="256" width="11.5546875" style="3"/>
    <col min="257" max="257" width="36.33203125" style="3" customWidth="1"/>
    <col min="258" max="258" width="18.6640625" style="3" customWidth="1"/>
    <col min="259" max="259" width="41.44140625" style="3" customWidth="1"/>
    <col min="260" max="260" width="10.44140625" style="3" bestFit="1" customWidth="1"/>
    <col min="261" max="261" width="19.6640625" style="3" customWidth="1"/>
    <col min="262" max="262" width="6.6640625" style="3" customWidth="1"/>
    <col min="263" max="264" width="11.5546875" style="3" customWidth="1"/>
    <col min="265" max="265" width="11.5546875" style="3"/>
    <col min="266" max="266" width="15.5546875" style="3" customWidth="1"/>
    <col min="267" max="512" width="11.5546875" style="3"/>
    <col min="513" max="513" width="36.33203125" style="3" customWidth="1"/>
    <col min="514" max="514" width="18.6640625" style="3" customWidth="1"/>
    <col min="515" max="515" width="41.44140625" style="3" customWidth="1"/>
    <col min="516" max="516" width="10.44140625" style="3" bestFit="1" customWidth="1"/>
    <col min="517" max="517" width="19.6640625" style="3" customWidth="1"/>
    <col min="518" max="518" width="6.6640625" style="3" customWidth="1"/>
    <col min="519" max="520" width="11.5546875" style="3" customWidth="1"/>
    <col min="521" max="521" width="11.5546875" style="3"/>
    <col min="522" max="522" width="15.5546875" style="3" customWidth="1"/>
    <col min="523" max="768" width="11.5546875" style="3"/>
    <col min="769" max="769" width="36.33203125" style="3" customWidth="1"/>
    <col min="770" max="770" width="18.6640625" style="3" customWidth="1"/>
    <col min="771" max="771" width="41.44140625" style="3" customWidth="1"/>
    <col min="772" max="772" width="10.44140625" style="3" bestFit="1" customWidth="1"/>
    <col min="773" max="773" width="19.6640625" style="3" customWidth="1"/>
    <col min="774" max="774" width="6.6640625" style="3" customWidth="1"/>
    <col min="775" max="776" width="11.5546875" style="3" customWidth="1"/>
    <col min="777" max="777" width="11.5546875" style="3"/>
    <col min="778" max="778" width="15.5546875" style="3" customWidth="1"/>
    <col min="779" max="1024" width="11.5546875" style="3"/>
    <col min="1025" max="1025" width="36.33203125" style="3" customWidth="1"/>
    <col min="1026" max="1026" width="18.6640625" style="3" customWidth="1"/>
    <col min="1027" max="1027" width="41.44140625" style="3" customWidth="1"/>
    <col min="1028" max="1028" width="10.44140625" style="3" bestFit="1" customWidth="1"/>
    <col min="1029" max="1029" width="19.6640625" style="3" customWidth="1"/>
    <col min="1030" max="1030" width="6.6640625" style="3" customWidth="1"/>
    <col min="1031" max="1032" width="11.5546875" style="3" customWidth="1"/>
    <col min="1033" max="1033" width="11.5546875" style="3"/>
    <col min="1034" max="1034" width="15.5546875" style="3" customWidth="1"/>
    <col min="1035" max="1280" width="11.5546875" style="3"/>
    <col min="1281" max="1281" width="36.33203125" style="3" customWidth="1"/>
    <col min="1282" max="1282" width="18.6640625" style="3" customWidth="1"/>
    <col min="1283" max="1283" width="41.44140625" style="3" customWidth="1"/>
    <col min="1284" max="1284" width="10.44140625" style="3" bestFit="1" customWidth="1"/>
    <col min="1285" max="1285" width="19.6640625" style="3" customWidth="1"/>
    <col min="1286" max="1286" width="6.6640625" style="3" customWidth="1"/>
    <col min="1287" max="1288" width="11.5546875" style="3" customWidth="1"/>
    <col min="1289" max="1289" width="11.5546875" style="3"/>
    <col min="1290" max="1290" width="15.5546875" style="3" customWidth="1"/>
    <col min="1291" max="1536" width="11.5546875" style="3"/>
    <col min="1537" max="1537" width="36.33203125" style="3" customWidth="1"/>
    <col min="1538" max="1538" width="18.6640625" style="3" customWidth="1"/>
    <col min="1539" max="1539" width="41.44140625" style="3" customWidth="1"/>
    <col min="1540" max="1540" width="10.44140625" style="3" bestFit="1" customWidth="1"/>
    <col min="1541" max="1541" width="19.6640625" style="3" customWidth="1"/>
    <col min="1542" max="1542" width="6.6640625" style="3" customWidth="1"/>
    <col min="1543" max="1544" width="11.5546875" style="3" customWidth="1"/>
    <col min="1545" max="1545" width="11.5546875" style="3"/>
    <col min="1546" max="1546" width="15.5546875" style="3" customWidth="1"/>
    <col min="1547" max="1792" width="11.5546875" style="3"/>
    <col min="1793" max="1793" width="36.33203125" style="3" customWidth="1"/>
    <col min="1794" max="1794" width="18.6640625" style="3" customWidth="1"/>
    <col min="1795" max="1795" width="41.44140625" style="3" customWidth="1"/>
    <col min="1796" max="1796" width="10.44140625" style="3" bestFit="1" customWidth="1"/>
    <col min="1797" max="1797" width="19.6640625" style="3" customWidth="1"/>
    <col min="1798" max="1798" width="6.6640625" style="3" customWidth="1"/>
    <col min="1799" max="1800" width="11.5546875" style="3" customWidth="1"/>
    <col min="1801" max="1801" width="11.5546875" style="3"/>
    <col min="1802" max="1802" width="15.5546875" style="3" customWidth="1"/>
    <col min="1803" max="2048" width="11.5546875" style="3"/>
    <col min="2049" max="2049" width="36.33203125" style="3" customWidth="1"/>
    <col min="2050" max="2050" width="18.6640625" style="3" customWidth="1"/>
    <col min="2051" max="2051" width="41.44140625" style="3" customWidth="1"/>
    <col min="2052" max="2052" width="10.44140625" style="3" bestFit="1" customWidth="1"/>
    <col min="2053" max="2053" width="19.6640625" style="3" customWidth="1"/>
    <col min="2054" max="2054" width="6.6640625" style="3" customWidth="1"/>
    <col min="2055" max="2056" width="11.5546875" style="3" customWidth="1"/>
    <col min="2057" max="2057" width="11.5546875" style="3"/>
    <col min="2058" max="2058" width="15.5546875" style="3" customWidth="1"/>
    <col min="2059" max="2304" width="11.5546875" style="3"/>
    <col min="2305" max="2305" width="36.33203125" style="3" customWidth="1"/>
    <col min="2306" max="2306" width="18.6640625" style="3" customWidth="1"/>
    <col min="2307" max="2307" width="41.44140625" style="3" customWidth="1"/>
    <col min="2308" max="2308" width="10.44140625" style="3" bestFit="1" customWidth="1"/>
    <col min="2309" max="2309" width="19.6640625" style="3" customWidth="1"/>
    <col min="2310" max="2310" width="6.6640625" style="3" customWidth="1"/>
    <col min="2311" max="2312" width="11.5546875" style="3" customWidth="1"/>
    <col min="2313" max="2313" width="11.5546875" style="3"/>
    <col min="2314" max="2314" width="15.5546875" style="3" customWidth="1"/>
    <col min="2315" max="2560" width="11.5546875" style="3"/>
    <col min="2561" max="2561" width="36.33203125" style="3" customWidth="1"/>
    <col min="2562" max="2562" width="18.6640625" style="3" customWidth="1"/>
    <col min="2563" max="2563" width="41.44140625" style="3" customWidth="1"/>
    <col min="2564" max="2564" width="10.44140625" style="3" bestFit="1" customWidth="1"/>
    <col min="2565" max="2565" width="19.6640625" style="3" customWidth="1"/>
    <col min="2566" max="2566" width="6.6640625" style="3" customWidth="1"/>
    <col min="2567" max="2568" width="11.5546875" style="3" customWidth="1"/>
    <col min="2569" max="2569" width="11.5546875" style="3"/>
    <col min="2570" max="2570" width="15.5546875" style="3" customWidth="1"/>
    <col min="2571" max="2816" width="11.5546875" style="3"/>
    <col min="2817" max="2817" width="36.33203125" style="3" customWidth="1"/>
    <col min="2818" max="2818" width="18.6640625" style="3" customWidth="1"/>
    <col min="2819" max="2819" width="41.44140625" style="3" customWidth="1"/>
    <col min="2820" max="2820" width="10.44140625" style="3" bestFit="1" customWidth="1"/>
    <col min="2821" max="2821" width="19.6640625" style="3" customWidth="1"/>
    <col min="2822" max="2822" width="6.6640625" style="3" customWidth="1"/>
    <col min="2823" max="2824" width="11.5546875" style="3" customWidth="1"/>
    <col min="2825" max="2825" width="11.5546875" style="3"/>
    <col min="2826" max="2826" width="15.5546875" style="3" customWidth="1"/>
    <col min="2827" max="3072" width="11.5546875" style="3"/>
    <col min="3073" max="3073" width="36.33203125" style="3" customWidth="1"/>
    <col min="3074" max="3074" width="18.6640625" style="3" customWidth="1"/>
    <col min="3075" max="3075" width="41.44140625" style="3" customWidth="1"/>
    <col min="3076" max="3076" width="10.44140625" style="3" bestFit="1" customWidth="1"/>
    <col min="3077" max="3077" width="19.6640625" style="3" customWidth="1"/>
    <col min="3078" max="3078" width="6.6640625" style="3" customWidth="1"/>
    <col min="3079" max="3080" width="11.5546875" style="3" customWidth="1"/>
    <col min="3081" max="3081" width="11.5546875" style="3"/>
    <col min="3082" max="3082" width="15.5546875" style="3" customWidth="1"/>
    <col min="3083" max="3328" width="11.5546875" style="3"/>
    <col min="3329" max="3329" width="36.33203125" style="3" customWidth="1"/>
    <col min="3330" max="3330" width="18.6640625" style="3" customWidth="1"/>
    <col min="3331" max="3331" width="41.44140625" style="3" customWidth="1"/>
    <col min="3332" max="3332" width="10.44140625" style="3" bestFit="1" customWidth="1"/>
    <col min="3333" max="3333" width="19.6640625" style="3" customWidth="1"/>
    <col min="3334" max="3334" width="6.6640625" style="3" customWidth="1"/>
    <col min="3335" max="3336" width="11.5546875" style="3" customWidth="1"/>
    <col min="3337" max="3337" width="11.5546875" style="3"/>
    <col min="3338" max="3338" width="15.5546875" style="3" customWidth="1"/>
    <col min="3339" max="3584" width="11.5546875" style="3"/>
    <col min="3585" max="3585" width="36.33203125" style="3" customWidth="1"/>
    <col min="3586" max="3586" width="18.6640625" style="3" customWidth="1"/>
    <col min="3587" max="3587" width="41.44140625" style="3" customWidth="1"/>
    <col min="3588" max="3588" width="10.44140625" style="3" bestFit="1" customWidth="1"/>
    <col min="3589" max="3589" width="19.6640625" style="3" customWidth="1"/>
    <col min="3590" max="3590" width="6.6640625" style="3" customWidth="1"/>
    <col min="3591" max="3592" width="11.5546875" style="3" customWidth="1"/>
    <col min="3593" max="3593" width="11.5546875" style="3"/>
    <col min="3594" max="3594" width="15.5546875" style="3" customWidth="1"/>
    <col min="3595" max="3840" width="11.5546875" style="3"/>
    <col min="3841" max="3841" width="36.33203125" style="3" customWidth="1"/>
    <col min="3842" max="3842" width="18.6640625" style="3" customWidth="1"/>
    <col min="3843" max="3843" width="41.44140625" style="3" customWidth="1"/>
    <col min="3844" max="3844" width="10.44140625" style="3" bestFit="1" customWidth="1"/>
    <col min="3845" max="3845" width="19.6640625" style="3" customWidth="1"/>
    <col min="3846" max="3846" width="6.6640625" style="3" customWidth="1"/>
    <col min="3847" max="3848" width="11.5546875" style="3" customWidth="1"/>
    <col min="3849" max="3849" width="11.5546875" style="3"/>
    <col min="3850" max="3850" width="15.5546875" style="3" customWidth="1"/>
    <col min="3851" max="4096" width="11.5546875" style="3"/>
    <col min="4097" max="4097" width="36.33203125" style="3" customWidth="1"/>
    <col min="4098" max="4098" width="18.6640625" style="3" customWidth="1"/>
    <col min="4099" max="4099" width="41.44140625" style="3" customWidth="1"/>
    <col min="4100" max="4100" width="10.44140625" style="3" bestFit="1" customWidth="1"/>
    <col min="4101" max="4101" width="19.6640625" style="3" customWidth="1"/>
    <col min="4102" max="4102" width="6.6640625" style="3" customWidth="1"/>
    <col min="4103" max="4104" width="11.5546875" style="3" customWidth="1"/>
    <col min="4105" max="4105" width="11.5546875" style="3"/>
    <col min="4106" max="4106" width="15.5546875" style="3" customWidth="1"/>
    <col min="4107" max="4352" width="11.5546875" style="3"/>
    <col min="4353" max="4353" width="36.33203125" style="3" customWidth="1"/>
    <col min="4354" max="4354" width="18.6640625" style="3" customWidth="1"/>
    <col min="4355" max="4355" width="41.44140625" style="3" customWidth="1"/>
    <col min="4356" max="4356" width="10.44140625" style="3" bestFit="1" customWidth="1"/>
    <col min="4357" max="4357" width="19.6640625" style="3" customWidth="1"/>
    <col min="4358" max="4358" width="6.6640625" style="3" customWidth="1"/>
    <col min="4359" max="4360" width="11.5546875" style="3" customWidth="1"/>
    <col min="4361" max="4361" width="11.5546875" style="3"/>
    <col min="4362" max="4362" width="15.5546875" style="3" customWidth="1"/>
    <col min="4363" max="4608" width="11.5546875" style="3"/>
    <col min="4609" max="4609" width="36.33203125" style="3" customWidth="1"/>
    <col min="4610" max="4610" width="18.6640625" style="3" customWidth="1"/>
    <col min="4611" max="4611" width="41.44140625" style="3" customWidth="1"/>
    <col min="4612" max="4612" width="10.44140625" style="3" bestFit="1" customWidth="1"/>
    <col min="4613" max="4613" width="19.6640625" style="3" customWidth="1"/>
    <col min="4614" max="4614" width="6.6640625" style="3" customWidth="1"/>
    <col min="4615" max="4616" width="11.5546875" style="3" customWidth="1"/>
    <col min="4617" max="4617" width="11.5546875" style="3"/>
    <col min="4618" max="4618" width="15.5546875" style="3" customWidth="1"/>
    <col min="4619" max="4864" width="11.5546875" style="3"/>
    <col min="4865" max="4865" width="36.33203125" style="3" customWidth="1"/>
    <col min="4866" max="4866" width="18.6640625" style="3" customWidth="1"/>
    <col min="4867" max="4867" width="41.44140625" style="3" customWidth="1"/>
    <col min="4868" max="4868" width="10.44140625" style="3" bestFit="1" customWidth="1"/>
    <col min="4869" max="4869" width="19.6640625" style="3" customWidth="1"/>
    <col min="4870" max="4870" width="6.6640625" style="3" customWidth="1"/>
    <col min="4871" max="4872" width="11.5546875" style="3" customWidth="1"/>
    <col min="4873" max="4873" width="11.5546875" style="3"/>
    <col min="4874" max="4874" width="15.5546875" style="3" customWidth="1"/>
    <col min="4875" max="5120" width="11.5546875" style="3"/>
    <col min="5121" max="5121" width="36.33203125" style="3" customWidth="1"/>
    <col min="5122" max="5122" width="18.6640625" style="3" customWidth="1"/>
    <col min="5123" max="5123" width="41.44140625" style="3" customWidth="1"/>
    <col min="5124" max="5124" width="10.44140625" style="3" bestFit="1" customWidth="1"/>
    <col min="5125" max="5125" width="19.6640625" style="3" customWidth="1"/>
    <col min="5126" max="5126" width="6.6640625" style="3" customWidth="1"/>
    <col min="5127" max="5128" width="11.5546875" style="3" customWidth="1"/>
    <col min="5129" max="5129" width="11.5546875" style="3"/>
    <col min="5130" max="5130" width="15.5546875" style="3" customWidth="1"/>
    <col min="5131" max="5376" width="11.5546875" style="3"/>
    <col min="5377" max="5377" width="36.33203125" style="3" customWidth="1"/>
    <col min="5378" max="5378" width="18.6640625" style="3" customWidth="1"/>
    <col min="5379" max="5379" width="41.44140625" style="3" customWidth="1"/>
    <col min="5380" max="5380" width="10.44140625" style="3" bestFit="1" customWidth="1"/>
    <col min="5381" max="5381" width="19.6640625" style="3" customWidth="1"/>
    <col min="5382" max="5382" width="6.6640625" style="3" customWidth="1"/>
    <col min="5383" max="5384" width="11.5546875" style="3" customWidth="1"/>
    <col min="5385" max="5385" width="11.5546875" style="3"/>
    <col min="5386" max="5386" width="15.5546875" style="3" customWidth="1"/>
    <col min="5387" max="5632" width="11.5546875" style="3"/>
    <col min="5633" max="5633" width="36.33203125" style="3" customWidth="1"/>
    <col min="5634" max="5634" width="18.6640625" style="3" customWidth="1"/>
    <col min="5635" max="5635" width="41.44140625" style="3" customWidth="1"/>
    <col min="5636" max="5636" width="10.44140625" style="3" bestFit="1" customWidth="1"/>
    <col min="5637" max="5637" width="19.6640625" style="3" customWidth="1"/>
    <col min="5638" max="5638" width="6.6640625" style="3" customWidth="1"/>
    <col min="5639" max="5640" width="11.5546875" style="3" customWidth="1"/>
    <col min="5641" max="5641" width="11.5546875" style="3"/>
    <col min="5642" max="5642" width="15.5546875" style="3" customWidth="1"/>
    <col min="5643" max="5888" width="11.5546875" style="3"/>
    <col min="5889" max="5889" width="36.33203125" style="3" customWidth="1"/>
    <col min="5890" max="5890" width="18.6640625" style="3" customWidth="1"/>
    <col min="5891" max="5891" width="41.44140625" style="3" customWidth="1"/>
    <col min="5892" max="5892" width="10.44140625" style="3" bestFit="1" customWidth="1"/>
    <col min="5893" max="5893" width="19.6640625" style="3" customWidth="1"/>
    <col min="5894" max="5894" width="6.6640625" style="3" customWidth="1"/>
    <col min="5895" max="5896" width="11.5546875" style="3" customWidth="1"/>
    <col min="5897" max="5897" width="11.5546875" style="3"/>
    <col min="5898" max="5898" width="15.5546875" style="3" customWidth="1"/>
    <col min="5899" max="6144" width="11.5546875" style="3"/>
    <col min="6145" max="6145" width="36.33203125" style="3" customWidth="1"/>
    <col min="6146" max="6146" width="18.6640625" style="3" customWidth="1"/>
    <col min="6147" max="6147" width="41.44140625" style="3" customWidth="1"/>
    <col min="6148" max="6148" width="10.44140625" style="3" bestFit="1" customWidth="1"/>
    <col min="6149" max="6149" width="19.6640625" style="3" customWidth="1"/>
    <col min="6150" max="6150" width="6.6640625" style="3" customWidth="1"/>
    <col min="6151" max="6152" width="11.5546875" style="3" customWidth="1"/>
    <col min="6153" max="6153" width="11.5546875" style="3"/>
    <col min="6154" max="6154" width="15.5546875" style="3" customWidth="1"/>
    <col min="6155" max="6400" width="11.5546875" style="3"/>
    <col min="6401" max="6401" width="36.33203125" style="3" customWidth="1"/>
    <col min="6402" max="6402" width="18.6640625" style="3" customWidth="1"/>
    <col min="6403" max="6403" width="41.44140625" style="3" customWidth="1"/>
    <col min="6404" max="6404" width="10.44140625" style="3" bestFit="1" customWidth="1"/>
    <col min="6405" max="6405" width="19.6640625" style="3" customWidth="1"/>
    <col min="6406" max="6406" width="6.6640625" style="3" customWidth="1"/>
    <col min="6407" max="6408" width="11.5546875" style="3" customWidth="1"/>
    <col min="6409" max="6409" width="11.5546875" style="3"/>
    <col min="6410" max="6410" width="15.5546875" style="3" customWidth="1"/>
    <col min="6411" max="6656" width="11.5546875" style="3"/>
    <col min="6657" max="6657" width="36.33203125" style="3" customWidth="1"/>
    <col min="6658" max="6658" width="18.6640625" style="3" customWidth="1"/>
    <col min="6659" max="6659" width="41.44140625" style="3" customWidth="1"/>
    <col min="6660" max="6660" width="10.44140625" style="3" bestFit="1" customWidth="1"/>
    <col min="6661" max="6661" width="19.6640625" style="3" customWidth="1"/>
    <col min="6662" max="6662" width="6.6640625" style="3" customWidth="1"/>
    <col min="6663" max="6664" width="11.5546875" style="3" customWidth="1"/>
    <col min="6665" max="6665" width="11.5546875" style="3"/>
    <col min="6666" max="6666" width="15.5546875" style="3" customWidth="1"/>
    <col min="6667" max="6912" width="11.5546875" style="3"/>
    <col min="6913" max="6913" width="36.33203125" style="3" customWidth="1"/>
    <col min="6914" max="6914" width="18.6640625" style="3" customWidth="1"/>
    <col min="6915" max="6915" width="41.44140625" style="3" customWidth="1"/>
    <col min="6916" max="6916" width="10.44140625" style="3" bestFit="1" customWidth="1"/>
    <col min="6917" max="6917" width="19.6640625" style="3" customWidth="1"/>
    <col min="6918" max="6918" width="6.6640625" style="3" customWidth="1"/>
    <col min="6919" max="6920" width="11.5546875" style="3" customWidth="1"/>
    <col min="6921" max="6921" width="11.5546875" style="3"/>
    <col min="6922" max="6922" width="15.5546875" style="3" customWidth="1"/>
    <col min="6923" max="7168" width="11.5546875" style="3"/>
    <col min="7169" max="7169" width="36.33203125" style="3" customWidth="1"/>
    <col min="7170" max="7170" width="18.6640625" style="3" customWidth="1"/>
    <col min="7171" max="7171" width="41.44140625" style="3" customWidth="1"/>
    <col min="7172" max="7172" width="10.44140625" style="3" bestFit="1" customWidth="1"/>
    <col min="7173" max="7173" width="19.6640625" style="3" customWidth="1"/>
    <col min="7174" max="7174" width="6.6640625" style="3" customWidth="1"/>
    <col min="7175" max="7176" width="11.5546875" style="3" customWidth="1"/>
    <col min="7177" max="7177" width="11.5546875" style="3"/>
    <col min="7178" max="7178" width="15.5546875" style="3" customWidth="1"/>
    <col min="7179" max="7424" width="11.5546875" style="3"/>
    <col min="7425" max="7425" width="36.33203125" style="3" customWidth="1"/>
    <col min="7426" max="7426" width="18.6640625" style="3" customWidth="1"/>
    <col min="7427" max="7427" width="41.44140625" style="3" customWidth="1"/>
    <col min="7428" max="7428" width="10.44140625" style="3" bestFit="1" customWidth="1"/>
    <col min="7429" max="7429" width="19.6640625" style="3" customWidth="1"/>
    <col min="7430" max="7430" width="6.6640625" style="3" customWidth="1"/>
    <col min="7431" max="7432" width="11.5546875" style="3" customWidth="1"/>
    <col min="7433" max="7433" width="11.5546875" style="3"/>
    <col min="7434" max="7434" width="15.5546875" style="3" customWidth="1"/>
    <col min="7435" max="7680" width="11.5546875" style="3"/>
    <col min="7681" max="7681" width="36.33203125" style="3" customWidth="1"/>
    <col min="7682" max="7682" width="18.6640625" style="3" customWidth="1"/>
    <col min="7683" max="7683" width="41.44140625" style="3" customWidth="1"/>
    <col min="7684" max="7684" width="10.44140625" style="3" bestFit="1" customWidth="1"/>
    <col min="7685" max="7685" width="19.6640625" style="3" customWidth="1"/>
    <col min="7686" max="7686" width="6.6640625" style="3" customWidth="1"/>
    <col min="7687" max="7688" width="11.5546875" style="3" customWidth="1"/>
    <col min="7689" max="7689" width="11.5546875" style="3"/>
    <col min="7690" max="7690" width="15.5546875" style="3" customWidth="1"/>
    <col min="7691" max="7936" width="11.5546875" style="3"/>
    <col min="7937" max="7937" width="36.33203125" style="3" customWidth="1"/>
    <col min="7938" max="7938" width="18.6640625" style="3" customWidth="1"/>
    <col min="7939" max="7939" width="41.44140625" style="3" customWidth="1"/>
    <col min="7940" max="7940" width="10.44140625" style="3" bestFit="1" customWidth="1"/>
    <col min="7941" max="7941" width="19.6640625" style="3" customWidth="1"/>
    <col min="7942" max="7942" width="6.6640625" style="3" customWidth="1"/>
    <col min="7943" max="7944" width="11.5546875" style="3" customWidth="1"/>
    <col min="7945" max="7945" width="11.5546875" style="3"/>
    <col min="7946" max="7946" width="15.5546875" style="3" customWidth="1"/>
    <col min="7947" max="8192" width="11.5546875" style="3"/>
    <col min="8193" max="8193" width="36.33203125" style="3" customWidth="1"/>
    <col min="8194" max="8194" width="18.6640625" style="3" customWidth="1"/>
    <col min="8195" max="8195" width="41.44140625" style="3" customWidth="1"/>
    <col min="8196" max="8196" width="10.44140625" style="3" bestFit="1" customWidth="1"/>
    <col min="8197" max="8197" width="19.6640625" style="3" customWidth="1"/>
    <col min="8198" max="8198" width="6.6640625" style="3" customWidth="1"/>
    <col min="8199" max="8200" width="11.5546875" style="3" customWidth="1"/>
    <col min="8201" max="8201" width="11.5546875" style="3"/>
    <col min="8202" max="8202" width="15.5546875" style="3" customWidth="1"/>
    <col min="8203" max="8448" width="11.5546875" style="3"/>
    <col min="8449" max="8449" width="36.33203125" style="3" customWidth="1"/>
    <col min="8450" max="8450" width="18.6640625" style="3" customWidth="1"/>
    <col min="8451" max="8451" width="41.44140625" style="3" customWidth="1"/>
    <col min="8452" max="8452" width="10.44140625" style="3" bestFit="1" customWidth="1"/>
    <col min="8453" max="8453" width="19.6640625" style="3" customWidth="1"/>
    <col min="8454" max="8454" width="6.6640625" style="3" customWidth="1"/>
    <col min="8455" max="8456" width="11.5546875" style="3" customWidth="1"/>
    <col min="8457" max="8457" width="11.5546875" style="3"/>
    <col min="8458" max="8458" width="15.5546875" style="3" customWidth="1"/>
    <col min="8459" max="8704" width="11.5546875" style="3"/>
    <col min="8705" max="8705" width="36.33203125" style="3" customWidth="1"/>
    <col min="8706" max="8706" width="18.6640625" style="3" customWidth="1"/>
    <col min="8707" max="8707" width="41.44140625" style="3" customWidth="1"/>
    <col min="8708" max="8708" width="10.44140625" style="3" bestFit="1" customWidth="1"/>
    <col min="8709" max="8709" width="19.6640625" style="3" customWidth="1"/>
    <col min="8710" max="8710" width="6.6640625" style="3" customWidth="1"/>
    <col min="8711" max="8712" width="11.5546875" style="3" customWidth="1"/>
    <col min="8713" max="8713" width="11.5546875" style="3"/>
    <col min="8714" max="8714" width="15.5546875" style="3" customWidth="1"/>
    <col min="8715" max="8960" width="11.5546875" style="3"/>
    <col min="8961" max="8961" width="36.33203125" style="3" customWidth="1"/>
    <col min="8962" max="8962" width="18.6640625" style="3" customWidth="1"/>
    <col min="8963" max="8963" width="41.44140625" style="3" customWidth="1"/>
    <col min="8964" max="8964" width="10.44140625" style="3" bestFit="1" customWidth="1"/>
    <col min="8965" max="8965" width="19.6640625" style="3" customWidth="1"/>
    <col min="8966" max="8966" width="6.6640625" style="3" customWidth="1"/>
    <col min="8967" max="8968" width="11.5546875" style="3" customWidth="1"/>
    <col min="8969" max="8969" width="11.5546875" style="3"/>
    <col min="8970" max="8970" width="15.5546875" style="3" customWidth="1"/>
    <col min="8971" max="9216" width="11.5546875" style="3"/>
    <col min="9217" max="9217" width="36.33203125" style="3" customWidth="1"/>
    <col min="9218" max="9218" width="18.6640625" style="3" customWidth="1"/>
    <col min="9219" max="9219" width="41.44140625" style="3" customWidth="1"/>
    <col min="9220" max="9220" width="10.44140625" style="3" bestFit="1" customWidth="1"/>
    <col min="9221" max="9221" width="19.6640625" style="3" customWidth="1"/>
    <col min="9222" max="9222" width="6.6640625" style="3" customWidth="1"/>
    <col min="9223" max="9224" width="11.5546875" style="3" customWidth="1"/>
    <col min="9225" max="9225" width="11.5546875" style="3"/>
    <col min="9226" max="9226" width="15.5546875" style="3" customWidth="1"/>
    <col min="9227" max="9472" width="11.5546875" style="3"/>
    <col min="9473" max="9473" width="36.33203125" style="3" customWidth="1"/>
    <col min="9474" max="9474" width="18.6640625" style="3" customWidth="1"/>
    <col min="9475" max="9475" width="41.44140625" style="3" customWidth="1"/>
    <col min="9476" max="9476" width="10.44140625" style="3" bestFit="1" customWidth="1"/>
    <col min="9477" max="9477" width="19.6640625" style="3" customWidth="1"/>
    <col min="9478" max="9478" width="6.6640625" style="3" customWidth="1"/>
    <col min="9479" max="9480" width="11.5546875" style="3" customWidth="1"/>
    <col min="9481" max="9481" width="11.5546875" style="3"/>
    <col min="9482" max="9482" width="15.5546875" style="3" customWidth="1"/>
    <col min="9483" max="9728" width="11.5546875" style="3"/>
    <col min="9729" max="9729" width="36.33203125" style="3" customWidth="1"/>
    <col min="9730" max="9730" width="18.6640625" style="3" customWidth="1"/>
    <col min="9731" max="9731" width="41.44140625" style="3" customWidth="1"/>
    <col min="9732" max="9732" width="10.44140625" style="3" bestFit="1" customWidth="1"/>
    <col min="9733" max="9733" width="19.6640625" style="3" customWidth="1"/>
    <col min="9734" max="9734" width="6.6640625" style="3" customWidth="1"/>
    <col min="9735" max="9736" width="11.5546875" style="3" customWidth="1"/>
    <col min="9737" max="9737" width="11.5546875" style="3"/>
    <col min="9738" max="9738" width="15.5546875" style="3" customWidth="1"/>
    <col min="9739" max="9984" width="11.5546875" style="3"/>
    <col min="9985" max="9985" width="36.33203125" style="3" customWidth="1"/>
    <col min="9986" max="9986" width="18.6640625" style="3" customWidth="1"/>
    <col min="9987" max="9987" width="41.44140625" style="3" customWidth="1"/>
    <col min="9988" max="9988" width="10.44140625" style="3" bestFit="1" customWidth="1"/>
    <col min="9989" max="9989" width="19.6640625" style="3" customWidth="1"/>
    <col min="9990" max="9990" width="6.6640625" style="3" customWidth="1"/>
    <col min="9991" max="9992" width="11.5546875" style="3" customWidth="1"/>
    <col min="9993" max="9993" width="11.5546875" style="3"/>
    <col min="9994" max="9994" width="15.5546875" style="3" customWidth="1"/>
    <col min="9995" max="10240" width="11.5546875" style="3"/>
    <col min="10241" max="10241" width="36.33203125" style="3" customWidth="1"/>
    <col min="10242" max="10242" width="18.6640625" style="3" customWidth="1"/>
    <col min="10243" max="10243" width="41.44140625" style="3" customWidth="1"/>
    <col min="10244" max="10244" width="10.44140625" style="3" bestFit="1" customWidth="1"/>
    <col min="10245" max="10245" width="19.6640625" style="3" customWidth="1"/>
    <col min="10246" max="10246" width="6.6640625" style="3" customWidth="1"/>
    <col min="10247" max="10248" width="11.5546875" style="3" customWidth="1"/>
    <col min="10249" max="10249" width="11.5546875" style="3"/>
    <col min="10250" max="10250" width="15.5546875" style="3" customWidth="1"/>
    <col min="10251" max="10496" width="11.5546875" style="3"/>
    <col min="10497" max="10497" width="36.33203125" style="3" customWidth="1"/>
    <col min="10498" max="10498" width="18.6640625" style="3" customWidth="1"/>
    <col min="10499" max="10499" width="41.44140625" style="3" customWidth="1"/>
    <col min="10500" max="10500" width="10.44140625" style="3" bestFit="1" customWidth="1"/>
    <col min="10501" max="10501" width="19.6640625" style="3" customWidth="1"/>
    <col min="10502" max="10502" width="6.6640625" style="3" customWidth="1"/>
    <col min="10503" max="10504" width="11.5546875" style="3" customWidth="1"/>
    <col min="10505" max="10505" width="11.5546875" style="3"/>
    <col min="10506" max="10506" width="15.5546875" style="3" customWidth="1"/>
    <col min="10507" max="10752" width="11.5546875" style="3"/>
    <col min="10753" max="10753" width="36.33203125" style="3" customWidth="1"/>
    <col min="10754" max="10754" width="18.6640625" style="3" customWidth="1"/>
    <col min="10755" max="10755" width="41.44140625" style="3" customWidth="1"/>
    <col min="10756" max="10756" width="10.44140625" style="3" bestFit="1" customWidth="1"/>
    <col min="10757" max="10757" width="19.6640625" style="3" customWidth="1"/>
    <col min="10758" max="10758" width="6.6640625" style="3" customWidth="1"/>
    <col min="10759" max="10760" width="11.5546875" style="3" customWidth="1"/>
    <col min="10761" max="10761" width="11.5546875" style="3"/>
    <col min="10762" max="10762" width="15.5546875" style="3" customWidth="1"/>
    <col min="10763" max="11008" width="11.5546875" style="3"/>
    <col min="11009" max="11009" width="36.33203125" style="3" customWidth="1"/>
    <col min="11010" max="11010" width="18.6640625" style="3" customWidth="1"/>
    <col min="11011" max="11011" width="41.44140625" style="3" customWidth="1"/>
    <col min="11012" max="11012" width="10.44140625" style="3" bestFit="1" customWidth="1"/>
    <col min="11013" max="11013" width="19.6640625" style="3" customWidth="1"/>
    <col min="11014" max="11014" width="6.6640625" style="3" customWidth="1"/>
    <col min="11015" max="11016" width="11.5546875" style="3" customWidth="1"/>
    <col min="11017" max="11017" width="11.5546875" style="3"/>
    <col min="11018" max="11018" width="15.5546875" style="3" customWidth="1"/>
    <col min="11019" max="11264" width="11.5546875" style="3"/>
    <col min="11265" max="11265" width="36.33203125" style="3" customWidth="1"/>
    <col min="11266" max="11266" width="18.6640625" style="3" customWidth="1"/>
    <col min="11267" max="11267" width="41.44140625" style="3" customWidth="1"/>
    <col min="11268" max="11268" width="10.44140625" style="3" bestFit="1" customWidth="1"/>
    <col min="11269" max="11269" width="19.6640625" style="3" customWidth="1"/>
    <col min="11270" max="11270" width="6.6640625" style="3" customWidth="1"/>
    <col min="11271" max="11272" width="11.5546875" style="3" customWidth="1"/>
    <col min="11273" max="11273" width="11.5546875" style="3"/>
    <col min="11274" max="11274" width="15.5546875" style="3" customWidth="1"/>
    <col min="11275" max="11520" width="11.5546875" style="3"/>
    <col min="11521" max="11521" width="36.33203125" style="3" customWidth="1"/>
    <col min="11522" max="11522" width="18.6640625" style="3" customWidth="1"/>
    <col min="11523" max="11523" width="41.44140625" style="3" customWidth="1"/>
    <col min="11524" max="11524" width="10.44140625" style="3" bestFit="1" customWidth="1"/>
    <col min="11525" max="11525" width="19.6640625" style="3" customWidth="1"/>
    <col min="11526" max="11526" width="6.6640625" style="3" customWidth="1"/>
    <col min="11527" max="11528" width="11.5546875" style="3" customWidth="1"/>
    <col min="11529" max="11529" width="11.5546875" style="3"/>
    <col min="11530" max="11530" width="15.5546875" style="3" customWidth="1"/>
    <col min="11531" max="11776" width="11.5546875" style="3"/>
    <col min="11777" max="11777" width="36.33203125" style="3" customWidth="1"/>
    <col min="11778" max="11778" width="18.6640625" style="3" customWidth="1"/>
    <col min="11779" max="11779" width="41.44140625" style="3" customWidth="1"/>
    <col min="11780" max="11780" width="10.44140625" style="3" bestFit="1" customWidth="1"/>
    <col min="11781" max="11781" width="19.6640625" style="3" customWidth="1"/>
    <col min="11782" max="11782" width="6.6640625" style="3" customWidth="1"/>
    <col min="11783" max="11784" width="11.5546875" style="3" customWidth="1"/>
    <col min="11785" max="11785" width="11.5546875" style="3"/>
    <col min="11786" max="11786" width="15.5546875" style="3" customWidth="1"/>
    <col min="11787" max="12032" width="11.5546875" style="3"/>
    <col min="12033" max="12033" width="36.33203125" style="3" customWidth="1"/>
    <col min="12034" max="12034" width="18.6640625" style="3" customWidth="1"/>
    <col min="12035" max="12035" width="41.44140625" style="3" customWidth="1"/>
    <col min="12036" max="12036" width="10.44140625" style="3" bestFit="1" customWidth="1"/>
    <col min="12037" max="12037" width="19.6640625" style="3" customWidth="1"/>
    <col min="12038" max="12038" width="6.6640625" style="3" customWidth="1"/>
    <col min="12039" max="12040" width="11.5546875" style="3" customWidth="1"/>
    <col min="12041" max="12041" width="11.5546875" style="3"/>
    <col min="12042" max="12042" width="15.5546875" style="3" customWidth="1"/>
    <col min="12043" max="12288" width="11.5546875" style="3"/>
    <col min="12289" max="12289" width="36.33203125" style="3" customWidth="1"/>
    <col min="12290" max="12290" width="18.6640625" style="3" customWidth="1"/>
    <col min="12291" max="12291" width="41.44140625" style="3" customWidth="1"/>
    <col min="12292" max="12292" width="10.44140625" style="3" bestFit="1" customWidth="1"/>
    <col min="12293" max="12293" width="19.6640625" style="3" customWidth="1"/>
    <col min="12294" max="12294" width="6.6640625" style="3" customWidth="1"/>
    <col min="12295" max="12296" width="11.5546875" style="3" customWidth="1"/>
    <col min="12297" max="12297" width="11.5546875" style="3"/>
    <col min="12298" max="12298" width="15.5546875" style="3" customWidth="1"/>
    <col min="12299" max="12544" width="11.5546875" style="3"/>
    <col min="12545" max="12545" width="36.33203125" style="3" customWidth="1"/>
    <col min="12546" max="12546" width="18.6640625" style="3" customWidth="1"/>
    <col min="12547" max="12547" width="41.44140625" style="3" customWidth="1"/>
    <col min="12548" max="12548" width="10.44140625" style="3" bestFit="1" customWidth="1"/>
    <col min="12549" max="12549" width="19.6640625" style="3" customWidth="1"/>
    <col min="12550" max="12550" width="6.6640625" style="3" customWidth="1"/>
    <col min="12551" max="12552" width="11.5546875" style="3" customWidth="1"/>
    <col min="12553" max="12553" width="11.5546875" style="3"/>
    <col min="12554" max="12554" width="15.5546875" style="3" customWidth="1"/>
    <col min="12555" max="12800" width="11.5546875" style="3"/>
    <col min="12801" max="12801" width="36.33203125" style="3" customWidth="1"/>
    <col min="12802" max="12802" width="18.6640625" style="3" customWidth="1"/>
    <col min="12803" max="12803" width="41.44140625" style="3" customWidth="1"/>
    <col min="12804" max="12804" width="10.44140625" style="3" bestFit="1" customWidth="1"/>
    <col min="12805" max="12805" width="19.6640625" style="3" customWidth="1"/>
    <col min="12806" max="12806" width="6.6640625" style="3" customWidth="1"/>
    <col min="12807" max="12808" width="11.5546875" style="3" customWidth="1"/>
    <col min="12809" max="12809" width="11.5546875" style="3"/>
    <col min="12810" max="12810" width="15.5546875" style="3" customWidth="1"/>
    <col min="12811" max="13056" width="11.5546875" style="3"/>
    <col min="13057" max="13057" width="36.33203125" style="3" customWidth="1"/>
    <col min="13058" max="13058" width="18.6640625" style="3" customWidth="1"/>
    <col min="13059" max="13059" width="41.44140625" style="3" customWidth="1"/>
    <col min="13060" max="13060" width="10.44140625" style="3" bestFit="1" customWidth="1"/>
    <col min="13061" max="13061" width="19.6640625" style="3" customWidth="1"/>
    <col min="13062" max="13062" width="6.6640625" style="3" customWidth="1"/>
    <col min="13063" max="13064" width="11.5546875" style="3" customWidth="1"/>
    <col min="13065" max="13065" width="11.5546875" style="3"/>
    <col min="13066" max="13066" width="15.5546875" style="3" customWidth="1"/>
    <col min="13067" max="13312" width="11.5546875" style="3"/>
    <col min="13313" max="13313" width="36.33203125" style="3" customWidth="1"/>
    <col min="13314" max="13314" width="18.6640625" style="3" customWidth="1"/>
    <col min="13315" max="13315" width="41.44140625" style="3" customWidth="1"/>
    <col min="13316" max="13316" width="10.44140625" style="3" bestFit="1" customWidth="1"/>
    <col min="13317" max="13317" width="19.6640625" style="3" customWidth="1"/>
    <col min="13318" max="13318" width="6.6640625" style="3" customWidth="1"/>
    <col min="13319" max="13320" width="11.5546875" style="3" customWidth="1"/>
    <col min="13321" max="13321" width="11.5546875" style="3"/>
    <col min="13322" max="13322" width="15.5546875" style="3" customWidth="1"/>
    <col min="13323" max="13568" width="11.5546875" style="3"/>
    <col min="13569" max="13569" width="36.33203125" style="3" customWidth="1"/>
    <col min="13570" max="13570" width="18.6640625" style="3" customWidth="1"/>
    <col min="13571" max="13571" width="41.44140625" style="3" customWidth="1"/>
    <col min="13572" max="13572" width="10.44140625" style="3" bestFit="1" customWidth="1"/>
    <col min="13573" max="13573" width="19.6640625" style="3" customWidth="1"/>
    <col min="13574" max="13574" width="6.6640625" style="3" customWidth="1"/>
    <col min="13575" max="13576" width="11.5546875" style="3" customWidth="1"/>
    <col min="13577" max="13577" width="11.5546875" style="3"/>
    <col min="13578" max="13578" width="15.5546875" style="3" customWidth="1"/>
    <col min="13579" max="13824" width="11.5546875" style="3"/>
    <col min="13825" max="13825" width="36.33203125" style="3" customWidth="1"/>
    <col min="13826" max="13826" width="18.6640625" style="3" customWidth="1"/>
    <col min="13827" max="13827" width="41.44140625" style="3" customWidth="1"/>
    <col min="13828" max="13828" width="10.44140625" style="3" bestFit="1" customWidth="1"/>
    <col min="13829" max="13829" width="19.6640625" style="3" customWidth="1"/>
    <col min="13830" max="13830" width="6.6640625" style="3" customWidth="1"/>
    <col min="13831" max="13832" width="11.5546875" style="3" customWidth="1"/>
    <col min="13833" max="13833" width="11.5546875" style="3"/>
    <col min="13834" max="13834" width="15.5546875" style="3" customWidth="1"/>
    <col min="13835" max="14080" width="11.5546875" style="3"/>
    <col min="14081" max="14081" width="36.33203125" style="3" customWidth="1"/>
    <col min="14082" max="14082" width="18.6640625" style="3" customWidth="1"/>
    <col min="14083" max="14083" width="41.44140625" style="3" customWidth="1"/>
    <col min="14084" max="14084" width="10.44140625" style="3" bestFit="1" customWidth="1"/>
    <col min="14085" max="14085" width="19.6640625" style="3" customWidth="1"/>
    <col min="14086" max="14086" width="6.6640625" style="3" customWidth="1"/>
    <col min="14087" max="14088" width="11.5546875" style="3" customWidth="1"/>
    <col min="14089" max="14089" width="11.5546875" style="3"/>
    <col min="14090" max="14090" width="15.5546875" style="3" customWidth="1"/>
    <col min="14091" max="14336" width="11.5546875" style="3"/>
    <col min="14337" max="14337" width="36.33203125" style="3" customWidth="1"/>
    <col min="14338" max="14338" width="18.6640625" style="3" customWidth="1"/>
    <col min="14339" max="14339" width="41.44140625" style="3" customWidth="1"/>
    <col min="14340" max="14340" width="10.44140625" style="3" bestFit="1" customWidth="1"/>
    <col min="14341" max="14341" width="19.6640625" style="3" customWidth="1"/>
    <col min="14342" max="14342" width="6.6640625" style="3" customWidth="1"/>
    <col min="14343" max="14344" width="11.5546875" style="3" customWidth="1"/>
    <col min="14345" max="14345" width="11.5546875" style="3"/>
    <col min="14346" max="14346" width="15.5546875" style="3" customWidth="1"/>
    <col min="14347" max="14592" width="11.5546875" style="3"/>
    <col min="14593" max="14593" width="36.33203125" style="3" customWidth="1"/>
    <col min="14594" max="14594" width="18.6640625" style="3" customWidth="1"/>
    <col min="14595" max="14595" width="41.44140625" style="3" customWidth="1"/>
    <col min="14596" max="14596" width="10.44140625" style="3" bestFit="1" customWidth="1"/>
    <col min="14597" max="14597" width="19.6640625" style="3" customWidth="1"/>
    <col min="14598" max="14598" width="6.6640625" style="3" customWidth="1"/>
    <col min="14599" max="14600" width="11.5546875" style="3" customWidth="1"/>
    <col min="14601" max="14601" width="11.5546875" style="3"/>
    <col min="14602" max="14602" width="15.5546875" style="3" customWidth="1"/>
    <col min="14603" max="14848" width="11.5546875" style="3"/>
    <col min="14849" max="14849" width="36.33203125" style="3" customWidth="1"/>
    <col min="14850" max="14850" width="18.6640625" style="3" customWidth="1"/>
    <col min="14851" max="14851" width="41.44140625" style="3" customWidth="1"/>
    <col min="14852" max="14852" width="10.44140625" style="3" bestFit="1" customWidth="1"/>
    <col min="14853" max="14853" width="19.6640625" style="3" customWidth="1"/>
    <col min="14854" max="14854" width="6.6640625" style="3" customWidth="1"/>
    <col min="14855" max="14856" width="11.5546875" style="3" customWidth="1"/>
    <col min="14857" max="14857" width="11.5546875" style="3"/>
    <col min="14858" max="14858" width="15.5546875" style="3" customWidth="1"/>
    <col min="14859" max="15104" width="11.5546875" style="3"/>
    <col min="15105" max="15105" width="36.33203125" style="3" customWidth="1"/>
    <col min="15106" max="15106" width="18.6640625" style="3" customWidth="1"/>
    <col min="15107" max="15107" width="41.44140625" style="3" customWidth="1"/>
    <col min="15108" max="15108" width="10.44140625" style="3" bestFit="1" customWidth="1"/>
    <col min="15109" max="15109" width="19.6640625" style="3" customWidth="1"/>
    <col min="15110" max="15110" width="6.6640625" style="3" customWidth="1"/>
    <col min="15111" max="15112" width="11.5546875" style="3" customWidth="1"/>
    <col min="15113" max="15113" width="11.5546875" style="3"/>
    <col min="15114" max="15114" width="15.5546875" style="3" customWidth="1"/>
    <col min="15115" max="15360" width="11.5546875" style="3"/>
    <col min="15361" max="15361" width="36.33203125" style="3" customWidth="1"/>
    <col min="15362" max="15362" width="18.6640625" style="3" customWidth="1"/>
    <col min="15363" max="15363" width="41.44140625" style="3" customWidth="1"/>
    <col min="15364" max="15364" width="10.44140625" style="3" bestFit="1" customWidth="1"/>
    <col min="15365" max="15365" width="19.6640625" style="3" customWidth="1"/>
    <col min="15366" max="15366" width="6.6640625" style="3" customWidth="1"/>
    <col min="15367" max="15368" width="11.5546875" style="3" customWidth="1"/>
    <col min="15369" max="15369" width="11.5546875" style="3"/>
    <col min="15370" max="15370" width="15.5546875" style="3" customWidth="1"/>
    <col min="15371" max="15616" width="11.5546875" style="3"/>
    <col min="15617" max="15617" width="36.33203125" style="3" customWidth="1"/>
    <col min="15618" max="15618" width="18.6640625" style="3" customWidth="1"/>
    <col min="15619" max="15619" width="41.44140625" style="3" customWidth="1"/>
    <col min="15620" max="15620" width="10.44140625" style="3" bestFit="1" customWidth="1"/>
    <col min="15621" max="15621" width="19.6640625" style="3" customWidth="1"/>
    <col min="15622" max="15622" width="6.6640625" style="3" customWidth="1"/>
    <col min="15623" max="15624" width="11.5546875" style="3" customWidth="1"/>
    <col min="15625" max="15625" width="11.5546875" style="3"/>
    <col min="15626" max="15626" width="15.5546875" style="3" customWidth="1"/>
    <col min="15627" max="15872" width="11.5546875" style="3"/>
    <col min="15873" max="15873" width="36.33203125" style="3" customWidth="1"/>
    <col min="15874" max="15874" width="18.6640625" style="3" customWidth="1"/>
    <col min="15875" max="15875" width="41.44140625" style="3" customWidth="1"/>
    <col min="15876" max="15876" width="10.44140625" style="3" bestFit="1" customWidth="1"/>
    <col min="15877" max="15877" width="19.6640625" style="3" customWidth="1"/>
    <col min="15878" max="15878" width="6.6640625" style="3" customWidth="1"/>
    <col min="15879" max="15880" width="11.5546875" style="3" customWidth="1"/>
    <col min="15881" max="15881" width="11.5546875" style="3"/>
    <col min="15882" max="15882" width="15.5546875" style="3" customWidth="1"/>
    <col min="15883" max="16128" width="11.5546875" style="3"/>
    <col min="16129" max="16129" width="36.33203125" style="3" customWidth="1"/>
    <col min="16130" max="16130" width="18.6640625" style="3" customWidth="1"/>
    <col min="16131" max="16131" width="41.44140625" style="3" customWidth="1"/>
    <col min="16132" max="16132" width="10.44140625" style="3" bestFit="1" customWidth="1"/>
    <col min="16133" max="16133" width="19.6640625" style="3" customWidth="1"/>
    <col min="16134" max="16134" width="6.6640625" style="3" customWidth="1"/>
    <col min="16135" max="16136" width="11.5546875" style="3" customWidth="1"/>
    <col min="16137" max="16137" width="11.5546875" style="3"/>
    <col min="16138" max="16138" width="15.5546875" style="3" customWidth="1"/>
    <col min="16139" max="16384" width="11.5546875" style="3"/>
  </cols>
  <sheetData>
    <row r="1" spans="1:15" x14ac:dyDescent="0.3">
      <c r="A1" s="119" t="s">
        <v>124</v>
      </c>
    </row>
    <row r="2" spans="1:15" ht="20.25" customHeight="1" x14ac:dyDescent="0.3">
      <c r="A2" s="786" t="s">
        <v>125</v>
      </c>
      <c r="B2" s="786"/>
      <c r="C2" s="786"/>
    </row>
    <row r="4" spans="1:15" x14ac:dyDescent="0.3">
      <c r="A4" s="140" t="s">
        <v>102</v>
      </c>
      <c r="B4" s="141" t="s">
        <v>302</v>
      </c>
      <c r="C4" s="142" t="s">
        <v>103</v>
      </c>
    </row>
    <row r="5" spans="1:15" ht="15" thickBot="1" x14ac:dyDescent="0.35">
      <c r="A5" s="143"/>
      <c r="B5" s="144"/>
      <c r="C5" s="144"/>
    </row>
    <row r="6" spans="1:15" ht="15" thickBot="1" x14ac:dyDescent="0.35">
      <c r="A6" s="145" t="s">
        <v>126</v>
      </c>
      <c r="B6" s="146">
        <f>SUM(B8:B16)</f>
        <v>19824.981089892666</v>
      </c>
      <c r="C6" s="147">
        <f>B6/$B$21</f>
        <v>0.98235347101670689</v>
      </c>
    </row>
    <row r="7" spans="1:15" x14ac:dyDescent="0.3">
      <c r="B7" s="148"/>
      <c r="C7" s="149"/>
    </row>
    <row r="8" spans="1:15" x14ac:dyDescent="0.3">
      <c r="A8" s="5" t="s">
        <v>127</v>
      </c>
      <c r="B8" s="150">
        <v>9782.0563258000002</v>
      </c>
      <c r="C8" s="151">
        <f t="shared" ref="C8:C16" si="0">B8/$B$21</f>
        <v>0.48471355113825182</v>
      </c>
      <c r="E8" s="152"/>
      <c r="N8"/>
    </row>
    <row r="9" spans="1:15" x14ac:dyDescent="0.3">
      <c r="A9" s="5" t="s">
        <v>128</v>
      </c>
      <c r="B9" s="150">
        <v>6221.9532939999999</v>
      </c>
      <c r="C9" s="151">
        <f t="shared" si="0"/>
        <v>0.3083058383334793</v>
      </c>
      <c r="D9" s="152"/>
      <c r="E9" s="152"/>
      <c r="N9"/>
      <c r="O9"/>
    </row>
    <row r="10" spans="1:15" x14ac:dyDescent="0.3">
      <c r="A10" s="5" t="s">
        <v>129</v>
      </c>
      <c r="B10" s="150">
        <v>1172.36296464</v>
      </c>
      <c r="C10" s="151">
        <f t="shared" si="0"/>
        <v>5.8092102200929564E-2</v>
      </c>
      <c r="D10" s="152"/>
      <c r="N10"/>
      <c r="O10"/>
    </row>
    <row r="11" spans="1:15" x14ac:dyDescent="0.3">
      <c r="A11" s="5" t="s">
        <v>130</v>
      </c>
      <c r="B11" s="150">
        <v>72.722780645569003</v>
      </c>
      <c r="C11" s="151">
        <f t="shared" si="0"/>
        <v>3.6035079007254718E-3</v>
      </c>
      <c r="N11"/>
      <c r="O11"/>
    </row>
    <row r="12" spans="1:15" x14ac:dyDescent="0.3">
      <c r="A12" s="5" t="s">
        <v>131</v>
      </c>
      <c r="B12" s="150">
        <v>1183.1331681500001</v>
      </c>
      <c r="C12" s="151">
        <f t="shared" si="0"/>
        <v>5.8625779723931036E-2</v>
      </c>
      <c r="N12"/>
      <c r="O12"/>
    </row>
    <row r="13" spans="1:15" x14ac:dyDescent="0.3">
      <c r="A13" s="5" t="s">
        <v>132</v>
      </c>
      <c r="B13" s="150">
        <v>277.29988851670402</v>
      </c>
      <c r="C13" s="151">
        <f t="shared" si="0"/>
        <v>1.3740568364819806E-2</v>
      </c>
      <c r="N13"/>
      <c r="O13"/>
    </row>
    <row r="14" spans="1:15" x14ac:dyDescent="0.3">
      <c r="A14" s="5" t="s">
        <v>133</v>
      </c>
      <c r="B14" s="150">
        <v>796.00912240000002</v>
      </c>
      <c r="C14" s="151">
        <f t="shared" si="0"/>
        <v>3.9443282230885411E-2</v>
      </c>
      <c r="N14"/>
      <c r="O14"/>
    </row>
    <row r="15" spans="1:15" x14ac:dyDescent="0.3">
      <c r="A15" s="5" t="s">
        <v>134</v>
      </c>
      <c r="B15" s="150">
        <v>315.38852474039101</v>
      </c>
      <c r="C15" s="151">
        <f t="shared" si="0"/>
        <v>1.5627909585019382E-2</v>
      </c>
      <c r="N15"/>
      <c r="O15"/>
    </row>
    <row r="16" spans="1:15" x14ac:dyDescent="0.3">
      <c r="A16" s="5" t="s">
        <v>121</v>
      </c>
      <c r="B16" s="150">
        <v>4.055021</v>
      </c>
      <c r="C16" s="151">
        <f t="shared" si="0"/>
        <v>2.0093153866494832E-4</v>
      </c>
      <c r="N16"/>
      <c r="O16"/>
    </row>
    <row r="17" spans="1:15" ht="15" thickBot="1" x14ac:dyDescent="0.35">
      <c r="A17" s="5"/>
      <c r="B17" s="153"/>
      <c r="C17" s="154"/>
      <c r="N17"/>
      <c r="O17"/>
    </row>
    <row r="18" spans="1:15" ht="15" thickBot="1" x14ac:dyDescent="0.35">
      <c r="A18" s="5"/>
      <c r="B18" s="128"/>
      <c r="C18" s="134"/>
      <c r="N18"/>
      <c r="O18"/>
    </row>
    <row r="19" spans="1:15" ht="15" thickBot="1" x14ac:dyDescent="0.35">
      <c r="A19" s="155" t="s">
        <v>118</v>
      </c>
      <c r="B19" s="156">
        <v>356.12650000000002</v>
      </c>
      <c r="C19" s="157">
        <f>B19/$B$21</f>
        <v>1.7646528983293237E-2</v>
      </c>
      <c r="N19"/>
      <c r="O19"/>
    </row>
    <row r="20" spans="1:15" x14ac:dyDescent="0.3">
      <c r="N20"/>
      <c r="O20"/>
    </row>
    <row r="21" spans="1:15" x14ac:dyDescent="0.3">
      <c r="A21" s="135" t="s">
        <v>123</v>
      </c>
      <c r="B21" s="136">
        <f>SUM(B8:B19)</f>
        <v>20181.107589892665</v>
      </c>
      <c r="C21" s="158">
        <v>1</v>
      </c>
      <c r="N21"/>
    </row>
    <row r="22" spans="1:15" x14ac:dyDescent="0.3">
      <c r="A22" s="155"/>
      <c r="B22" s="138"/>
      <c r="C22" s="159"/>
      <c r="N22"/>
    </row>
    <row r="23" spans="1:15" ht="41.25" customHeight="1" x14ac:dyDescent="0.3">
      <c r="A23" s="786" t="s">
        <v>135</v>
      </c>
      <c r="B23" s="786"/>
      <c r="C23" s="786"/>
      <c r="N23"/>
    </row>
    <row r="24" spans="1:15" ht="18.75" customHeight="1" x14ac:dyDescent="0.3">
      <c r="N24"/>
    </row>
    <row r="25" spans="1:15" s="122" customFormat="1" ht="18" customHeight="1" thickBot="1" x14ac:dyDescent="0.35">
      <c r="A25" s="160" t="s">
        <v>102</v>
      </c>
      <c r="B25" s="161" t="s">
        <v>302</v>
      </c>
      <c r="C25" s="162" t="s">
        <v>103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1:15" ht="15" thickBot="1" x14ac:dyDescent="0.35">
      <c r="A26" s="164" t="s">
        <v>136</v>
      </c>
      <c r="B26" s="165">
        <f>SUM(B27:B36)</f>
        <v>20181.107589892665</v>
      </c>
      <c r="C26" s="166">
        <f t="shared" ref="C26:C31" si="1">B26/$B$38</f>
        <v>0.61069437781333802</v>
      </c>
      <c r="N26"/>
    </row>
    <row r="27" spans="1:15" x14ac:dyDescent="0.3">
      <c r="A27" s="5" t="s">
        <v>127</v>
      </c>
      <c r="B27" s="167">
        <f>B8</f>
        <v>9782.0563258000002</v>
      </c>
      <c r="C27" s="151">
        <f t="shared" si="1"/>
        <v>0.29601184053006829</v>
      </c>
      <c r="D27" s="152"/>
      <c r="E27" s="152"/>
      <c r="N27"/>
    </row>
    <row r="28" spans="1:15" x14ac:dyDescent="0.3">
      <c r="A28" s="5" t="s">
        <v>128</v>
      </c>
      <c r="B28" s="167">
        <f>B9</f>
        <v>6221.9532939999999</v>
      </c>
      <c r="C28" s="151">
        <f t="shared" si="1"/>
        <v>0.18828064211728374</v>
      </c>
      <c r="D28" s="152"/>
    </row>
    <row r="29" spans="1:15" x14ac:dyDescent="0.3">
      <c r="A29" s="5" t="s">
        <v>129</v>
      </c>
      <c r="B29" s="167">
        <f>B10</f>
        <v>1172.36296464</v>
      </c>
      <c r="C29" s="151">
        <f t="shared" si="1"/>
        <v>3.5476520209465526E-2</v>
      </c>
    </row>
    <row r="30" spans="1:15" x14ac:dyDescent="0.3">
      <c r="A30" s="5" t="s">
        <v>130</v>
      </c>
      <c r="B30" s="167">
        <f>B11</f>
        <v>72.722780645569003</v>
      </c>
      <c r="C30" s="151">
        <f t="shared" si="1"/>
        <v>2.2006420153789898E-3</v>
      </c>
    </row>
    <row r="31" spans="1:15" x14ac:dyDescent="0.3">
      <c r="A31" s="5" t="s">
        <v>131</v>
      </c>
      <c r="B31" s="167">
        <f t="shared" ref="B31:B35" si="2">B12</f>
        <v>1183.1331681500001</v>
      </c>
      <c r="C31" s="151">
        <f t="shared" si="1"/>
        <v>3.5802434072327874E-2</v>
      </c>
    </row>
    <row r="32" spans="1:15" x14ac:dyDescent="0.3">
      <c r="A32" s="5" t="s">
        <v>132</v>
      </c>
      <c r="B32" s="167">
        <f t="shared" si="2"/>
        <v>277.29988851670402</v>
      </c>
      <c r="C32" s="151">
        <f t="shared" ref="C32" si="3">B32/$B$38</f>
        <v>8.391287848355267E-3</v>
      </c>
    </row>
    <row r="33" spans="1:28" x14ac:dyDescent="0.3">
      <c r="A33" s="5" t="s">
        <v>133</v>
      </c>
      <c r="B33" s="167">
        <f t="shared" si="2"/>
        <v>796.00912240000002</v>
      </c>
      <c r="C33" s="151">
        <f>B33/$B$38</f>
        <v>2.4087790700906459E-2</v>
      </c>
    </row>
    <row r="34" spans="1:28" x14ac:dyDescent="0.3">
      <c r="A34" s="5" t="s">
        <v>134</v>
      </c>
      <c r="B34" s="167">
        <f t="shared" si="2"/>
        <v>315.38852474039101</v>
      </c>
      <c r="C34" s="151">
        <f>B34/$B$38</f>
        <v>9.5438765205465136E-3</v>
      </c>
    </row>
    <row r="35" spans="1:28" x14ac:dyDescent="0.3">
      <c r="A35" s="5" t="s">
        <v>121</v>
      </c>
      <c r="B35" s="167">
        <f t="shared" si="2"/>
        <v>4.055021</v>
      </c>
      <c r="C35" s="151">
        <f>B35/$B$38</f>
        <v>1.227077609880673E-4</v>
      </c>
    </row>
    <row r="36" spans="1:28" ht="15" thickBot="1" x14ac:dyDescent="0.35">
      <c r="A36" s="5" t="s">
        <v>137</v>
      </c>
      <c r="B36" s="168">
        <f>B19</f>
        <v>356.12650000000002</v>
      </c>
      <c r="C36" s="154">
        <f>B36/$B$38</f>
        <v>1.07766360380173E-2</v>
      </c>
    </row>
    <row r="37" spans="1:28" x14ac:dyDescent="0.3">
      <c r="A37" s="5"/>
      <c r="B37" s="128"/>
      <c r="C37" s="134"/>
    </row>
    <row r="38" spans="1:28" x14ac:dyDescent="0.3">
      <c r="A38" s="135" t="s">
        <v>138</v>
      </c>
      <c r="B38" s="136">
        <v>33046.165681356782</v>
      </c>
      <c r="C38" s="158">
        <v>1</v>
      </c>
    </row>
    <row r="39" spans="1:28" x14ac:dyDescent="0.3">
      <c r="A39" s="137"/>
      <c r="B39" s="138"/>
    </row>
    <row r="41" spans="1:28" ht="37.5" customHeight="1" x14ac:dyDescent="0.3">
      <c r="A41" s="787" t="s">
        <v>301</v>
      </c>
      <c r="B41" s="787"/>
      <c r="C41" s="787"/>
      <c r="D41" s="169"/>
      <c r="E41" s="169"/>
      <c r="F41" s="169"/>
      <c r="G41" s="169"/>
      <c r="H41" s="169"/>
      <c r="I41" s="169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298"/>
    </row>
    <row r="43" spans="1:28" ht="35.25" customHeight="1" x14ac:dyDescent="0.3"/>
    <row r="50" spans="1:2" x14ac:dyDescent="0.3">
      <c r="A50" s="3"/>
      <c r="B50" s="3"/>
    </row>
    <row r="51" spans="1:2" x14ac:dyDescent="0.3">
      <c r="A51" s="3"/>
      <c r="B51" s="3"/>
    </row>
    <row r="52" spans="1:2" x14ac:dyDescent="0.3">
      <c r="A52" s="3"/>
      <c r="B52" s="3"/>
    </row>
    <row r="53" spans="1:2" x14ac:dyDescent="0.3">
      <c r="A53" s="3"/>
      <c r="B53" s="3"/>
    </row>
    <row r="54" spans="1:2" x14ac:dyDescent="0.3">
      <c r="A54" s="3"/>
      <c r="B54" s="3"/>
    </row>
    <row r="55" spans="1:2" x14ac:dyDescent="0.3">
      <c r="A55" s="3"/>
      <c r="B55" s="3"/>
    </row>
    <row r="56" spans="1:2" x14ac:dyDescent="0.3">
      <c r="A56" s="3"/>
      <c r="B56" s="3"/>
    </row>
    <row r="57" spans="1:2" x14ac:dyDescent="0.3">
      <c r="A57" s="3"/>
      <c r="B57" s="3"/>
    </row>
    <row r="58" spans="1:2" x14ac:dyDescent="0.3">
      <c r="A58" s="3"/>
      <c r="B58" s="3"/>
    </row>
    <row r="59" spans="1:2" x14ac:dyDescent="0.3">
      <c r="A59" s="3"/>
      <c r="B59" s="3"/>
    </row>
    <row r="60" spans="1:2" x14ac:dyDescent="0.3">
      <c r="A60" s="3"/>
      <c r="B60" s="3"/>
    </row>
    <row r="61" spans="1:2" x14ac:dyDescent="0.3">
      <c r="A61" s="3"/>
      <c r="B61" s="3"/>
    </row>
    <row r="62" spans="1:2" x14ac:dyDescent="0.3">
      <c r="A62" s="3"/>
      <c r="B62" s="3"/>
    </row>
    <row r="63" spans="1:2" x14ac:dyDescent="0.3">
      <c r="A63" s="3"/>
      <c r="B63" s="3"/>
    </row>
    <row r="64" spans="1:2" x14ac:dyDescent="0.3">
      <c r="A64" s="3"/>
      <c r="B64" s="3"/>
    </row>
    <row r="65" spans="1:2" x14ac:dyDescent="0.3">
      <c r="A65" s="3"/>
      <c r="B65" s="3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A0000"/>
    <pageSetUpPr fitToPage="1"/>
  </sheetPr>
  <dimension ref="A1:I51"/>
  <sheetViews>
    <sheetView showGridLines="0" zoomScaleNormal="100" workbookViewId="0">
      <selection activeCell="K33" sqref="K33"/>
    </sheetView>
  </sheetViews>
  <sheetFormatPr baseColWidth="10" defaultColWidth="11.44140625" defaultRowHeight="13.8" x14ac:dyDescent="0.3"/>
  <cols>
    <col min="1" max="1" width="13.33203125" style="40" customWidth="1"/>
    <col min="2" max="2" width="15.44140625" style="38" bestFit="1" customWidth="1"/>
    <col min="3" max="3" width="13.33203125" style="38" bestFit="1" customWidth="1"/>
    <col min="4" max="4" width="13.109375" style="38" bestFit="1" customWidth="1"/>
    <col min="5" max="5" width="17.5546875" style="38" customWidth="1"/>
    <col min="6" max="7" width="13.109375" style="38" bestFit="1" customWidth="1"/>
    <col min="8" max="8" width="14.109375" style="38" bestFit="1" customWidth="1"/>
    <col min="9" max="9" width="18.33203125" style="38" bestFit="1" customWidth="1"/>
    <col min="10" max="16384" width="11.44140625" style="38"/>
  </cols>
  <sheetData>
    <row r="1" spans="1:9" ht="14.4" x14ac:dyDescent="0.3">
      <c r="A1" s="206" t="s">
        <v>182</v>
      </c>
      <c r="I1" s="207"/>
    </row>
    <row r="2" spans="1:9" ht="15.6" x14ac:dyDescent="0.3">
      <c r="A2" s="84" t="s">
        <v>183</v>
      </c>
      <c r="I2" s="207"/>
    </row>
    <row r="3" spans="1:9" ht="14.4" x14ac:dyDescent="0.3">
      <c r="H3"/>
      <c r="I3"/>
    </row>
    <row r="4" spans="1:9" s="210" customFormat="1" ht="27.6" x14ac:dyDescent="0.3">
      <c r="A4" s="208" t="s">
        <v>60</v>
      </c>
      <c r="B4" s="209" t="s">
        <v>184</v>
      </c>
      <c r="C4" s="209" t="s">
        <v>185</v>
      </c>
      <c r="D4" s="209" t="s">
        <v>186</v>
      </c>
      <c r="E4" s="209" t="s">
        <v>187</v>
      </c>
      <c r="F4" s="209" t="s">
        <v>188</v>
      </c>
      <c r="G4" s="209" t="s">
        <v>88</v>
      </c>
      <c r="H4" s="209" t="s">
        <v>0</v>
      </c>
      <c r="I4" s="207"/>
    </row>
    <row r="5" spans="1:9" ht="14.4" x14ac:dyDescent="0.3">
      <c r="A5" s="40">
        <v>2010</v>
      </c>
      <c r="B5" s="73">
        <v>416011992.68000019</v>
      </c>
      <c r="C5" s="73">
        <v>518078947.39999974</v>
      </c>
      <c r="D5" s="73">
        <v>615815226.54999983</v>
      </c>
      <c r="E5" s="73">
        <v>827591968.73000026</v>
      </c>
      <c r="F5" s="73">
        <v>510276007.16999966</v>
      </c>
      <c r="G5" s="73">
        <v>443780328.35999978</v>
      </c>
      <c r="H5" s="73">
        <v>3331554470.8899989</v>
      </c>
      <c r="I5" s="211">
        <f t="shared" ref="I5:I15" si="0">H5/1000000</f>
        <v>3331.5544708899988</v>
      </c>
    </row>
    <row r="6" spans="1:9" ht="14.4" x14ac:dyDescent="0.3">
      <c r="A6" s="40">
        <v>2011</v>
      </c>
      <c r="B6" s="73">
        <v>1124827734.03</v>
      </c>
      <c r="C6" s="73">
        <v>776151268.40999997</v>
      </c>
      <c r="D6" s="73">
        <v>869366743.73000062</v>
      </c>
      <c r="E6" s="73">
        <v>1406825781.3400011</v>
      </c>
      <c r="F6" s="73">
        <v>788187748.41999972</v>
      </c>
      <c r="G6" s="73">
        <v>1412256087.9500005</v>
      </c>
      <c r="H6" s="73">
        <v>6377615363.880002</v>
      </c>
      <c r="I6" s="211">
        <f t="shared" si="0"/>
        <v>6377.6153638800024</v>
      </c>
    </row>
    <row r="7" spans="1:9" ht="14.4" x14ac:dyDescent="0.3">
      <c r="A7" s="40">
        <v>2012</v>
      </c>
      <c r="B7" s="73">
        <v>1140068754.6699998</v>
      </c>
      <c r="C7" s="73">
        <v>525257849.7100004</v>
      </c>
      <c r="D7" s="73">
        <v>905401645.29999912</v>
      </c>
      <c r="E7" s="73">
        <v>1797233970.02</v>
      </c>
      <c r="F7" s="73">
        <v>638740607.01000011</v>
      </c>
      <c r="G7" s="73">
        <v>2491504592.8899961</v>
      </c>
      <c r="H7" s="73">
        <v>7498207419.5999947</v>
      </c>
      <c r="I7" s="211">
        <f t="shared" si="0"/>
        <v>7498.2074195999949</v>
      </c>
    </row>
    <row r="8" spans="1:9" ht="14.4" x14ac:dyDescent="0.3">
      <c r="A8" s="40">
        <v>2013</v>
      </c>
      <c r="B8" s="73">
        <v>1414373689.8400006</v>
      </c>
      <c r="C8" s="73">
        <v>789358143.49999976</v>
      </c>
      <c r="D8" s="73">
        <v>776418374.67000031</v>
      </c>
      <c r="E8" s="73">
        <v>1807744001.0099993</v>
      </c>
      <c r="F8" s="73">
        <v>404548164.93999976</v>
      </c>
      <c r="G8" s="73">
        <v>3671179591.819994</v>
      </c>
      <c r="H8" s="73">
        <v>8863621965.7799931</v>
      </c>
      <c r="I8" s="211">
        <f t="shared" si="0"/>
        <v>8863.6219657799938</v>
      </c>
    </row>
    <row r="9" spans="1:9" ht="14.4" x14ac:dyDescent="0.3">
      <c r="A9" s="40">
        <v>2014</v>
      </c>
      <c r="B9" s="73">
        <v>889682461.02999961</v>
      </c>
      <c r="C9" s="73">
        <v>557607616.26999998</v>
      </c>
      <c r="D9" s="73">
        <v>625458907.48999894</v>
      </c>
      <c r="E9" s="73">
        <v>1463521224.1099994</v>
      </c>
      <c r="F9" s="73">
        <v>420086094.84000003</v>
      </c>
      <c r="G9" s="73">
        <v>4122853397.7500024</v>
      </c>
      <c r="H9" s="73">
        <v>8079209701.4899998</v>
      </c>
      <c r="I9" s="211">
        <f t="shared" si="0"/>
        <v>8079.20970149</v>
      </c>
    </row>
    <row r="10" spans="1:9" ht="14.4" x14ac:dyDescent="0.3">
      <c r="A10" s="40">
        <v>2015</v>
      </c>
      <c r="B10" s="73">
        <v>446220609.94000006</v>
      </c>
      <c r="C10" s="73">
        <v>654233734.78000033</v>
      </c>
      <c r="D10" s="73">
        <v>527197097.47999984</v>
      </c>
      <c r="E10" s="73">
        <v>1227816024.8500006</v>
      </c>
      <c r="F10" s="73">
        <v>374972373.1700002</v>
      </c>
      <c r="G10" s="73">
        <v>3594184486.0099945</v>
      </c>
      <c r="H10" s="73">
        <v>6824624326.2299957</v>
      </c>
      <c r="I10" s="211">
        <f t="shared" si="0"/>
        <v>6824.6243262299959</v>
      </c>
    </row>
    <row r="11" spans="1:9" ht="14.4" x14ac:dyDescent="0.3">
      <c r="A11" s="40">
        <v>2016</v>
      </c>
      <c r="B11" s="73">
        <v>238198426.26999998</v>
      </c>
      <c r="C11" s="73">
        <v>386908381.52000028</v>
      </c>
      <c r="D11" s="73">
        <v>377053519.29000056</v>
      </c>
      <c r="E11" s="73">
        <v>1079320196.4899998</v>
      </c>
      <c r="F11" s="73">
        <v>349690539.14999986</v>
      </c>
      <c r="G11" s="73">
        <v>902392510.49999976</v>
      </c>
      <c r="H11" s="73">
        <v>3333563573.2200003</v>
      </c>
      <c r="I11" s="211">
        <f t="shared" si="0"/>
        <v>3333.5635732200003</v>
      </c>
    </row>
    <row r="12" spans="1:9" ht="14.4" x14ac:dyDescent="0.3">
      <c r="A12" s="40">
        <v>2017</v>
      </c>
      <c r="B12" s="73">
        <v>286720393.09000039</v>
      </c>
      <c r="C12" s="73">
        <v>491197398.48000026</v>
      </c>
      <c r="D12" s="73">
        <v>484395158.11999875</v>
      </c>
      <c r="E12" s="73">
        <v>1556537970.6599956</v>
      </c>
      <c r="F12" s="73">
        <v>388481558.76999992</v>
      </c>
      <c r="G12" s="73">
        <v>720684302.73999965</v>
      </c>
      <c r="H12" s="73">
        <v>3928016781.8599944</v>
      </c>
      <c r="I12" s="211">
        <f t="shared" si="0"/>
        <v>3928.0167818599944</v>
      </c>
    </row>
    <row r="13" spans="1:9" ht="14.4" x14ac:dyDescent="0.3">
      <c r="A13" s="40">
        <v>2018</v>
      </c>
      <c r="B13" s="73">
        <v>1411676115.3699999</v>
      </c>
      <c r="C13" s="73">
        <v>656606475.04999995</v>
      </c>
      <c r="D13" s="73">
        <v>412524041.70999998</v>
      </c>
      <c r="E13" s="73">
        <v>1084149409.8</v>
      </c>
      <c r="F13" s="73">
        <v>761288309.73000002</v>
      </c>
      <c r="G13" s="73">
        <v>621190527.51999998</v>
      </c>
      <c r="H13" s="73">
        <v>4947434879.1800003</v>
      </c>
      <c r="I13" s="211">
        <f t="shared" si="0"/>
        <v>4947.4348791800003</v>
      </c>
    </row>
    <row r="14" spans="1:9" ht="14.4" x14ac:dyDescent="0.3">
      <c r="A14" s="40">
        <v>2019</v>
      </c>
      <c r="B14" s="73">
        <v>1512994358</v>
      </c>
      <c r="C14" s="73">
        <v>1035404125</v>
      </c>
      <c r="D14" s="73">
        <v>356571548</v>
      </c>
      <c r="E14" s="73">
        <v>1316174401</v>
      </c>
      <c r="F14" s="73">
        <v>1151532751</v>
      </c>
      <c r="G14" s="73">
        <v>784454904</v>
      </c>
      <c r="H14" s="73">
        <v>6157132087</v>
      </c>
      <c r="I14" s="211">
        <f t="shared" si="0"/>
        <v>6157.132087</v>
      </c>
    </row>
    <row r="15" spans="1:9" ht="14.4" x14ac:dyDescent="0.3">
      <c r="A15" s="213">
        <v>2020</v>
      </c>
      <c r="B15" s="214">
        <f t="shared" ref="B15:G15" si="1">+SUM(B16:B26)</f>
        <v>1215096900</v>
      </c>
      <c r="C15" s="214">
        <f t="shared" si="1"/>
        <v>663266013</v>
      </c>
      <c r="D15" s="214">
        <f t="shared" si="1"/>
        <v>194230289</v>
      </c>
      <c r="E15" s="214">
        <f t="shared" si="1"/>
        <v>686375570</v>
      </c>
      <c r="F15" s="214">
        <f t="shared" si="1"/>
        <v>331343482</v>
      </c>
      <c r="G15" s="214">
        <f t="shared" si="1"/>
        <v>576722188</v>
      </c>
      <c r="H15" s="214">
        <f t="shared" ref="H15" si="2">+SUM(H16:H26)</f>
        <v>3667034442</v>
      </c>
      <c r="I15" s="211">
        <f t="shared" si="0"/>
        <v>3667.0344420000001</v>
      </c>
    </row>
    <row r="16" spans="1:9" ht="14.4" x14ac:dyDescent="0.3">
      <c r="A16" s="215" t="s">
        <v>189</v>
      </c>
      <c r="B16" s="73">
        <v>107656286</v>
      </c>
      <c r="C16" s="73">
        <v>64700754</v>
      </c>
      <c r="D16" s="73">
        <v>19816033</v>
      </c>
      <c r="E16" s="73">
        <v>42645263</v>
      </c>
      <c r="F16" s="73">
        <v>29661564</v>
      </c>
      <c r="G16" s="73">
        <v>46911239</v>
      </c>
      <c r="H16" s="73">
        <f>+SUM(B16:G16)</f>
        <v>311391139</v>
      </c>
      <c r="I16" s="212"/>
    </row>
    <row r="17" spans="1:9" ht="14.4" x14ac:dyDescent="0.3">
      <c r="A17" s="215" t="s">
        <v>190</v>
      </c>
      <c r="B17" s="73">
        <v>129416823</v>
      </c>
      <c r="C17" s="73">
        <v>55965668</v>
      </c>
      <c r="D17" s="73">
        <v>24550443</v>
      </c>
      <c r="E17" s="73">
        <v>53043436</v>
      </c>
      <c r="F17" s="73">
        <v>44437004</v>
      </c>
      <c r="G17" s="73">
        <v>41309815</v>
      </c>
      <c r="H17" s="73">
        <f t="shared" ref="H17:H26" si="3">+SUM(B17:G17)</f>
        <v>348723189</v>
      </c>
      <c r="I17" s="216"/>
    </row>
    <row r="18" spans="1:9" ht="14.4" x14ac:dyDescent="0.3">
      <c r="A18" s="215" t="s">
        <v>191</v>
      </c>
      <c r="B18" s="73">
        <v>152650971</v>
      </c>
      <c r="C18" s="73">
        <v>51772790</v>
      </c>
      <c r="D18" s="73">
        <v>20809552</v>
      </c>
      <c r="E18" s="73">
        <v>109097617</v>
      </c>
      <c r="F18" s="73">
        <v>38222129</v>
      </c>
      <c r="G18" s="73">
        <v>23345887</v>
      </c>
      <c r="H18" s="73">
        <f t="shared" si="3"/>
        <v>395898946</v>
      </c>
      <c r="I18" s="216"/>
    </row>
    <row r="19" spans="1:9" ht="14.4" x14ac:dyDescent="0.3">
      <c r="A19" s="215" t="s">
        <v>192</v>
      </c>
      <c r="B19" s="73">
        <v>102675612</v>
      </c>
      <c r="C19" s="73">
        <v>23188481</v>
      </c>
      <c r="D19" s="73">
        <v>13289130</v>
      </c>
      <c r="E19" s="73">
        <v>48449935</v>
      </c>
      <c r="F19" s="73">
        <v>16982417</v>
      </c>
      <c r="G19" s="73">
        <v>57242464</v>
      </c>
      <c r="H19" s="73">
        <f t="shared" si="3"/>
        <v>261828039</v>
      </c>
      <c r="I19" s="216"/>
    </row>
    <row r="20" spans="1:9" ht="14.4" x14ac:dyDescent="0.3">
      <c r="A20" s="215" t="s">
        <v>193</v>
      </c>
      <c r="B20" s="73">
        <v>87452480</v>
      </c>
      <c r="C20" s="73">
        <v>37972772</v>
      </c>
      <c r="D20" s="73">
        <v>14377979</v>
      </c>
      <c r="E20" s="73">
        <v>43069116</v>
      </c>
      <c r="F20" s="73">
        <v>14044876</v>
      </c>
      <c r="G20" s="73">
        <v>46957121</v>
      </c>
      <c r="H20" s="73">
        <f t="shared" si="3"/>
        <v>243874344</v>
      </c>
      <c r="I20" s="216"/>
    </row>
    <row r="21" spans="1:9" ht="14.4" x14ac:dyDescent="0.3">
      <c r="A21" s="215" t="s">
        <v>194</v>
      </c>
      <c r="B21" s="73">
        <v>85255582</v>
      </c>
      <c r="C21" s="73">
        <v>128864497</v>
      </c>
      <c r="D21" s="73">
        <v>13956904</v>
      </c>
      <c r="E21" s="73">
        <v>36440385</v>
      </c>
      <c r="F21" s="73">
        <v>20538876</v>
      </c>
      <c r="G21" s="73">
        <v>66790355</v>
      </c>
      <c r="H21" s="73">
        <f t="shared" si="3"/>
        <v>351846599</v>
      </c>
      <c r="I21" s="216"/>
    </row>
    <row r="22" spans="1:9" ht="14.4" x14ac:dyDescent="0.3">
      <c r="A22" s="215" t="s">
        <v>195</v>
      </c>
      <c r="B22" s="73">
        <v>89746469</v>
      </c>
      <c r="C22" s="73">
        <v>141704672</v>
      </c>
      <c r="D22" s="73">
        <v>14972066</v>
      </c>
      <c r="E22" s="73">
        <v>40623473</v>
      </c>
      <c r="F22" s="73">
        <v>25589771</v>
      </c>
      <c r="G22" s="73">
        <v>50487538</v>
      </c>
      <c r="H22" s="73">
        <f t="shared" si="3"/>
        <v>363123989</v>
      </c>
      <c r="I22" s="216"/>
    </row>
    <row r="23" spans="1:9" ht="14.4" x14ac:dyDescent="0.3">
      <c r="A23" s="215" t="s">
        <v>196</v>
      </c>
      <c r="B23" s="73">
        <v>112282829</v>
      </c>
      <c r="C23" s="73">
        <v>38082066</v>
      </c>
      <c r="D23" s="73">
        <v>13326538</v>
      </c>
      <c r="E23" s="73">
        <v>62118919</v>
      </c>
      <c r="F23" s="73">
        <v>25656596</v>
      </c>
      <c r="G23" s="73">
        <v>50994415</v>
      </c>
      <c r="H23" s="73">
        <f t="shared" si="3"/>
        <v>302461363</v>
      </c>
      <c r="I23" s="216"/>
    </row>
    <row r="24" spans="1:9" ht="14.4" x14ac:dyDescent="0.3">
      <c r="A24" s="215" t="s">
        <v>197</v>
      </c>
      <c r="B24" s="73">
        <v>105363574</v>
      </c>
      <c r="C24" s="73">
        <v>32770206</v>
      </c>
      <c r="D24" s="73">
        <v>16931931</v>
      </c>
      <c r="E24" s="73">
        <v>73592129</v>
      </c>
      <c r="F24" s="73">
        <v>31841838</v>
      </c>
      <c r="G24" s="73">
        <v>62469124</v>
      </c>
      <c r="H24" s="73">
        <f t="shared" si="3"/>
        <v>322968802</v>
      </c>
      <c r="I24" s="216"/>
    </row>
    <row r="25" spans="1:9" ht="14.4" x14ac:dyDescent="0.3">
      <c r="A25" s="215" t="s">
        <v>303</v>
      </c>
      <c r="B25" s="73">
        <v>123488588</v>
      </c>
      <c r="C25" s="73">
        <v>41858259</v>
      </c>
      <c r="D25" s="73">
        <v>21034051</v>
      </c>
      <c r="E25" s="73">
        <v>93049629</v>
      </c>
      <c r="F25" s="73">
        <v>40732231</v>
      </c>
      <c r="G25" s="73">
        <v>60980411</v>
      </c>
      <c r="H25" s="73">
        <f t="shared" si="3"/>
        <v>381143169</v>
      </c>
      <c r="I25" s="216"/>
    </row>
    <row r="26" spans="1:9" ht="14.4" x14ac:dyDescent="0.3">
      <c r="A26" s="215" t="s">
        <v>304</v>
      </c>
      <c r="B26" s="73">
        <v>119107686</v>
      </c>
      <c r="C26" s="73">
        <v>46385848</v>
      </c>
      <c r="D26" s="73">
        <v>21165662</v>
      </c>
      <c r="E26" s="73">
        <v>84245668</v>
      </c>
      <c r="F26" s="73">
        <v>43636180</v>
      </c>
      <c r="G26" s="73">
        <v>69233819</v>
      </c>
      <c r="H26" s="73">
        <f t="shared" si="3"/>
        <v>383774863</v>
      </c>
      <c r="I26" s="216"/>
    </row>
    <row r="27" spans="1:9" ht="14.4" x14ac:dyDescent="0.3">
      <c r="A27" s="299" t="s">
        <v>305</v>
      </c>
      <c r="B27" s="217"/>
      <c r="C27" s="217"/>
      <c r="D27" s="217"/>
      <c r="E27" s="217"/>
      <c r="F27" s="217"/>
      <c r="G27" s="217"/>
      <c r="H27" s="217"/>
      <c r="I27" s="218"/>
    </row>
    <row r="28" spans="1:9" ht="14.4" x14ac:dyDescent="0.3">
      <c r="A28" s="40" t="s">
        <v>306</v>
      </c>
      <c r="B28" s="219">
        <v>1283470221</v>
      </c>
      <c r="C28" s="219">
        <v>901831724</v>
      </c>
      <c r="D28" s="219">
        <v>319812088</v>
      </c>
      <c r="E28" s="219">
        <v>1085867756</v>
      </c>
      <c r="F28" s="219">
        <v>1055071270</v>
      </c>
      <c r="G28" s="219">
        <v>678619667</v>
      </c>
      <c r="H28" s="73">
        <f>+SUM(B28:G28)</f>
        <v>5324672726</v>
      </c>
      <c r="I28" s="218"/>
    </row>
    <row r="29" spans="1:9" ht="14.4" x14ac:dyDescent="0.3">
      <c r="A29" s="40" t="s">
        <v>307</v>
      </c>
      <c r="B29" s="73">
        <f>+B15</f>
        <v>1215096900</v>
      </c>
      <c r="C29" s="73">
        <f t="shared" ref="C29:G29" si="4">+C15</f>
        <v>663266013</v>
      </c>
      <c r="D29" s="73">
        <f t="shared" si="4"/>
        <v>194230289</v>
      </c>
      <c r="E29" s="73">
        <f t="shared" si="4"/>
        <v>686375570</v>
      </c>
      <c r="F29" s="73">
        <f t="shared" si="4"/>
        <v>331343482</v>
      </c>
      <c r="G29" s="73">
        <f t="shared" si="4"/>
        <v>576722188</v>
      </c>
      <c r="H29" s="73">
        <f>+SUM(B29:G29)</f>
        <v>3667034442</v>
      </c>
      <c r="I29" s="220"/>
    </row>
    <row r="30" spans="1:9" ht="14.4" x14ac:dyDescent="0.3">
      <c r="A30" s="185" t="s">
        <v>90</v>
      </c>
      <c r="B30" s="221">
        <f>B29/B28-1</f>
        <v>-5.3272230147052291E-2</v>
      </c>
      <c r="C30" s="221">
        <f>C29/C28-1</f>
        <v>-0.26453461843398185</v>
      </c>
      <c r="D30" s="221">
        <f t="shared" ref="D30:G30" si="5">D29/D28-1</f>
        <v>-0.39267370969417514</v>
      </c>
      <c r="E30" s="221">
        <f t="shared" si="5"/>
        <v>-0.36790132480920634</v>
      </c>
      <c r="F30" s="221">
        <f t="shared" si="5"/>
        <v>-0.68595156420096626</v>
      </c>
      <c r="G30" s="221">
        <f t="shared" si="5"/>
        <v>-0.15015403171331898</v>
      </c>
      <c r="H30" s="221">
        <f>H29/H28-1</f>
        <v>-0.31131270770987851</v>
      </c>
      <c r="I30" s="218"/>
    </row>
    <row r="31" spans="1:9" ht="14.4" x14ac:dyDescent="0.3">
      <c r="A31" s="222"/>
      <c r="B31" s="223"/>
      <c r="C31" s="223"/>
      <c r="D31" s="224"/>
      <c r="E31" s="223"/>
      <c r="F31" s="223"/>
      <c r="G31" s="223"/>
      <c r="H31" s="223"/>
      <c r="I31" s="218"/>
    </row>
    <row r="32" spans="1:9" ht="14.4" x14ac:dyDescent="0.3">
      <c r="A32" s="789" t="s">
        <v>308</v>
      </c>
      <c r="B32" s="789"/>
      <c r="C32" s="789"/>
      <c r="D32" s="789"/>
      <c r="E32" s="789"/>
      <c r="F32" s="789"/>
      <c r="G32" s="789"/>
      <c r="H32" s="789"/>
      <c r="I32"/>
    </row>
    <row r="33" spans="1:9" ht="14.4" x14ac:dyDescent="0.3">
      <c r="A33" s="225" t="s">
        <v>309</v>
      </c>
      <c r="B33" s="226">
        <v>181340231</v>
      </c>
      <c r="C33" s="226">
        <v>91134361</v>
      </c>
      <c r="D33" s="226">
        <v>31658704</v>
      </c>
      <c r="E33" s="226">
        <v>155745585</v>
      </c>
      <c r="F33" s="226">
        <v>92442360</v>
      </c>
      <c r="G33" s="226">
        <v>69932076</v>
      </c>
      <c r="H33" s="219">
        <f>+SUM(B33:G33)</f>
        <v>622253317</v>
      </c>
      <c r="I33"/>
    </row>
    <row r="34" spans="1:9" ht="14.4" x14ac:dyDescent="0.3">
      <c r="A34" s="225" t="s">
        <v>310</v>
      </c>
      <c r="B34" s="219">
        <f>+B26</f>
        <v>119107686</v>
      </c>
      <c r="C34" s="219">
        <f t="shared" ref="C34:G34" si="6">+C26</f>
        <v>46385848</v>
      </c>
      <c r="D34" s="219">
        <f t="shared" si="6"/>
        <v>21165662</v>
      </c>
      <c r="E34" s="219">
        <f t="shared" si="6"/>
        <v>84245668</v>
      </c>
      <c r="F34" s="219">
        <f t="shared" si="6"/>
        <v>43636180</v>
      </c>
      <c r="G34" s="219">
        <f t="shared" si="6"/>
        <v>69233819</v>
      </c>
      <c r="H34" s="219">
        <f>+SUM(B34:G34)</f>
        <v>383774863</v>
      </c>
      <c r="I34"/>
    </row>
    <row r="35" spans="1:9" ht="14.4" x14ac:dyDescent="0.3">
      <c r="A35" s="185" t="s">
        <v>198</v>
      </c>
      <c r="B35" s="221">
        <f>B34/B33-1</f>
        <v>-0.34318112785463473</v>
      </c>
      <c r="C35" s="221">
        <f t="shared" ref="C35:G35" si="7">C34/C33-1</f>
        <v>-0.49101691731837571</v>
      </c>
      <c r="D35" s="221">
        <f>D34/D33-1</f>
        <v>-0.33144256315735476</v>
      </c>
      <c r="E35" s="221">
        <f t="shared" si="7"/>
        <v>-0.45908150141142046</v>
      </c>
      <c r="F35" s="221">
        <f t="shared" si="7"/>
        <v>-0.52796337090485357</v>
      </c>
      <c r="G35" s="221">
        <f t="shared" si="7"/>
        <v>-9.9847886683643861E-3</v>
      </c>
      <c r="H35" s="221">
        <f>H34/H33-1</f>
        <v>-0.38324979149930349</v>
      </c>
      <c r="I35"/>
    </row>
    <row r="36" spans="1:9" ht="14.4" x14ac:dyDescent="0.3">
      <c r="I36"/>
    </row>
    <row r="37" spans="1:9" ht="14.4" x14ac:dyDescent="0.3">
      <c r="A37" s="789" t="s">
        <v>199</v>
      </c>
      <c r="B37" s="789"/>
      <c r="C37" s="789"/>
      <c r="D37" s="789"/>
      <c r="E37" s="789"/>
      <c r="F37" s="789"/>
      <c r="G37" s="789"/>
      <c r="H37" s="789"/>
      <c r="I37"/>
    </row>
    <row r="38" spans="1:9" ht="14.4" x14ac:dyDescent="0.3">
      <c r="A38" s="227" t="s">
        <v>296</v>
      </c>
      <c r="B38" s="228">
        <f>+B25</f>
        <v>123488588</v>
      </c>
      <c r="C38" s="228">
        <f t="shared" ref="C38:G39" si="8">+C25</f>
        <v>41858259</v>
      </c>
      <c r="D38" s="228">
        <f t="shared" si="8"/>
        <v>21034051</v>
      </c>
      <c r="E38" s="228">
        <f t="shared" si="8"/>
        <v>93049629</v>
      </c>
      <c r="F38" s="228">
        <f t="shared" si="8"/>
        <v>40732231</v>
      </c>
      <c r="G38" s="228">
        <f t="shared" si="8"/>
        <v>60980411</v>
      </c>
      <c r="H38" s="228">
        <f>+SUM(B38:G38)</f>
        <v>381143169</v>
      </c>
      <c r="I38"/>
    </row>
    <row r="39" spans="1:9" x14ac:dyDescent="0.3">
      <c r="A39" s="225" t="s">
        <v>310</v>
      </c>
      <c r="B39" s="228">
        <f>+B26</f>
        <v>119107686</v>
      </c>
      <c r="C39" s="228">
        <f t="shared" si="8"/>
        <v>46385848</v>
      </c>
      <c r="D39" s="228">
        <f t="shared" si="8"/>
        <v>21165662</v>
      </c>
      <c r="E39" s="228">
        <f t="shared" si="8"/>
        <v>84245668</v>
      </c>
      <c r="F39" s="228">
        <f t="shared" si="8"/>
        <v>43636180</v>
      </c>
      <c r="G39" s="228">
        <f t="shared" si="8"/>
        <v>69233819</v>
      </c>
      <c r="H39" s="228">
        <f>+SUM(B39:G39)</f>
        <v>383774863</v>
      </c>
      <c r="I39" s="228"/>
    </row>
    <row r="40" spans="1:9" ht="14.4" x14ac:dyDescent="0.3">
      <c r="A40" s="185" t="s">
        <v>198</v>
      </c>
      <c r="B40" s="221">
        <f>B39/B38-1</f>
        <v>-3.5476168858615487E-2</v>
      </c>
      <c r="C40" s="221">
        <f t="shared" ref="C40:G40" si="9">C39/C38-1</f>
        <v>0.10816477101926281</v>
      </c>
      <c r="D40" s="221">
        <f>D39/D38-1</f>
        <v>6.257044826980751E-3</v>
      </c>
      <c r="E40" s="221">
        <f t="shared" si="9"/>
        <v>-9.4615756071418589E-2</v>
      </c>
      <c r="F40" s="221">
        <f>F39/F38-1</f>
        <v>7.1293639673211118E-2</v>
      </c>
      <c r="G40" s="221">
        <f t="shared" si="9"/>
        <v>0.13534523406213195</v>
      </c>
      <c r="H40" s="221">
        <f>H39/H38-1</f>
        <v>6.904738728244153E-3</v>
      </c>
      <c r="I40"/>
    </row>
    <row r="41" spans="1:9" ht="38.25" customHeight="1" x14ac:dyDescent="0.3">
      <c r="A41" s="790" t="s">
        <v>200</v>
      </c>
      <c r="B41" s="791"/>
      <c r="C41" s="791"/>
      <c r="D41" s="791"/>
      <c r="E41" s="791"/>
      <c r="F41" s="791"/>
      <c r="G41" s="791"/>
      <c r="H41" s="791"/>
    </row>
    <row r="47" spans="1:9" ht="132.75" customHeight="1" x14ac:dyDescent="0.3"/>
    <row r="48" spans="1:9" x14ac:dyDescent="0.3">
      <c r="A48" s="38"/>
    </row>
    <row r="50" spans="1:8" ht="47.25" customHeight="1" x14ac:dyDescent="0.3">
      <c r="A50" s="792" t="s">
        <v>311</v>
      </c>
      <c r="B50" s="792"/>
      <c r="C50" s="792"/>
      <c r="D50" s="792"/>
      <c r="E50" s="792"/>
      <c r="F50" s="792"/>
      <c r="G50" s="792"/>
      <c r="H50" s="792"/>
    </row>
    <row r="51" spans="1:8" ht="22.5" customHeight="1" x14ac:dyDescent="0.3"/>
  </sheetData>
  <mergeCells count="4">
    <mergeCell ref="A32:H32"/>
    <mergeCell ref="A37:H37"/>
    <mergeCell ref="A41:H41"/>
    <mergeCell ref="A50:H50"/>
  </mergeCells>
  <printOptions horizontalCentered="1" verticalCentered="1"/>
  <pageMargins left="0.7" right="0.7" top="0.75" bottom="0.75" header="0.3" footer="0.3"/>
  <pageSetup paperSize="9" scale="77" fitToHeight="0" orientation="portrait" r:id="rId1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8A0000"/>
    <pageSetUpPr fitToPage="1"/>
  </sheetPr>
  <dimension ref="A1:I609"/>
  <sheetViews>
    <sheetView showGridLines="0" topLeftCell="B1" zoomScale="85" zoomScaleNormal="85" workbookViewId="0">
      <selection activeCell="L16" sqref="L16"/>
    </sheetView>
  </sheetViews>
  <sheetFormatPr baseColWidth="10" defaultColWidth="11.44140625" defaultRowHeight="13.8" x14ac:dyDescent="0.3"/>
  <cols>
    <col min="1" max="1" width="3" style="38" bestFit="1" customWidth="1"/>
    <col min="2" max="2" width="63.109375" style="38" bestFit="1" customWidth="1"/>
    <col min="3" max="3" width="17.44140625" style="38" bestFit="1" customWidth="1"/>
    <col min="4" max="4" width="14.44140625" style="38" bestFit="1" customWidth="1"/>
    <col min="5" max="5" width="8.109375" style="265" bestFit="1" customWidth="1"/>
    <col min="6" max="6" width="16.33203125" style="265" bestFit="1" customWidth="1"/>
    <col min="7" max="7" width="16.6640625" style="38" bestFit="1" customWidth="1"/>
    <col min="8" max="8" width="8.109375" style="264" bestFit="1" customWidth="1"/>
    <col min="9" max="9" width="9.109375" style="1" bestFit="1" customWidth="1"/>
    <col min="10" max="16384" width="11.44140625" style="1"/>
  </cols>
  <sheetData>
    <row r="1" spans="1:9" s="174" customFormat="1" ht="14.25" customHeight="1" x14ac:dyDescent="0.3">
      <c r="B1" s="230" t="s">
        <v>201</v>
      </c>
      <c r="E1" s="231"/>
      <c r="H1" s="231"/>
      <c r="I1" s="231"/>
    </row>
    <row r="2" spans="1:9" s="174" customFormat="1" ht="14.25" customHeight="1" x14ac:dyDescent="0.3">
      <c r="B2" s="232" t="s">
        <v>183</v>
      </c>
      <c r="E2" s="231"/>
      <c r="H2" s="231"/>
      <c r="I2" s="231"/>
    </row>
    <row r="3" spans="1:9" s="174" customFormat="1" ht="14.25" customHeight="1" x14ac:dyDescent="0.3">
      <c r="B3" s="191"/>
      <c r="E3" s="231"/>
      <c r="H3" s="231"/>
      <c r="I3" s="231"/>
    </row>
    <row r="4" spans="1:9" s="174" customFormat="1" ht="14.25" customHeight="1" thickBot="1" x14ac:dyDescent="0.35">
      <c r="B4" s="233" t="s">
        <v>202</v>
      </c>
      <c r="E4" s="231"/>
      <c r="H4" s="231"/>
      <c r="I4" s="231"/>
    </row>
    <row r="5" spans="1:9" s="235" customFormat="1" ht="14.25" customHeight="1" thickBot="1" x14ac:dyDescent="0.35">
      <c r="A5" s="174"/>
      <c r="B5" s="234"/>
      <c r="C5" s="794" t="s">
        <v>304</v>
      </c>
      <c r="D5" s="795"/>
      <c r="E5" s="796"/>
      <c r="F5" s="797" t="s">
        <v>312</v>
      </c>
      <c r="G5" s="798"/>
      <c r="H5" s="798"/>
      <c r="I5" s="799"/>
    </row>
    <row r="6" spans="1:9" s="235" customFormat="1" ht="14.25" customHeight="1" thickBot="1" x14ac:dyDescent="0.35">
      <c r="A6" s="174"/>
      <c r="B6" s="300" t="s">
        <v>144</v>
      </c>
      <c r="C6" s="236">
        <v>2019</v>
      </c>
      <c r="D6" s="237">
        <v>2020</v>
      </c>
      <c r="E6" s="238" t="s">
        <v>198</v>
      </c>
      <c r="F6" s="236">
        <v>2019</v>
      </c>
      <c r="G6" s="237">
        <v>2020</v>
      </c>
      <c r="H6" s="238" t="s">
        <v>198</v>
      </c>
      <c r="I6" s="239" t="s">
        <v>203</v>
      </c>
    </row>
    <row r="7" spans="1:9" s="174" customFormat="1" ht="14.25" customHeight="1" x14ac:dyDescent="0.3">
      <c r="B7" s="184" t="s">
        <v>148</v>
      </c>
      <c r="C7" s="240">
        <v>205948867</v>
      </c>
      <c r="D7" s="241">
        <v>74438206</v>
      </c>
      <c r="E7" s="242">
        <f t="shared" ref="E7:E28" si="0">D7/C7-1</f>
        <v>-0.63855976930429048</v>
      </c>
      <c r="F7" s="240">
        <v>1247847338</v>
      </c>
      <c r="G7" s="241">
        <v>1258304920</v>
      </c>
      <c r="H7" s="242">
        <f t="shared" ref="H7:H28" si="1">G7/F7-1</f>
        <v>8.3804979035022598E-3</v>
      </c>
      <c r="I7" s="242">
        <f t="shared" ref="I7:I28" si="2">+G7/$G$29</f>
        <v>0.34313965137281904</v>
      </c>
    </row>
    <row r="8" spans="1:9" s="174" customFormat="1" ht="14.25" customHeight="1" x14ac:dyDescent="0.3">
      <c r="B8" s="184" t="s">
        <v>150</v>
      </c>
      <c r="C8" s="240">
        <v>75035098</v>
      </c>
      <c r="D8" s="241">
        <v>45218624</v>
      </c>
      <c r="E8" s="242">
        <f t="shared" si="0"/>
        <v>-0.39736702949331792</v>
      </c>
      <c r="F8" s="240">
        <v>962342648</v>
      </c>
      <c r="G8" s="241">
        <v>513160906</v>
      </c>
      <c r="H8" s="242">
        <f t="shared" si="1"/>
        <v>-0.46675863626486602</v>
      </c>
      <c r="I8" s="242">
        <f t="shared" si="2"/>
        <v>0.1399389381573744</v>
      </c>
    </row>
    <row r="9" spans="1:9" s="174" customFormat="1" ht="14.25" customHeight="1" x14ac:dyDescent="0.3">
      <c r="B9" s="184" t="s">
        <v>284</v>
      </c>
      <c r="C9" s="240">
        <v>61053763</v>
      </c>
      <c r="D9" s="241">
        <v>46437913</v>
      </c>
      <c r="E9" s="242">
        <f t="shared" si="0"/>
        <v>-0.23939310669515979</v>
      </c>
      <c r="F9" s="240">
        <v>525388290</v>
      </c>
      <c r="G9" s="241">
        <v>336489081</v>
      </c>
      <c r="H9" s="242">
        <f t="shared" si="1"/>
        <v>-0.35954209980584073</v>
      </c>
      <c r="I9" s="242">
        <f t="shared" si="2"/>
        <v>9.1760545564027726E-2</v>
      </c>
    </row>
    <row r="10" spans="1:9" s="174" customFormat="1" ht="14.25" customHeight="1" x14ac:dyDescent="0.3">
      <c r="B10" s="184" t="s">
        <v>283</v>
      </c>
      <c r="C10" s="240">
        <v>56003343</v>
      </c>
      <c r="D10" s="241">
        <v>37706704</v>
      </c>
      <c r="E10" s="242">
        <f t="shared" si="0"/>
        <v>-0.32670619323564309</v>
      </c>
      <c r="F10" s="240">
        <v>327749096</v>
      </c>
      <c r="G10" s="241">
        <v>276845094</v>
      </c>
      <c r="H10" s="242">
        <f t="shared" si="1"/>
        <v>-0.15531393563325036</v>
      </c>
      <c r="I10" s="242">
        <f t="shared" si="2"/>
        <v>7.5495635063904318E-2</v>
      </c>
    </row>
    <row r="11" spans="1:9" s="174" customFormat="1" ht="14.25" customHeight="1" x14ac:dyDescent="0.3">
      <c r="B11" s="184" t="s">
        <v>147</v>
      </c>
      <c r="C11" s="295">
        <v>38578430</v>
      </c>
      <c r="D11" s="296">
        <v>22591521</v>
      </c>
      <c r="E11" s="242">
        <f t="shared" si="0"/>
        <v>-0.4144001972086474</v>
      </c>
      <c r="F11" s="295">
        <v>368219048</v>
      </c>
      <c r="G11" s="296">
        <v>187857489</v>
      </c>
      <c r="H11" s="242">
        <f t="shared" si="1"/>
        <v>-0.48982137121814517</v>
      </c>
      <c r="I11" s="297">
        <f t="shared" si="2"/>
        <v>5.1228722274433439E-2</v>
      </c>
    </row>
    <row r="12" spans="1:9" s="174" customFormat="1" ht="14.25" customHeight="1" x14ac:dyDescent="0.3">
      <c r="B12" s="184" t="s">
        <v>152</v>
      </c>
      <c r="C12" s="240">
        <v>28822490</v>
      </c>
      <c r="D12" s="241">
        <v>24162618</v>
      </c>
      <c r="E12" s="242">
        <f t="shared" si="0"/>
        <v>-0.16167485876480481</v>
      </c>
      <c r="F12" s="240">
        <v>293005501</v>
      </c>
      <c r="G12" s="241">
        <v>175595918</v>
      </c>
      <c r="H12" s="242">
        <f t="shared" si="1"/>
        <v>-0.40070777715535111</v>
      </c>
      <c r="I12" s="242">
        <f t="shared" si="2"/>
        <v>4.7884992840217237E-2</v>
      </c>
    </row>
    <row r="13" spans="1:9" s="174" customFormat="1" ht="14.25" customHeight="1" x14ac:dyDescent="0.3">
      <c r="B13" s="184" t="s">
        <v>313</v>
      </c>
      <c r="C13" s="240">
        <v>23616124</v>
      </c>
      <c r="D13" s="241">
        <v>15072337</v>
      </c>
      <c r="E13" s="242">
        <f t="shared" si="0"/>
        <v>-0.3617776989992092</v>
      </c>
      <c r="F13" s="240">
        <v>236931709</v>
      </c>
      <c r="G13" s="241">
        <v>174337467</v>
      </c>
      <c r="H13" s="242">
        <f t="shared" si="1"/>
        <v>-0.26418685056629543</v>
      </c>
      <c r="I13" s="242">
        <f t="shared" si="2"/>
        <v>4.7541813352840058E-2</v>
      </c>
    </row>
    <row r="14" spans="1:9" s="174" customFormat="1" ht="14.25" customHeight="1" x14ac:dyDescent="0.3">
      <c r="B14" s="184" t="s">
        <v>149</v>
      </c>
      <c r="C14" s="240">
        <v>18417214</v>
      </c>
      <c r="D14" s="241">
        <v>14571663</v>
      </c>
      <c r="E14" s="242">
        <f t="shared" si="0"/>
        <v>-0.20880199361314911</v>
      </c>
      <c r="F14" s="240">
        <v>204691949</v>
      </c>
      <c r="G14" s="241">
        <v>161846185</v>
      </c>
      <c r="H14" s="242">
        <f t="shared" si="1"/>
        <v>-0.20931826683618127</v>
      </c>
      <c r="I14" s="242">
        <f t="shared" si="2"/>
        <v>4.4135441747236256E-2</v>
      </c>
    </row>
    <row r="15" spans="1:9" s="174" customFormat="1" ht="14.25" customHeight="1" x14ac:dyDescent="0.3">
      <c r="B15" s="184" t="s">
        <v>159</v>
      </c>
      <c r="C15" s="240">
        <v>18932354</v>
      </c>
      <c r="D15" s="241">
        <v>39583936</v>
      </c>
      <c r="E15" s="242">
        <f t="shared" si="0"/>
        <v>1.0908089929017808</v>
      </c>
      <c r="F15" s="240">
        <v>238960848</v>
      </c>
      <c r="G15" s="241">
        <v>141869679</v>
      </c>
      <c r="H15" s="242">
        <f t="shared" si="1"/>
        <v>-0.40630576018042919</v>
      </c>
      <c r="I15" s="242">
        <f t="shared" si="2"/>
        <v>3.8687850153549225E-2</v>
      </c>
    </row>
    <row r="16" spans="1:9" s="174" customFormat="1" ht="14.25" customHeight="1" x14ac:dyDescent="0.3">
      <c r="B16" s="184" t="s">
        <v>155</v>
      </c>
      <c r="C16" s="240">
        <v>16039055</v>
      </c>
      <c r="D16" s="241">
        <v>14997917</v>
      </c>
      <c r="E16" s="242">
        <f t="shared" si="0"/>
        <v>-6.4912677211967917E-2</v>
      </c>
      <c r="F16" s="240">
        <v>175817533</v>
      </c>
      <c r="G16" s="241">
        <v>95908676</v>
      </c>
      <c r="H16" s="242">
        <f t="shared" si="1"/>
        <v>-0.45449879563490403</v>
      </c>
      <c r="I16" s="242">
        <f t="shared" si="2"/>
        <v>2.6154288299427977E-2</v>
      </c>
    </row>
    <row r="17" spans="1:9" s="174" customFormat="1" ht="14.25" customHeight="1" x14ac:dyDescent="0.3">
      <c r="B17" s="184" t="s">
        <v>151</v>
      </c>
      <c r="C17" s="240">
        <v>27044418</v>
      </c>
      <c r="D17" s="241">
        <v>12276178</v>
      </c>
      <c r="E17" s="242">
        <f t="shared" si="0"/>
        <v>-0.54607350026907586</v>
      </c>
      <c r="F17" s="240">
        <v>203629747</v>
      </c>
      <c r="G17" s="241">
        <v>86886280</v>
      </c>
      <c r="H17" s="242">
        <f t="shared" si="1"/>
        <v>-0.57331243946396504</v>
      </c>
      <c r="I17" s="242">
        <f t="shared" si="2"/>
        <v>2.3693881629487025E-2</v>
      </c>
    </row>
    <row r="18" spans="1:9" s="174" customFormat="1" ht="14.25" customHeight="1" x14ac:dyDescent="0.3">
      <c r="B18" s="184" t="s">
        <v>153</v>
      </c>
      <c r="C18" s="240">
        <v>11907887</v>
      </c>
      <c r="D18" s="241">
        <v>9674623</v>
      </c>
      <c r="E18" s="242">
        <f t="shared" si="0"/>
        <v>-0.18754494395185306</v>
      </c>
      <c r="F18" s="240">
        <v>122860526</v>
      </c>
      <c r="G18" s="241">
        <v>68624058</v>
      </c>
      <c r="H18" s="242">
        <f t="shared" si="1"/>
        <v>-0.44144746702451854</v>
      </c>
      <c r="I18" s="242">
        <f t="shared" si="2"/>
        <v>1.8713775145938485E-2</v>
      </c>
    </row>
    <row r="19" spans="1:9" s="174" customFormat="1" ht="14.25" customHeight="1" x14ac:dyDescent="0.3">
      <c r="B19" s="184" t="s">
        <v>157</v>
      </c>
      <c r="C19" s="240">
        <v>6701152</v>
      </c>
      <c r="D19" s="241">
        <v>7565523</v>
      </c>
      <c r="E19" s="242">
        <f t="shared" si="0"/>
        <v>0.12898841870770883</v>
      </c>
      <c r="F19" s="240">
        <v>106273334</v>
      </c>
      <c r="G19" s="241">
        <v>60180542</v>
      </c>
      <c r="H19" s="242">
        <f t="shared" si="1"/>
        <v>-0.43371926206813083</v>
      </c>
      <c r="I19" s="242">
        <f t="shared" si="2"/>
        <v>1.6411229005849626E-2</v>
      </c>
    </row>
    <row r="20" spans="1:9" s="174" customFormat="1" ht="14.25" customHeight="1" x14ac:dyDescent="0.3">
      <c r="B20" s="184" t="s">
        <v>158</v>
      </c>
      <c r="C20" s="240">
        <v>11932275</v>
      </c>
      <c r="D20" s="241">
        <v>10078367</v>
      </c>
      <c r="E20" s="242">
        <f t="shared" si="0"/>
        <v>-0.15536919824593387</v>
      </c>
      <c r="F20" s="240">
        <v>161620269</v>
      </c>
      <c r="G20" s="241">
        <v>60014206</v>
      </c>
      <c r="H20" s="242">
        <f t="shared" si="1"/>
        <v>-0.62867153747900273</v>
      </c>
      <c r="I20" s="242">
        <f t="shared" si="2"/>
        <v>1.6365869191909816E-2</v>
      </c>
    </row>
    <row r="21" spans="1:9" s="174" customFormat="1" ht="14.25" customHeight="1" x14ac:dyDescent="0.3">
      <c r="B21" s="184" t="s">
        <v>160</v>
      </c>
      <c r="C21" s="295">
        <v>9649926</v>
      </c>
      <c r="D21" s="296">
        <v>5471758</v>
      </c>
      <c r="E21" s="242">
        <f t="shared" si="0"/>
        <v>-0.43297409741794912</v>
      </c>
      <c r="F21" s="295">
        <v>56529540</v>
      </c>
      <c r="G21" s="296">
        <v>33003399</v>
      </c>
      <c r="H21" s="242">
        <f t="shared" si="1"/>
        <v>-0.41617428693033764</v>
      </c>
      <c r="I21" s="242">
        <f t="shared" si="2"/>
        <v>9.0000242762923038E-3</v>
      </c>
    </row>
    <row r="22" spans="1:9" s="174" customFormat="1" ht="14.25" customHeight="1" x14ac:dyDescent="0.3">
      <c r="B22" s="184" t="s">
        <v>285</v>
      </c>
      <c r="C22" s="295">
        <v>8365439</v>
      </c>
      <c r="D22" s="296">
        <v>67069</v>
      </c>
      <c r="E22" s="242">
        <f t="shared" si="0"/>
        <v>-0.99198260844409958</v>
      </c>
      <c r="F22" s="295">
        <v>48298136</v>
      </c>
      <c r="G22" s="296">
        <v>15207825</v>
      </c>
      <c r="H22" s="242">
        <f t="shared" si="1"/>
        <v>-0.68512604710045122</v>
      </c>
      <c r="I22" s="242">
        <f t="shared" si="2"/>
        <v>4.147172665142914E-3</v>
      </c>
    </row>
    <row r="23" spans="1:9" s="174" customFormat="1" ht="14.25" customHeight="1" x14ac:dyDescent="0.3">
      <c r="B23" s="184" t="s">
        <v>161</v>
      </c>
      <c r="C23" s="295">
        <v>1599574</v>
      </c>
      <c r="D23" s="296">
        <v>3574665</v>
      </c>
      <c r="E23" s="242">
        <f t="shared" si="0"/>
        <v>1.2347606300177421</v>
      </c>
      <c r="F23" s="295">
        <v>18425347</v>
      </c>
      <c r="G23" s="296">
        <v>13262118</v>
      </c>
      <c r="H23" s="242">
        <f t="shared" si="1"/>
        <v>-0.28022424760847109</v>
      </c>
      <c r="I23" s="242">
        <f t="shared" si="2"/>
        <v>3.6165785213533043E-3</v>
      </c>
    </row>
    <row r="24" spans="1:9" s="174" customFormat="1" ht="14.25" customHeight="1" x14ac:dyDescent="0.3">
      <c r="B24" s="184" t="s">
        <v>162</v>
      </c>
      <c r="C24" s="295">
        <v>2196301</v>
      </c>
      <c r="D24" s="314">
        <v>0</v>
      </c>
      <c r="E24" s="242" t="s">
        <v>204</v>
      </c>
      <c r="F24" s="295">
        <v>18375390</v>
      </c>
      <c r="G24" s="296">
        <v>6195559</v>
      </c>
      <c r="H24" s="242">
        <f t="shared" si="1"/>
        <v>-0.66283387726736687</v>
      </c>
      <c r="I24" s="242">
        <f t="shared" si="2"/>
        <v>1.6895284453944052E-3</v>
      </c>
    </row>
    <row r="25" spans="1:9" s="174" customFormat="1" ht="14.25" customHeight="1" x14ac:dyDescent="0.3">
      <c r="B25" s="184" t="s">
        <v>168</v>
      </c>
      <c r="C25" s="295">
        <v>339245</v>
      </c>
      <c r="D25" s="296">
        <v>261262</v>
      </c>
      <c r="E25" s="242">
        <f t="shared" si="0"/>
        <v>-0.22987221624489673</v>
      </c>
      <c r="F25" s="295">
        <v>6364887</v>
      </c>
      <c r="G25" s="296">
        <v>1346683</v>
      </c>
      <c r="H25" s="242">
        <f t="shared" si="1"/>
        <v>-0.7884199672358676</v>
      </c>
      <c r="I25" s="242">
        <f t="shared" si="2"/>
        <v>3.6724034674338082E-4</v>
      </c>
    </row>
    <row r="26" spans="1:9" s="174" customFormat="1" ht="14.25" customHeight="1" x14ac:dyDescent="0.3">
      <c r="B26" s="184" t="s">
        <v>167</v>
      </c>
      <c r="C26" s="295">
        <v>212</v>
      </c>
      <c r="D26" s="296">
        <v>13075</v>
      </c>
      <c r="E26" s="242" t="s">
        <v>205</v>
      </c>
      <c r="F26" s="295">
        <v>212</v>
      </c>
      <c r="G26" s="296">
        <v>70879</v>
      </c>
      <c r="H26" s="242" t="s">
        <v>205</v>
      </c>
      <c r="I26" s="242">
        <f t="shared" si="2"/>
        <v>1.9328697649576098E-5</v>
      </c>
    </row>
    <row r="27" spans="1:9" s="174" customFormat="1" ht="14.25" customHeight="1" x14ac:dyDescent="0.3">
      <c r="B27" s="184" t="s">
        <v>163</v>
      </c>
      <c r="C27" s="295">
        <v>70000</v>
      </c>
      <c r="D27" s="296">
        <v>10000</v>
      </c>
      <c r="E27" s="242">
        <f t="shared" si="0"/>
        <v>-0.85714285714285721</v>
      </c>
      <c r="F27" s="295">
        <v>1340000</v>
      </c>
      <c r="G27" s="296">
        <v>20500</v>
      </c>
      <c r="H27" s="242">
        <f t="shared" si="1"/>
        <v>-0.98470149253731343</v>
      </c>
      <c r="I27" s="242">
        <f t="shared" si="2"/>
        <v>5.5903483657544553E-6</v>
      </c>
    </row>
    <row r="28" spans="1:9" s="174" customFormat="1" ht="14.25" customHeight="1" x14ac:dyDescent="0.3">
      <c r="B28" s="184" t="s">
        <v>286</v>
      </c>
      <c r="C28" s="295">
        <v>150</v>
      </c>
      <c r="D28" s="296">
        <v>904</v>
      </c>
      <c r="E28" s="242">
        <f t="shared" si="0"/>
        <v>5.0266666666666664</v>
      </c>
      <c r="F28" s="295">
        <v>1378</v>
      </c>
      <c r="G28" s="296">
        <v>6978</v>
      </c>
      <c r="H28" s="242">
        <f t="shared" si="1"/>
        <v>4.0638606676342528</v>
      </c>
      <c r="I28" s="242">
        <f t="shared" si="2"/>
        <v>1.9029000437187603E-6</v>
      </c>
    </row>
    <row r="29" spans="1:9" s="235" customFormat="1" ht="14.25" customHeight="1" thickBot="1" x14ac:dyDescent="0.35">
      <c r="A29" s="174"/>
      <c r="B29" s="243" t="s">
        <v>0</v>
      </c>
      <c r="C29" s="244">
        <f>+SUM(C7:C28)</f>
        <v>622253317</v>
      </c>
      <c r="D29" s="244">
        <f>+SUM(D7:D28)</f>
        <v>383774863</v>
      </c>
      <c r="E29" s="245">
        <f>D29/C29-1</f>
        <v>-0.38324979149930349</v>
      </c>
      <c r="F29" s="244">
        <f>+SUM(F7:F28)</f>
        <v>5324672726</v>
      </c>
      <c r="G29" s="244">
        <f>SUM(G7:G28)</f>
        <v>3667034442</v>
      </c>
      <c r="H29" s="246">
        <f>G29/F29-1</f>
        <v>-0.31131270770987851</v>
      </c>
      <c r="I29" s="246">
        <f t="shared" ref="I29" si="3">G29/$G$29</f>
        <v>1</v>
      </c>
    </row>
    <row r="30" spans="1:9" s="174" customFormat="1" ht="14.25" customHeight="1" x14ac:dyDescent="0.3">
      <c r="C30" s="247"/>
      <c r="D30" s="247"/>
      <c r="E30" s="247"/>
      <c r="F30" s="247"/>
      <c r="G30" s="247"/>
      <c r="H30" s="247"/>
      <c r="I30" s="247"/>
    </row>
    <row r="31" spans="1:9" s="235" customFormat="1" ht="14.25" customHeight="1" thickBot="1" x14ac:dyDescent="0.35">
      <c r="A31" s="174"/>
      <c r="B31" s="233" t="s">
        <v>206</v>
      </c>
      <c r="C31" s="174"/>
      <c r="D31" s="174"/>
      <c r="E31" s="231"/>
      <c r="F31" s="174"/>
      <c r="G31" s="174"/>
      <c r="H31" s="231"/>
      <c r="I31" s="231"/>
    </row>
    <row r="32" spans="1:9" s="235" customFormat="1" ht="14.25" customHeight="1" thickBot="1" x14ac:dyDescent="0.35">
      <c r="A32" s="174"/>
      <c r="B32" s="174"/>
      <c r="C32" s="794" t="s">
        <v>304</v>
      </c>
      <c r="D32" s="795"/>
      <c r="E32" s="796"/>
      <c r="F32" s="797" t="s">
        <v>312</v>
      </c>
      <c r="G32" s="798"/>
      <c r="H32" s="798"/>
      <c r="I32" s="799"/>
    </row>
    <row r="33" spans="1:9" s="174" customFormat="1" ht="14.25" customHeight="1" thickBot="1" x14ac:dyDescent="0.35">
      <c r="A33" s="800" t="s">
        <v>207</v>
      </c>
      <c r="B33" s="801"/>
      <c r="C33" s="236">
        <v>2019</v>
      </c>
      <c r="D33" s="237">
        <v>2020</v>
      </c>
      <c r="E33" s="238" t="s">
        <v>198</v>
      </c>
      <c r="F33" s="236">
        <v>2019</v>
      </c>
      <c r="G33" s="237">
        <v>2020</v>
      </c>
      <c r="H33" s="238" t="s">
        <v>198</v>
      </c>
      <c r="I33" s="239" t="s">
        <v>203</v>
      </c>
    </row>
    <row r="34" spans="1:9" s="174" customFormat="1" ht="14.25" customHeight="1" x14ac:dyDescent="0.3">
      <c r="A34" s="248">
        <v>1</v>
      </c>
      <c r="B34" s="249" t="s">
        <v>208</v>
      </c>
      <c r="C34" s="250">
        <v>188208879</v>
      </c>
      <c r="D34" s="251">
        <v>66640976</v>
      </c>
      <c r="E34" s="242">
        <f t="shared" ref="E34:E84" si="4">D34/C34-1</f>
        <v>-0.6459201268607524</v>
      </c>
      <c r="F34" s="250">
        <v>1126192814</v>
      </c>
      <c r="G34" s="251">
        <v>1174585240</v>
      </c>
      <c r="H34" s="242">
        <f t="shared" ref="H34:H84" si="5">G34/F34-1</f>
        <v>4.296992965895452E-2</v>
      </c>
      <c r="I34" s="252">
        <f t="shared" ref="I34:I85" si="6">G34/$G$85</f>
        <v>0.32030930131089291</v>
      </c>
    </row>
    <row r="35" spans="1:9" s="174" customFormat="1" ht="14.25" customHeight="1" x14ac:dyDescent="0.3">
      <c r="A35" s="248">
        <v>2</v>
      </c>
      <c r="B35" s="249" t="s">
        <v>209</v>
      </c>
      <c r="C35" s="250">
        <v>51715063</v>
      </c>
      <c r="D35" s="251">
        <v>29803279</v>
      </c>
      <c r="E35" s="242">
        <f t="shared" si="4"/>
        <v>-0.42370216197938304</v>
      </c>
      <c r="F35" s="250">
        <v>681336925</v>
      </c>
      <c r="G35" s="251">
        <v>441843083</v>
      </c>
      <c r="H35" s="242">
        <f t="shared" si="5"/>
        <v>-0.35150574291860082</v>
      </c>
      <c r="I35" s="252">
        <f t="shared" si="6"/>
        <v>0.12049057351068097</v>
      </c>
    </row>
    <row r="36" spans="1:9" s="174" customFormat="1" ht="14.25" customHeight="1" x14ac:dyDescent="0.3">
      <c r="A36" s="248">
        <v>3</v>
      </c>
      <c r="B36" s="249" t="s">
        <v>210</v>
      </c>
      <c r="C36" s="250">
        <v>44550090</v>
      </c>
      <c r="D36" s="251">
        <v>30901109</v>
      </c>
      <c r="E36" s="242">
        <f t="shared" si="4"/>
        <v>-0.30637381428410138</v>
      </c>
      <c r="F36" s="250">
        <v>367532006</v>
      </c>
      <c r="G36" s="251">
        <v>254295672</v>
      </c>
      <c r="H36" s="242">
        <f t="shared" si="5"/>
        <v>-0.30809924619190854</v>
      </c>
      <c r="I36" s="252">
        <f t="shared" si="6"/>
        <v>6.9346409482128335E-2</v>
      </c>
    </row>
    <row r="37" spans="1:9" s="174" customFormat="1" ht="14.25" customHeight="1" x14ac:dyDescent="0.3">
      <c r="A37" s="248">
        <v>4</v>
      </c>
      <c r="B37" s="249" t="s">
        <v>211</v>
      </c>
      <c r="C37" s="250">
        <v>50584386</v>
      </c>
      <c r="D37" s="251">
        <v>33697218</v>
      </c>
      <c r="E37" s="242">
        <f t="shared" si="4"/>
        <v>-0.33384151386160943</v>
      </c>
      <c r="F37" s="250">
        <v>267300381</v>
      </c>
      <c r="G37" s="251">
        <v>243151938</v>
      </c>
      <c r="H37" s="242">
        <f t="shared" si="5"/>
        <v>-9.0341969995171856E-2</v>
      </c>
      <c r="I37" s="252">
        <f t="shared" si="6"/>
        <v>6.6307514108698951E-2</v>
      </c>
    </row>
    <row r="38" spans="1:9" s="174" customFormat="1" ht="14.25" customHeight="1" x14ac:dyDescent="0.3">
      <c r="A38" s="248">
        <v>5</v>
      </c>
      <c r="B38" s="249" t="s">
        <v>212</v>
      </c>
      <c r="C38" s="250">
        <v>34446172</v>
      </c>
      <c r="D38" s="251">
        <v>40202502</v>
      </c>
      <c r="E38" s="242">
        <f t="shared" si="4"/>
        <v>0.16711087664545143</v>
      </c>
      <c r="F38" s="250">
        <v>348766430</v>
      </c>
      <c r="G38" s="251">
        <v>198415362</v>
      </c>
      <c r="H38" s="242">
        <f t="shared" si="5"/>
        <v>-0.43109386416576845</v>
      </c>
      <c r="I38" s="252">
        <f t="shared" si="6"/>
        <v>5.4107853399867248E-2</v>
      </c>
    </row>
    <row r="39" spans="1:9" s="174" customFormat="1" ht="14.25" customHeight="1" x14ac:dyDescent="0.3">
      <c r="A39" s="248">
        <v>6</v>
      </c>
      <c r="B39" s="249" t="s">
        <v>213</v>
      </c>
      <c r="C39" s="250">
        <v>20789983</v>
      </c>
      <c r="D39" s="251">
        <v>14515267</v>
      </c>
      <c r="E39" s="242">
        <f t="shared" si="4"/>
        <v>-0.30181438820801343</v>
      </c>
      <c r="F39" s="250">
        <v>217428949</v>
      </c>
      <c r="G39" s="251">
        <v>163366932</v>
      </c>
      <c r="H39" s="242">
        <f t="shared" si="5"/>
        <v>-0.2486422219701756</v>
      </c>
      <c r="I39" s="252">
        <f t="shared" si="6"/>
        <v>4.4550149332903376E-2</v>
      </c>
    </row>
    <row r="40" spans="1:9" s="174" customFormat="1" ht="14.25" customHeight="1" x14ac:dyDescent="0.3">
      <c r="A40" s="248">
        <v>7</v>
      </c>
      <c r="B40" s="249" t="s">
        <v>214</v>
      </c>
      <c r="C40" s="250">
        <v>27186933</v>
      </c>
      <c r="D40" s="251">
        <v>17524188</v>
      </c>
      <c r="E40" s="242">
        <f t="shared" si="4"/>
        <v>-0.35541872266356778</v>
      </c>
      <c r="F40" s="250">
        <v>240944303</v>
      </c>
      <c r="G40" s="251">
        <v>138740427</v>
      </c>
      <c r="H40" s="242">
        <f t="shared" si="5"/>
        <v>-0.42418050448779443</v>
      </c>
      <c r="I40" s="252">
        <f t="shared" si="6"/>
        <v>3.783450338261099E-2</v>
      </c>
    </row>
    <row r="41" spans="1:9" s="174" customFormat="1" ht="14.25" customHeight="1" x14ac:dyDescent="0.3">
      <c r="A41" s="248">
        <v>8</v>
      </c>
      <c r="B41" s="249" t="s">
        <v>215</v>
      </c>
      <c r="C41" s="250">
        <v>12173797</v>
      </c>
      <c r="D41" s="251">
        <v>6544240</v>
      </c>
      <c r="E41" s="242">
        <f t="shared" si="4"/>
        <v>-0.46243230439935867</v>
      </c>
      <c r="F41" s="250">
        <v>155710631</v>
      </c>
      <c r="G41" s="251">
        <v>79506238</v>
      </c>
      <c r="H41" s="242">
        <f t="shared" si="5"/>
        <v>-0.48939749656527942</v>
      </c>
      <c r="I41" s="252">
        <f t="shared" si="6"/>
        <v>2.168134476441877E-2</v>
      </c>
    </row>
    <row r="42" spans="1:9" s="174" customFormat="1" ht="14.25" customHeight="1" x14ac:dyDescent="0.3">
      <c r="A42" s="248">
        <v>9</v>
      </c>
      <c r="B42" s="249" t="s">
        <v>216</v>
      </c>
      <c r="C42" s="250">
        <v>8141752</v>
      </c>
      <c r="D42" s="251">
        <v>5109226</v>
      </c>
      <c r="E42" s="242">
        <f t="shared" si="4"/>
        <v>-0.37246602451167754</v>
      </c>
      <c r="F42" s="250">
        <v>86384396</v>
      </c>
      <c r="G42" s="251">
        <v>59730791</v>
      </c>
      <c r="H42" s="242">
        <f t="shared" si="5"/>
        <v>-0.30854652268449034</v>
      </c>
      <c r="I42" s="252">
        <f t="shared" si="6"/>
        <v>1.6288581944003459E-2</v>
      </c>
    </row>
    <row r="43" spans="1:9" s="174" customFormat="1" ht="14.25" customHeight="1" x14ac:dyDescent="0.3">
      <c r="A43" s="248">
        <v>10</v>
      </c>
      <c r="B43" s="249" t="s">
        <v>217</v>
      </c>
      <c r="C43" s="250">
        <v>5415977</v>
      </c>
      <c r="D43" s="251">
        <v>7456917</v>
      </c>
      <c r="E43" s="242">
        <f t="shared" si="4"/>
        <v>0.37683690311092533</v>
      </c>
      <c r="F43" s="250">
        <v>54122803</v>
      </c>
      <c r="G43" s="251">
        <v>55811314</v>
      </c>
      <c r="H43" s="242">
        <f t="shared" si="5"/>
        <v>3.1197774438991965E-2</v>
      </c>
      <c r="I43" s="252">
        <f t="shared" si="6"/>
        <v>1.5219740878561401E-2</v>
      </c>
    </row>
    <row r="44" spans="1:9" s="174" customFormat="1" ht="14.25" customHeight="1" x14ac:dyDescent="0.3">
      <c r="A44" s="248">
        <v>11</v>
      </c>
      <c r="B44" s="249" t="s">
        <v>222</v>
      </c>
      <c r="C44" s="250">
        <v>8881231</v>
      </c>
      <c r="D44" s="251">
        <v>13540000</v>
      </c>
      <c r="E44" s="242">
        <f t="shared" si="4"/>
        <v>0.52456343045237763</v>
      </c>
      <c r="F44" s="250">
        <v>132258651</v>
      </c>
      <c r="G44" s="251">
        <v>54603699</v>
      </c>
      <c r="H44" s="242">
        <f t="shared" si="5"/>
        <v>-0.58714459442051925</v>
      </c>
      <c r="I44" s="252">
        <f t="shared" si="6"/>
        <v>1.4890424364331618E-2</v>
      </c>
    </row>
    <row r="45" spans="1:9" s="174" customFormat="1" ht="14.25" customHeight="1" x14ac:dyDescent="0.3">
      <c r="A45" s="248">
        <v>12</v>
      </c>
      <c r="B45" s="249" t="s">
        <v>225</v>
      </c>
      <c r="C45" s="250">
        <v>14679599</v>
      </c>
      <c r="D45" s="251">
        <v>13557294</v>
      </c>
      <c r="E45" s="242">
        <f t="shared" si="4"/>
        <v>-7.6453382684363524E-2</v>
      </c>
      <c r="F45" s="250">
        <v>180196885</v>
      </c>
      <c r="G45" s="251">
        <v>46112958</v>
      </c>
      <c r="H45" s="242">
        <f t="shared" si="5"/>
        <v>-0.74409680833273006</v>
      </c>
      <c r="I45" s="252">
        <f t="shared" si="6"/>
        <v>1.2574999970507504E-2</v>
      </c>
    </row>
    <row r="46" spans="1:9" s="174" customFormat="1" ht="14.25" customHeight="1" x14ac:dyDescent="0.3">
      <c r="A46" s="248">
        <v>13</v>
      </c>
      <c r="B46" s="249" t="s">
        <v>221</v>
      </c>
      <c r="C46" s="250">
        <v>5545819</v>
      </c>
      <c r="D46" s="251">
        <v>5895381</v>
      </c>
      <c r="E46" s="242">
        <f t="shared" si="4"/>
        <v>6.3031627970548731E-2</v>
      </c>
      <c r="F46" s="250">
        <v>79805827</v>
      </c>
      <c r="G46" s="251">
        <v>46051528</v>
      </c>
      <c r="H46" s="242">
        <f t="shared" si="5"/>
        <v>-0.4229553187889401</v>
      </c>
      <c r="I46" s="252">
        <f t="shared" si="6"/>
        <v>1.2558248014404659E-2</v>
      </c>
    </row>
    <row r="47" spans="1:9" s="174" customFormat="1" ht="14.25" customHeight="1" x14ac:dyDescent="0.3">
      <c r="A47" s="248">
        <v>14</v>
      </c>
      <c r="B47" s="249" t="s">
        <v>220</v>
      </c>
      <c r="C47" s="250">
        <v>8333948</v>
      </c>
      <c r="D47" s="251">
        <v>7819383</v>
      </c>
      <c r="E47" s="242">
        <f t="shared" si="4"/>
        <v>-6.1743245818188464E-2</v>
      </c>
      <c r="F47" s="250">
        <v>55249071</v>
      </c>
      <c r="G47" s="251">
        <v>43706683</v>
      </c>
      <c r="H47" s="242">
        <f t="shared" si="5"/>
        <v>-0.20891551280563614</v>
      </c>
      <c r="I47" s="252">
        <f t="shared" si="6"/>
        <v>1.1918808969834049E-2</v>
      </c>
    </row>
    <row r="48" spans="1:9" s="174" customFormat="1" ht="14.25" customHeight="1" x14ac:dyDescent="0.3">
      <c r="A48" s="248">
        <v>15</v>
      </c>
      <c r="B48" s="249" t="s">
        <v>219</v>
      </c>
      <c r="C48" s="250">
        <v>7355492</v>
      </c>
      <c r="D48" s="251">
        <v>5248306</v>
      </c>
      <c r="E48" s="242">
        <f t="shared" si="4"/>
        <v>-0.28647791337411554</v>
      </c>
      <c r="F48" s="250">
        <v>45838408</v>
      </c>
      <c r="G48" s="251">
        <v>41118953</v>
      </c>
      <c r="H48" s="242">
        <f t="shared" si="5"/>
        <v>-0.10295852770453984</v>
      </c>
      <c r="I48" s="252">
        <f t="shared" si="6"/>
        <v>1.1213135205126061E-2</v>
      </c>
    </row>
    <row r="49" spans="1:9" s="174" customFormat="1" ht="14.25" customHeight="1" x14ac:dyDescent="0.3">
      <c r="A49" s="248">
        <v>16</v>
      </c>
      <c r="B49" s="249" t="s">
        <v>218</v>
      </c>
      <c r="C49" s="250">
        <v>9203087</v>
      </c>
      <c r="D49" s="251">
        <v>4381837</v>
      </c>
      <c r="E49" s="242">
        <f t="shared" si="4"/>
        <v>-0.52387313083099185</v>
      </c>
      <c r="F49" s="250">
        <v>85276669</v>
      </c>
      <c r="G49" s="251">
        <v>40910712</v>
      </c>
      <c r="H49" s="242">
        <f t="shared" si="5"/>
        <v>-0.52025902887928233</v>
      </c>
      <c r="I49" s="252">
        <f t="shared" si="6"/>
        <v>1.1156347901026887E-2</v>
      </c>
    </row>
    <row r="50" spans="1:9" s="174" customFormat="1" ht="14.25" customHeight="1" x14ac:dyDescent="0.3">
      <c r="A50" s="248">
        <v>17</v>
      </c>
      <c r="B50" s="249" t="s">
        <v>224</v>
      </c>
      <c r="C50" s="250">
        <v>10265985</v>
      </c>
      <c r="D50" s="251">
        <v>7278741</v>
      </c>
      <c r="E50" s="242">
        <f t="shared" si="4"/>
        <v>-0.29098464492204112</v>
      </c>
      <c r="F50" s="250">
        <v>118304930</v>
      </c>
      <c r="G50" s="251">
        <v>38108448</v>
      </c>
      <c r="H50" s="242">
        <f t="shared" si="5"/>
        <v>-0.6778794594612414</v>
      </c>
      <c r="I50" s="252">
        <f t="shared" si="6"/>
        <v>1.0392170731621396E-2</v>
      </c>
    </row>
    <row r="51" spans="1:9" s="174" customFormat="1" ht="14.25" customHeight="1" x14ac:dyDescent="0.3">
      <c r="A51" s="248">
        <v>18</v>
      </c>
      <c r="B51" s="249" t="s">
        <v>223</v>
      </c>
      <c r="C51" s="250">
        <v>10651445</v>
      </c>
      <c r="D51" s="251">
        <v>3538997</v>
      </c>
      <c r="E51" s="242">
        <f t="shared" si="4"/>
        <v>-0.66774489282909499</v>
      </c>
      <c r="F51" s="250">
        <v>122732068</v>
      </c>
      <c r="G51" s="251">
        <v>35774486</v>
      </c>
      <c r="H51" s="242">
        <f t="shared" si="5"/>
        <v>-0.70851557720024727</v>
      </c>
      <c r="I51" s="252">
        <f t="shared" si="6"/>
        <v>9.7556994802832017E-3</v>
      </c>
    </row>
    <row r="52" spans="1:9" s="174" customFormat="1" ht="14.25" customHeight="1" x14ac:dyDescent="0.3">
      <c r="A52" s="248">
        <v>19</v>
      </c>
      <c r="B52" s="249" t="s">
        <v>227</v>
      </c>
      <c r="C52" s="250">
        <v>8778771</v>
      </c>
      <c r="D52" s="251">
        <v>4767251</v>
      </c>
      <c r="E52" s="242">
        <f t="shared" si="4"/>
        <v>-0.45695690205382966</v>
      </c>
      <c r="F52" s="250">
        <v>72018424</v>
      </c>
      <c r="G52" s="251">
        <v>31781036</v>
      </c>
      <c r="H52" s="242">
        <f t="shared" si="5"/>
        <v>-0.55870964352121888</v>
      </c>
      <c r="I52" s="252">
        <f t="shared" si="6"/>
        <v>8.6666859836382198E-3</v>
      </c>
    </row>
    <row r="53" spans="1:9" s="174" customFormat="1" ht="14.25" customHeight="1" x14ac:dyDescent="0.3">
      <c r="A53" s="248">
        <v>20</v>
      </c>
      <c r="B53" s="249" t="s">
        <v>226</v>
      </c>
      <c r="C53" s="250">
        <v>2939153</v>
      </c>
      <c r="D53" s="251">
        <v>3616740</v>
      </c>
      <c r="E53" s="242">
        <f t="shared" si="4"/>
        <v>0.23053818566097095</v>
      </c>
      <c r="F53" s="250">
        <v>39733236</v>
      </c>
      <c r="G53" s="251">
        <v>30836624</v>
      </c>
      <c r="H53" s="242">
        <f t="shared" si="5"/>
        <v>-0.22390856863508424</v>
      </c>
      <c r="I53" s="252">
        <f t="shared" si="6"/>
        <v>8.4091449065260785E-3</v>
      </c>
    </row>
    <row r="54" spans="1:9" s="174" customFormat="1" ht="14.25" customHeight="1" x14ac:dyDescent="0.3">
      <c r="A54" s="248">
        <v>21</v>
      </c>
      <c r="B54" s="249" t="s">
        <v>228</v>
      </c>
      <c r="C54" s="250">
        <v>7641098</v>
      </c>
      <c r="D54" s="251">
        <v>5741293</v>
      </c>
      <c r="E54" s="242">
        <f t="shared" si="4"/>
        <v>-0.24862984351201878</v>
      </c>
      <c r="F54" s="250">
        <v>57514222</v>
      </c>
      <c r="G54" s="251">
        <v>28838178</v>
      </c>
      <c r="H54" s="242">
        <f t="shared" si="5"/>
        <v>-0.4985904877579671</v>
      </c>
      <c r="I54" s="252">
        <f t="shared" si="6"/>
        <v>7.8641688416407843E-3</v>
      </c>
    </row>
    <row r="55" spans="1:9" s="174" customFormat="1" ht="14.25" customHeight="1" x14ac:dyDescent="0.3">
      <c r="A55" s="248">
        <v>22</v>
      </c>
      <c r="B55" s="249" t="s">
        <v>229</v>
      </c>
      <c r="C55" s="250">
        <v>3250638</v>
      </c>
      <c r="D55" s="251">
        <v>1848083</v>
      </c>
      <c r="E55" s="242">
        <f t="shared" si="4"/>
        <v>-0.43147068360118845</v>
      </c>
      <c r="F55" s="250">
        <v>35072421</v>
      </c>
      <c r="G55" s="251">
        <v>20953054</v>
      </c>
      <c r="H55" s="242">
        <f t="shared" si="5"/>
        <v>-0.40257748388684089</v>
      </c>
      <c r="I55" s="252">
        <f t="shared" si="6"/>
        <v>5.7138961554373093E-3</v>
      </c>
    </row>
    <row r="56" spans="1:9" s="174" customFormat="1" ht="14.25" customHeight="1" x14ac:dyDescent="0.3">
      <c r="A56" s="248">
        <v>23</v>
      </c>
      <c r="B56" s="249" t="s">
        <v>231</v>
      </c>
      <c r="C56" s="250">
        <v>6992945</v>
      </c>
      <c r="D56" s="251">
        <v>3675388</v>
      </c>
      <c r="E56" s="242">
        <f t="shared" si="4"/>
        <v>-0.47441485668770456</v>
      </c>
      <c r="F56" s="250">
        <v>34575413</v>
      </c>
      <c r="G56" s="251">
        <v>20274541</v>
      </c>
      <c r="H56" s="242">
        <f t="shared" si="5"/>
        <v>-0.41361391691836047</v>
      </c>
      <c r="I56" s="252">
        <f t="shared" si="6"/>
        <v>5.5288657144278875E-3</v>
      </c>
    </row>
    <row r="57" spans="1:9" s="174" customFormat="1" ht="14.25" customHeight="1" x14ac:dyDescent="0.3">
      <c r="A57" s="248">
        <v>24</v>
      </c>
      <c r="B57" s="249" t="s">
        <v>244</v>
      </c>
      <c r="C57" s="250">
        <v>2308311</v>
      </c>
      <c r="D57" s="251">
        <v>8125673</v>
      </c>
      <c r="E57" s="242">
        <f t="shared" si="4"/>
        <v>2.520181206085315</v>
      </c>
      <c r="F57" s="250">
        <v>27234758</v>
      </c>
      <c r="G57" s="251">
        <v>17528632</v>
      </c>
      <c r="H57" s="242">
        <f t="shared" si="5"/>
        <v>-0.35638745165277397</v>
      </c>
      <c r="I57" s="252">
        <f t="shared" si="6"/>
        <v>4.7800565490298168E-3</v>
      </c>
    </row>
    <row r="58" spans="1:9" s="174" customFormat="1" ht="14.25" customHeight="1" x14ac:dyDescent="0.3">
      <c r="A58" s="248">
        <v>25</v>
      </c>
      <c r="B58" s="249" t="s">
        <v>232</v>
      </c>
      <c r="C58" s="250">
        <v>2048909</v>
      </c>
      <c r="D58" s="251">
        <v>1844474</v>
      </c>
      <c r="E58" s="242">
        <f t="shared" si="4"/>
        <v>-9.9777491338073121E-2</v>
      </c>
      <c r="F58" s="250">
        <v>18480800</v>
      </c>
      <c r="G58" s="251">
        <v>16441118</v>
      </c>
      <c r="H58" s="242">
        <f t="shared" si="5"/>
        <v>-0.1103676247781481</v>
      </c>
      <c r="I58" s="252">
        <f t="shared" si="6"/>
        <v>4.4834915679256657E-3</v>
      </c>
    </row>
    <row r="59" spans="1:9" s="174" customFormat="1" ht="14.25" customHeight="1" x14ac:dyDescent="0.3">
      <c r="A59" s="248">
        <v>26</v>
      </c>
      <c r="B59" s="249" t="s">
        <v>242</v>
      </c>
      <c r="C59" s="250">
        <v>572832</v>
      </c>
      <c r="D59" s="251">
        <v>5044262</v>
      </c>
      <c r="E59" s="242">
        <f t="shared" si="4"/>
        <v>7.8058313781353004</v>
      </c>
      <c r="F59" s="250">
        <v>23484513</v>
      </c>
      <c r="G59" s="251">
        <v>16296265</v>
      </c>
      <c r="H59" s="242">
        <f t="shared" si="5"/>
        <v>-0.30608460988737551</v>
      </c>
      <c r="I59" s="252">
        <f t="shared" si="6"/>
        <v>4.4439901663732451E-3</v>
      </c>
    </row>
    <row r="60" spans="1:9" s="174" customFormat="1" ht="14.25" customHeight="1" x14ac:dyDescent="0.3">
      <c r="A60" s="248">
        <v>27</v>
      </c>
      <c r="B60" s="249" t="s">
        <v>234</v>
      </c>
      <c r="C60" s="250">
        <v>3335381</v>
      </c>
      <c r="D60" s="251">
        <v>2716685</v>
      </c>
      <c r="E60" s="242">
        <f t="shared" si="4"/>
        <v>-0.1854948505133297</v>
      </c>
      <c r="F60" s="250">
        <v>27584871</v>
      </c>
      <c r="G60" s="251">
        <v>15983105</v>
      </c>
      <c r="H60" s="242">
        <f t="shared" si="5"/>
        <v>-0.42058438482456562</v>
      </c>
      <c r="I60" s="252">
        <f t="shared" si="6"/>
        <v>4.3585914593381398E-3</v>
      </c>
    </row>
    <row r="61" spans="1:9" s="174" customFormat="1" ht="14.25" customHeight="1" x14ac:dyDescent="0.3">
      <c r="A61" s="248">
        <v>28</v>
      </c>
      <c r="B61" s="249" t="s">
        <v>233</v>
      </c>
      <c r="C61" s="250">
        <v>4029080</v>
      </c>
      <c r="D61" s="251">
        <v>1655364</v>
      </c>
      <c r="E61" s="242">
        <f t="shared" si="4"/>
        <v>-0.58914590923982646</v>
      </c>
      <c r="F61" s="250">
        <v>55648674</v>
      </c>
      <c r="G61" s="251">
        <v>15530142</v>
      </c>
      <c r="H61" s="242">
        <f t="shared" si="5"/>
        <v>-0.72092521018560118</v>
      </c>
      <c r="I61" s="252">
        <f t="shared" si="6"/>
        <v>4.2350684853480307E-3</v>
      </c>
    </row>
    <row r="62" spans="1:9" s="174" customFormat="1" ht="14.25" customHeight="1" x14ac:dyDescent="0.3">
      <c r="A62" s="248">
        <v>29</v>
      </c>
      <c r="B62" s="253" t="s">
        <v>230</v>
      </c>
      <c r="C62" s="250">
        <v>8235197</v>
      </c>
      <c r="D62" s="251">
        <v>15599</v>
      </c>
      <c r="E62" s="242">
        <f t="shared" si="4"/>
        <v>-0.99810581337641346</v>
      </c>
      <c r="F62" s="250">
        <v>46338947</v>
      </c>
      <c r="G62" s="251">
        <v>15045892</v>
      </c>
      <c r="H62" s="242">
        <f t="shared" si="5"/>
        <v>-0.67530785712502273</v>
      </c>
      <c r="I62" s="252">
        <f t="shared" si="6"/>
        <v>4.103013548952099E-3</v>
      </c>
    </row>
    <row r="63" spans="1:9" s="174" customFormat="1" ht="14.25" customHeight="1" x14ac:dyDescent="0.3">
      <c r="A63" s="248">
        <v>30</v>
      </c>
      <c r="B63" s="249" t="s">
        <v>239</v>
      </c>
      <c r="C63" s="250">
        <v>224884</v>
      </c>
      <c r="D63" s="251">
        <v>1988258</v>
      </c>
      <c r="E63" s="242">
        <f t="shared" si="4"/>
        <v>7.8412603831308587</v>
      </c>
      <c r="F63" s="250">
        <v>7573980</v>
      </c>
      <c r="G63" s="251">
        <v>13669413</v>
      </c>
      <c r="H63" s="242">
        <f t="shared" si="5"/>
        <v>0.80478599098492465</v>
      </c>
      <c r="I63" s="252">
        <f t="shared" si="6"/>
        <v>3.7276478353840342E-3</v>
      </c>
    </row>
    <row r="64" spans="1:9" s="174" customFormat="1" ht="14.25" customHeight="1" x14ac:dyDescent="0.3">
      <c r="A64" s="248">
        <v>31</v>
      </c>
      <c r="B64" s="249" t="s">
        <v>235</v>
      </c>
      <c r="C64" s="250">
        <v>2879701</v>
      </c>
      <c r="D64" s="251">
        <v>1772309</v>
      </c>
      <c r="E64" s="242">
        <f t="shared" si="4"/>
        <v>-0.38455103498592391</v>
      </c>
      <c r="F64" s="250">
        <v>28683369</v>
      </c>
      <c r="G64" s="251">
        <v>13388680</v>
      </c>
      <c r="H64" s="242">
        <f t="shared" si="5"/>
        <v>-0.53322498483354586</v>
      </c>
      <c r="I64" s="252">
        <f t="shared" si="6"/>
        <v>3.6510919686638709E-3</v>
      </c>
    </row>
    <row r="65" spans="1:9" s="174" customFormat="1" ht="14.25" customHeight="1" x14ac:dyDescent="0.3">
      <c r="A65" s="248">
        <v>32</v>
      </c>
      <c r="B65" s="249" t="s">
        <v>237</v>
      </c>
      <c r="C65" s="250">
        <v>1718137</v>
      </c>
      <c r="D65" s="251">
        <v>1034911</v>
      </c>
      <c r="E65" s="242">
        <f t="shared" si="4"/>
        <v>-0.39765513460218826</v>
      </c>
      <c r="F65" s="250">
        <v>12647117</v>
      </c>
      <c r="G65" s="251">
        <v>11787668</v>
      </c>
      <c r="H65" s="242">
        <f t="shared" si="5"/>
        <v>-6.7956119959987737E-2</v>
      </c>
      <c r="I65" s="252">
        <f t="shared" si="6"/>
        <v>3.2144961238954189E-3</v>
      </c>
    </row>
    <row r="66" spans="1:9" s="174" customFormat="1" ht="14.25" customHeight="1" x14ac:dyDescent="0.3">
      <c r="A66" s="248">
        <v>33</v>
      </c>
      <c r="B66" s="249" t="s">
        <v>238</v>
      </c>
      <c r="C66" s="250">
        <v>3614767</v>
      </c>
      <c r="D66" s="251">
        <v>708393</v>
      </c>
      <c r="E66" s="242">
        <f t="shared" si="4"/>
        <v>-0.80402803278883539</v>
      </c>
      <c r="F66" s="250">
        <v>24639502</v>
      </c>
      <c r="G66" s="251">
        <v>11536921</v>
      </c>
      <c r="H66" s="242">
        <f t="shared" si="5"/>
        <v>-0.53177134018374228</v>
      </c>
      <c r="I66" s="252">
        <f t="shared" si="6"/>
        <v>3.1461174369847929E-3</v>
      </c>
    </row>
    <row r="67" spans="1:9" s="174" customFormat="1" ht="14.25" customHeight="1" x14ac:dyDescent="0.3">
      <c r="A67" s="248">
        <v>34</v>
      </c>
      <c r="B67" s="249" t="s">
        <v>236</v>
      </c>
      <c r="C67" s="250">
        <v>150111</v>
      </c>
      <c r="D67" s="251">
        <v>929653</v>
      </c>
      <c r="E67" s="242">
        <f t="shared" si="4"/>
        <v>5.1931037698769575</v>
      </c>
      <c r="F67" s="250">
        <v>1359500</v>
      </c>
      <c r="G67" s="251">
        <v>11519857</v>
      </c>
      <c r="H67" s="242">
        <f t="shared" si="5"/>
        <v>7.4735983817579985</v>
      </c>
      <c r="I67" s="252">
        <f t="shared" si="6"/>
        <v>3.1414640855451227E-3</v>
      </c>
    </row>
    <row r="68" spans="1:9" s="174" customFormat="1" ht="14.25" customHeight="1" x14ac:dyDescent="0.3">
      <c r="A68" s="248">
        <v>35</v>
      </c>
      <c r="B68" s="249" t="s">
        <v>241</v>
      </c>
      <c r="C68" s="250">
        <v>2394050</v>
      </c>
      <c r="D68" s="251">
        <v>1272578</v>
      </c>
      <c r="E68" s="242">
        <f t="shared" si="4"/>
        <v>-0.46844134416574423</v>
      </c>
      <c r="F68" s="250">
        <v>22335582</v>
      </c>
      <c r="G68" s="251">
        <v>10863199</v>
      </c>
      <c r="H68" s="242">
        <f t="shared" si="5"/>
        <v>-0.51363707469095732</v>
      </c>
      <c r="I68" s="252">
        <f t="shared" si="6"/>
        <v>2.9623935012934358E-3</v>
      </c>
    </row>
    <row r="69" spans="1:9" s="174" customFormat="1" ht="14.25" customHeight="1" x14ac:dyDescent="0.3">
      <c r="A69" s="248">
        <v>36</v>
      </c>
      <c r="B69" s="249" t="s">
        <v>240</v>
      </c>
      <c r="C69" s="250">
        <v>1453745</v>
      </c>
      <c r="D69" s="251">
        <v>1103270</v>
      </c>
      <c r="E69" s="242">
        <f t="shared" si="4"/>
        <v>-0.24108423416761537</v>
      </c>
      <c r="F69" s="250">
        <v>11799154</v>
      </c>
      <c r="G69" s="251">
        <v>10373757</v>
      </c>
      <c r="H69" s="242">
        <f t="shared" si="5"/>
        <v>-0.12080501703766222</v>
      </c>
      <c r="I69" s="252">
        <f t="shared" si="6"/>
        <v>2.8289227069114068E-3</v>
      </c>
    </row>
    <row r="70" spans="1:9" s="174" customFormat="1" ht="14.25" customHeight="1" x14ac:dyDescent="0.3">
      <c r="A70" s="248">
        <v>37</v>
      </c>
      <c r="B70" s="249" t="s">
        <v>243</v>
      </c>
      <c r="C70" s="250">
        <v>1415083</v>
      </c>
      <c r="D70" s="251">
        <v>1645838</v>
      </c>
      <c r="E70" s="242">
        <f t="shared" si="4"/>
        <v>0.16306817338629598</v>
      </c>
      <c r="F70" s="250">
        <v>11784096</v>
      </c>
      <c r="G70" s="251">
        <v>10070391</v>
      </c>
      <c r="H70" s="242">
        <f t="shared" si="5"/>
        <v>-0.14542524093490072</v>
      </c>
      <c r="I70" s="252">
        <f t="shared" si="6"/>
        <v>2.7461948228955303E-3</v>
      </c>
    </row>
    <row r="71" spans="1:9" s="174" customFormat="1" ht="14.25" customHeight="1" x14ac:dyDescent="0.3">
      <c r="A71" s="248">
        <v>38</v>
      </c>
      <c r="B71" s="249" t="s">
        <v>247</v>
      </c>
      <c r="C71" s="250">
        <v>1492484</v>
      </c>
      <c r="D71" s="251">
        <v>1882395</v>
      </c>
      <c r="E71" s="242">
        <f t="shared" si="4"/>
        <v>0.26124970183934959</v>
      </c>
      <c r="F71" s="250">
        <v>16149458</v>
      </c>
      <c r="G71" s="251">
        <v>9652628</v>
      </c>
      <c r="H71" s="242">
        <f t="shared" si="5"/>
        <v>-0.40229399649201847</v>
      </c>
      <c r="I71" s="252">
        <f t="shared" si="6"/>
        <v>2.6322708860993024E-3</v>
      </c>
    </row>
    <row r="72" spans="1:9" s="174" customFormat="1" ht="14.25" customHeight="1" x14ac:dyDescent="0.3">
      <c r="A72" s="248">
        <v>39</v>
      </c>
      <c r="B72" s="249" t="s">
        <v>245</v>
      </c>
      <c r="C72" s="315">
        <v>1901614</v>
      </c>
      <c r="D72" s="251">
        <v>161188</v>
      </c>
      <c r="E72" s="242">
        <f t="shared" si="4"/>
        <v>-0.91523621513093611</v>
      </c>
      <c r="F72" s="315">
        <v>15724731</v>
      </c>
      <c r="G72" s="251">
        <v>7277563</v>
      </c>
      <c r="H72" s="242">
        <f t="shared" si="5"/>
        <v>-0.53718998436284848</v>
      </c>
      <c r="I72" s="252">
        <f t="shared" si="6"/>
        <v>1.9845908499378094E-3</v>
      </c>
    </row>
    <row r="73" spans="1:9" s="174" customFormat="1" ht="14.25" customHeight="1" x14ac:dyDescent="0.3">
      <c r="A73" s="248">
        <v>40</v>
      </c>
      <c r="B73" s="249" t="s">
        <v>246</v>
      </c>
      <c r="C73" s="250">
        <v>464772</v>
      </c>
      <c r="D73" s="251" t="s">
        <v>204</v>
      </c>
      <c r="E73" s="242" t="s">
        <v>204</v>
      </c>
      <c r="F73" s="250">
        <v>464772</v>
      </c>
      <c r="G73" s="251">
        <v>7181774</v>
      </c>
      <c r="H73" s="242" t="s">
        <v>205</v>
      </c>
      <c r="I73" s="252">
        <f t="shared" si="6"/>
        <v>1.9584691972740409E-3</v>
      </c>
    </row>
    <row r="74" spans="1:9" s="235" customFormat="1" ht="14.25" customHeight="1" x14ac:dyDescent="0.3">
      <c r="A74" s="254">
        <v>41</v>
      </c>
      <c r="B74" s="253" t="s">
        <v>249</v>
      </c>
      <c r="C74" s="250">
        <v>869814</v>
      </c>
      <c r="D74" s="251">
        <v>735508</v>
      </c>
      <c r="E74" s="242">
        <f t="shared" si="4"/>
        <v>-0.15440772395017788</v>
      </c>
      <c r="F74" s="250">
        <v>10817473</v>
      </c>
      <c r="G74" s="255">
        <v>6975172</v>
      </c>
      <c r="H74" s="242">
        <f t="shared" si="5"/>
        <v>-0.35519395333827042</v>
      </c>
      <c r="I74" s="256">
        <f t="shared" si="6"/>
        <v>1.9021288483442066E-3</v>
      </c>
    </row>
    <row r="75" spans="1:9" s="174" customFormat="1" ht="14.25" customHeight="1" x14ac:dyDescent="0.3">
      <c r="A75" s="248">
        <v>42</v>
      </c>
      <c r="B75" s="249" t="s">
        <v>248</v>
      </c>
      <c r="C75" s="250">
        <v>1439852</v>
      </c>
      <c r="D75" s="251">
        <v>464138</v>
      </c>
      <c r="E75" s="242">
        <f t="shared" si="4"/>
        <v>-0.67764881390587361</v>
      </c>
      <c r="F75" s="250">
        <v>22404525</v>
      </c>
      <c r="G75" s="251">
        <v>6713473</v>
      </c>
      <c r="H75" s="242">
        <f t="shared" si="5"/>
        <v>-0.70035191551706633</v>
      </c>
      <c r="I75" s="252">
        <f t="shared" si="6"/>
        <v>1.8307635519066662E-3</v>
      </c>
    </row>
    <row r="76" spans="1:9" s="174" customFormat="1" ht="14.25" customHeight="1" x14ac:dyDescent="0.3">
      <c r="A76" s="248">
        <v>43</v>
      </c>
      <c r="B76" s="249" t="s">
        <v>252</v>
      </c>
      <c r="C76" s="250">
        <v>6194910</v>
      </c>
      <c r="D76" s="251">
        <v>890306</v>
      </c>
      <c r="E76" s="242">
        <f t="shared" si="4"/>
        <v>-0.85628427208789148</v>
      </c>
      <c r="F76" s="250">
        <v>11688526</v>
      </c>
      <c r="G76" s="251">
        <v>6477988</v>
      </c>
      <c r="H76" s="242">
        <f t="shared" si="5"/>
        <v>-0.44578229966721206</v>
      </c>
      <c r="I76" s="252">
        <f t="shared" si="6"/>
        <v>1.7665468111793645E-3</v>
      </c>
    </row>
    <row r="77" spans="1:9" s="174" customFormat="1" ht="14.25" customHeight="1" x14ac:dyDescent="0.3">
      <c r="A77" s="248">
        <v>44</v>
      </c>
      <c r="B77" s="249" t="s">
        <v>251</v>
      </c>
      <c r="C77" s="250">
        <v>357578</v>
      </c>
      <c r="D77" s="251">
        <v>751038</v>
      </c>
      <c r="E77" s="242">
        <f t="shared" si="4"/>
        <v>1.1003473368048371</v>
      </c>
      <c r="F77" s="250">
        <v>3933358</v>
      </c>
      <c r="G77" s="251">
        <v>6302351</v>
      </c>
      <c r="H77" s="242">
        <f t="shared" si="5"/>
        <v>0.60228257890586101</v>
      </c>
      <c r="I77" s="252">
        <f t="shared" si="6"/>
        <v>1.7186506152810223E-3</v>
      </c>
    </row>
    <row r="78" spans="1:9" s="174" customFormat="1" ht="14.25" customHeight="1" x14ac:dyDescent="0.3">
      <c r="A78" s="248">
        <v>45</v>
      </c>
      <c r="B78" s="249" t="s">
        <v>250</v>
      </c>
      <c r="C78" s="250">
        <v>1436406</v>
      </c>
      <c r="D78" s="251">
        <v>497286</v>
      </c>
      <c r="E78" s="242">
        <f t="shared" si="4"/>
        <v>-0.65379843860301334</v>
      </c>
      <c r="F78" s="250">
        <v>21397440</v>
      </c>
      <c r="G78" s="251">
        <v>5931910</v>
      </c>
      <c r="H78" s="242">
        <f t="shared" si="5"/>
        <v>-0.72277478053449384</v>
      </c>
      <c r="I78" s="252">
        <f t="shared" si="6"/>
        <v>1.6176313841123175E-3</v>
      </c>
    </row>
    <row r="79" spans="1:9" s="174" customFormat="1" ht="14.25" customHeight="1" x14ac:dyDescent="0.3">
      <c r="A79" s="248">
        <v>46</v>
      </c>
      <c r="B79" s="249" t="s">
        <v>256</v>
      </c>
      <c r="C79" s="250">
        <v>734130</v>
      </c>
      <c r="D79" s="316">
        <v>1062765</v>
      </c>
      <c r="E79" s="242">
        <f t="shared" si="4"/>
        <v>0.44765232315802383</v>
      </c>
      <c r="F79" s="250">
        <v>2287837</v>
      </c>
      <c r="G79" s="251">
        <v>5432320</v>
      </c>
      <c r="H79" s="242">
        <f t="shared" si="5"/>
        <v>1.374434891996239</v>
      </c>
      <c r="I79" s="252">
        <f t="shared" si="6"/>
        <v>1.48139323093928E-3</v>
      </c>
    </row>
    <row r="80" spans="1:9" s="174" customFormat="1" ht="14.25" customHeight="1" x14ac:dyDescent="0.3">
      <c r="A80" s="248">
        <v>47</v>
      </c>
      <c r="B80" s="249" t="s">
        <v>314</v>
      </c>
      <c r="C80" s="250">
        <v>1192972</v>
      </c>
      <c r="D80" s="251">
        <v>1050949</v>
      </c>
      <c r="E80" s="242">
        <f t="shared" si="4"/>
        <v>-0.11904973461237989</v>
      </c>
      <c r="F80" s="250">
        <v>10381491</v>
      </c>
      <c r="G80" s="251">
        <v>4951529</v>
      </c>
      <c r="H80" s="242">
        <f t="shared" si="5"/>
        <v>-0.52304259571192624</v>
      </c>
      <c r="I80" s="252">
        <f t="shared" si="6"/>
        <v>1.3502815635675995E-3</v>
      </c>
    </row>
    <row r="81" spans="1:9" s="174" customFormat="1" ht="14.25" customHeight="1" x14ac:dyDescent="0.3">
      <c r="A81" s="248">
        <v>48</v>
      </c>
      <c r="B81" s="249" t="s">
        <v>254</v>
      </c>
      <c r="C81" s="250">
        <v>845464</v>
      </c>
      <c r="D81" s="251">
        <v>292477</v>
      </c>
      <c r="E81" s="242">
        <f t="shared" si="4"/>
        <v>-0.6540633309046866</v>
      </c>
      <c r="F81" s="250">
        <v>15045387</v>
      </c>
      <c r="G81" s="251">
        <v>4758825</v>
      </c>
      <c r="H81" s="242">
        <f t="shared" si="5"/>
        <v>-0.68370205432402642</v>
      </c>
      <c r="I81" s="252">
        <f t="shared" si="6"/>
        <v>1.2977311981298267E-3</v>
      </c>
    </row>
    <row r="82" spans="1:9" s="174" customFormat="1" ht="14.25" customHeight="1" x14ac:dyDescent="0.3">
      <c r="A82" s="248">
        <v>49</v>
      </c>
      <c r="B82" s="249" t="s">
        <v>253</v>
      </c>
      <c r="C82" s="250">
        <v>62532</v>
      </c>
      <c r="D82" s="316">
        <v>0</v>
      </c>
      <c r="E82" s="242" t="s">
        <v>204</v>
      </c>
      <c r="F82" s="250">
        <v>799049</v>
      </c>
      <c r="G82" s="251">
        <v>4524615</v>
      </c>
      <c r="H82" s="242">
        <f t="shared" si="5"/>
        <v>4.6625000469307887</v>
      </c>
      <c r="I82" s="252">
        <f t="shared" si="6"/>
        <v>1.2338621498008827E-3</v>
      </c>
    </row>
    <row r="83" spans="1:9" s="174" customFormat="1" ht="14.25" customHeight="1" x14ac:dyDescent="0.3">
      <c r="A83" s="248">
        <v>50</v>
      </c>
      <c r="B83" s="249" t="s">
        <v>255</v>
      </c>
      <c r="C83" s="250">
        <v>637818</v>
      </c>
      <c r="D83" s="251">
        <v>684902</v>
      </c>
      <c r="E83" s="242">
        <f t="shared" si="4"/>
        <v>7.38204315337605E-2</v>
      </c>
      <c r="F83" s="250">
        <v>8364258</v>
      </c>
      <c r="G83" s="251">
        <v>4413415</v>
      </c>
      <c r="H83" s="242">
        <f t="shared" si="5"/>
        <v>-0.47234829437351167</v>
      </c>
      <c r="I83" s="252">
        <f t="shared" si="6"/>
        <v>1.2035379186656682E-3</v>
      </c>
    </row>
    <row r="84" spans="1:9" s="235" customFormat="1" ht="24.75" customHeight="1" x14ac:dyDescent="0.3">
      <c r="A84" s="257"/>
      <c r="B84" s="258" t="s">
        <v>315</v>
      </c>
      <c r="C84" s="259">
        <v>22510540</v>
      </c>
      <c r="D84" s="251">
        <v>12141028</v>
      </c>
      <c r="E84" s="242">
        <f t="shared" si="4"/>
        <v>-0.4606514104059698</v>
      </c>
      <c r="F84" s="250">
        <v>261323695</v>
      </c>
      <c r="G84" s="251">
        <v>107887942</v>
      </c>
      <c r="H84" s="242">
        <f t="shared" si="5"/>
        <v>-0.58714826070402837</v>
      </c>
      <c r="I84" s="252">
        <f t="shared" si="6"/>
        <v>2.9421033182649339E-2</v>
      </c>
    </row>
    <row r="85" spans="1:9" s="38" customFormat="1" ht="14.4" thickBot="1" x14ac:dyDescent="0.35">
      <c r="A85" s="260"/>
      <c r="B85" s="261" t="s">
        <v>32</v>
      </c>
      <c r="C85" s="262">
        <f>+SUM(C34:C84)</f>
        <v>622253317</v>
      </c>
      <c r="D85" s="262">
        <f>+SUM(D34:D84)</f>
        <v>383774863</v>
      </c>
      <c r="E85" s="263">
        <f>D85/C85-1</f>
        <v>-0.38324979149930349</v>
      </c>
      <c r="F85" s="262">
        <f>+SUM(F34:F84)</f>
        <v>5324672726</v>
      </c>
      <c r="G85" s="262">
        <f>+SUM(G34:G84)</f>
        <v>3667034442</v>
      </c>
      <c r="H85" s="263">
        <f>G85/F85-1</f>
        <v>-0.31131270770987851</v>
      </c>
      <c r="I85" s="317">
        <f t="shared" si="6"/>
        <v>1</v>
      </c>
    </row>
    <row r="86" spans="1:9" s="38" customFormat="1" x14ac:dyDescent="0.3">
      <c r="C86" s="264"/>
      <c r="D86" s="264"/>
      <c r="E86" s="265"/>
      <c r="F86" s="264"/>
      <c r="G86" s="264"/>
      <c r="H86" s="265"/>
      <c r="I86" s="265"/>
    </row>
    <row r="87" spans="1:9" s="38" customFormat="1" ht="49.5" customHeight="1" x14ac:dyDescent="0.3">
      <c r="A87" s="793" t="s">
        <v>311</v>
      </c>
      <c r="B87" s="793"/>
      <c r="C87" s="793"/>
      <c r="D87" s="793"/>
      <c r="E87" s="793"/>
      <c r="F87" s="229"/>
      <c r="G87" s="229"/>
      <c r="H87" s="266"/>
      <c r="I87" s="266"/>
    </row>
    <row r="88" spans="1:9" s="38" customFormat="1" x14ac:dyDescent="0.3">
      <c r="C88" s="73"/>
      <c r="E88" s="265"/>
      <c r="F88" s="73"/>
      <c r="G88" s="73"/>
      <c r="H88" s="265"/>
      <c r="I88" s="265"/>
    </row>
    <row r="89" spans="1:9" s="38" customFormat="1" x14ac:dyDescent="0.3">
      <c r="C89" s="267"/>
      <c r="D89" s="267"/>
      <c r="E89" s="265"/>
      <c r="F89" s="73"/>
      <c r="G89" s="73"/>
      <c r="H89" s="265"/>
      <c r="I89" s="265"/>
    </row>
    <row r="90" spans="1:9" s="38" customFormat="1" x14ac:dyDescent="0.3">
      <c r="E90" s="265"/>
      <c r="H90" s="265"/>
      <c r="I90" s="265"/>
    </row>
    <row r="91" spans="1:9" s="38" customFormat="1" x14ac:dyDescent="0.3">
      <c r="E91" s="265"/>
      <c r="H91" s="265"/>
      <c r="I91" s="265"/>
    </row>
    <row r="92" spans="1:9" s="38" customFormat="1" ht="14.4" x14ac:dyDescent="0.3">
      <c r="A92"/>
      <c r="B92"/>
      <c r="C92"/>
      <c r="D92"/>
      <c r="E92"/>
      <c r="F92"/>
      <c r="G92"/>
      <c r="H92"/>
      <c r="I92"/>
    </row>
    <row r="93" spans="1:9" s="38" customFormat="1" ht="14.4" x14ac:dyDescent="0.3">
      <c r="A93"/>
      <c r="B93"/>
      <c r="C93"/>
      <c r="D93"/>
      <c r="E93"/>
      <c r="F93"/>
      <c r="G93"/>
      <c r="H93"/>
      <c r="I93"/>
    </row>
    <row r="94" spans="1:9" s="38" customFormat="1" ht="14.4" x14ac:dyDescent="0.3">
      <c r="A94"/>
      <c r="B94"/>
      <c r="C94"/>
      <c r="D94"/>
      <c r="E94"/>
      <c r="F94"/>
      <c r="G94"/>
      <c r="H94"/>
      <c r="I94"/>
    </row>
    <row r="95" spans="1:9" s="38" customFormat="1" ht="14.4" x14ac:dyDescent="0.3">
      <c r="A95"/>
      <c r="B95"/>
      <c r="C95"/>
      <c r="D95"/>
      <c r="E95"/>
      <c r="F95"/>
      <c r="G95"/>
      <c r="H95"/>
      <c r="I95"/>
    </row>
    <row r="96" spans="1:9" s="38" customFormat="1" ht="14.4" x14ac:dyDescent="0.3">
      <c r="A96"/>
      <c r="B96"/>
      <c r="C96"/>
      <c r="D96"/>
      <c r="E96"/>
      <c r="F96"/>
      <c r="G96"/>
      <c r="H96"/>
      <c r="I96"/>
    </row>
    <row r="97" spans="1:9" s="38" customFormat="1" ht="14.4" x14ac:dyDescent="0.3">
      <c r="A97"/>
      <c r="B97"/>
      <c r="C97"/>
      <c r="D97"/>
      <c r="E97"/>
      <c r="F97"/>
      <c r="G97"/>
      <c r="H97"/>
      <c r="I97"/>
    </row>
    <row r="98" spans="1:9" s="38" customFormat="1" ht="14.4" x14ac:dyDescent="0.3">
      <c r="A98"/>
      <c r="B98"/>
      <c r="C98"/>
      <c r="D98"/>
      <c r="E98"/>
      <c r="F98"/>
      <c r="G98"/>
      <c r="H98"/>
      <c r="I98"/>
    </row>
    <row r="99" spans="1:9" s="38" customFormat="1" ht="14.4" x14ac:dyDescent="0.3">
      <c r="A99"/>
      <c r="B99"/>
      <c r="C99"/>
      <c r="D99"/>
      <c r="E99"/>
      <c r="F99"/>
      <c r="G99"/>
      <c r="H99"/>
      <c r="I99"/>
    </row>
    <row r="100" spans="1:9" s="38" customFormat="1" ht="14.4" x14ac:dyDescent="0.3">
      <c r="A100"/>
      <c r="B100"/>
      <c r="C100"/>
      <c r="D100"/>
      <c r="E100"/>
      <c r="F100"/>
      <c r="G100"/>
      <c r="H100"/>
      <c r="I100"/>
    </row>
    <row r="101" spans="1:9" s="38" customFormat="1" ht="14.4" x14ac:dyDescent="0.3">
      <c r="A101"/>
      <c r="B101"/>
      <c r="C101"/>
      <c r="D101"/>
      <c r="E101"/>
      <c r="F101"/>
      <c r="G101"/>
      <c r="H101"/>
      <c r="I101"/>
    </row>
    <row r="102" spans="1:9" s="38" customFormat="1" ht="14.4" x14ac:dyDescent="0.3">
      <c r="A102"/>
      <c r="B102"/>
      <c r="C102"/>
      <c r="D102"/>
      <c r="E102"/>
      <c r="F102"/>
      <c r="G102"/>
      <c r="H102"/>
      <c r="I102"/>
    </row>
    <row r="103" spans="1:9" s="38" customFormat="1" ht="14.4" x14ac:dyDescent="0.3">
      <c r="A103"/>
      <c r="B103"/>
      <c r="C103"/>
      <c r="D103"/>
      <c r="E103"/>
      <c r="F103"/>
      <c r="G103"/>
      <c r="H103"/>
      <c r="I103"/>
    </row>
    <row r="104" spans="1:9" s="38" customFormat="1" ht="14.4" x14ac:dyDescent="0.3">
      <c r="A104"/>
      <c r="B104"/>
      <c r="C104"/>
      <c r="D104"/>
      <c r="E104"/>
      <c r="F104"/>
      <c r="G104"/>
      <c r="H104"/>
      <c r="I104"/>
    </row>
    <row r="105" spans="1:9" s="38" customFormat="1" ht="14.4" x14ac:dyDescent="0.3">
      <c r="A105"/>
      <c r="B105"/>
      <c r="C105"/>
      <c r="D105"/>
      <c r="E105"/>
      <c r="F105"/>
      <c r="G105"/>
      <c r="H105"/>
      <c r="I105"/>
    </row>
    <row r="106" spans="1:9" s="38" customFormat="1" ht="14.4" x14ac:dyDescent="0.3">
      <c r="A106"/>
      <c r="B106"/>
      <c r="C106"/>
      <c r="D106"/>
      <c r="E106"/>
      <c r="F106"/>
      <c r="G106"/>
      <c r="H106"/>
      <c r="I106"/>
    </row>
    <row r="107" spans="1:9" s="38" customFormat="1" ht="14.4" x14ac:dyDescent="0.3">
      <c r="A107"/>
      <c r="B107"/>
      <c r="C107"/>
      <c r="D107"/>
      <c r="E107"/>
      <c r="F107"/>
      <c r="G107"/>
      <c r="H107"/>
      <c r="I107"/>
    </row>
    <row r="108" spans="1:9" s="38" customFormat="1" ht="14.4" x14ac:dyDescent="0.3">
      <c r="A108"/>
      <c r="B108"/>
      <c r="C108"/>
      <c r="D108"/>
      <c r="E108"/>
      <c r="F108"/>
      <c r="G108"/>
      <c r="H108"/>
      <c r="I108"/>
    </row>
    <row r="109" spans="1:9" s="38" customFormat="1" ht="14.4" x14ac:dyDescent="0.3">
      <c r="A109"/>
      <c r="B109"/>
      <c r="C109"/>
      <c r="D109"/>
      <c r="E109"/>
      <c r="F109"/>
      <c r="G109"/>
      <c r="H109"/>
      <c r="I109"/>
    </row>
    <row r="110" spans="1:9" s="38" customFormat="1" ht="14.4" x14ac:dyDescent="0.3">
      <c r="A110"/>
      <c r="B110"/>
      <c r="C110"/>
      <c r="D110"/>
      <c r="E110"/>
      <c r="F110"/>
      <c r="G110"/>
      <c r="H110"/>
      <c r="I110"/>
    </row>
    <row r="111" spans="1:9" s="38" customFormat="1" ht="14.4" x14ac:dyDescent="0.3">
      <c r="A111"/>
      <c r="B111"/>
      <c r="C111"/>
      <c r="D111"/>
      <c r="E111"/>
      <c r="F111"/>
      <c r="G111"/>
      <c r="H111"/>
      <c r="I111"/>
    </row>
    <row r="112" spans="1:9" s="38" customFormat="1" ht="14.4" x14ac:dyDescent="0.3">
      <c r="A112"/>
      <c r="B112"/>
      <c r="C112"/>
      <c r="D112"/>
      <c r="E112"/>
      <c r="F112"/>
      <c r="G112"/>
      <c r="H112"/>
      <c r="I112"/>
    </row>
    <row r="113" spans="1:9" s="38" customFormat="1" ht="14.4" x14ac:dyDescent="0.3">
      <c r="A113"/>
      <c r="B113"/>
      <c r="C113"/>
      <c r="D113"/>
      <c r="E113"/>
      <c r="F113"/>
      <c r="G113"/>
      <c r="H113"/>
      <c r="I113"/>
    </row>
    <row r="114" spans="1:9" s="38" customFormat="1" ht="14.4" x14ac:dyDescent="0.3">
      <c r="A114"/>
      <c r="B114"/>
      <c r="C114"/>
      <c r="D114"/>
      <c r="E114"/>
      <c r="F114"/>
      <c r="G114"/>
      <c r="H114"/>
      <c r="I114"/>
    </row>
    <row r="115" spans="1:9" s="38" customFormat="1" ht="14.4" x14ac:dyDescent="0.3">
      <c r="A115"/>
      <c r="B115"/>
      <c r="C115"/>
      <c r="D115"/>
      <c r="E115"/>
      <c r="F115"/>
      <c r="G115"/>
      <c r="H115"/>
      <c r="I115"/>
    </row>
    <row r="116" spans="1:9" s="38" customFormat="1" ht="14.4" x14ac:dyDescent="0.3">
      <c r="A116"/>
      <c r="B116"/>
      <c r="C116"/>
      <c r="D116"/>
      <c r="E116"/>
      <c r="F116"/>
      <c r="G116"/>
      <c r="H116"/>
      <c r="I116"/>
    </row>
    <row r="117" spans="1:9" s="38" customFormat="1" ht="14.4" x14ac:dyDescent="0.3">
      <c r="A117"/>
      <c r="B117"/>
      <c r="C117"/>
      <c r="D117"/>
      <c r="E117"/>
      <c r="F117"/>
      <c r="G117"/>
      <c r="H117"/>
      <c r="I117"/>
    </row>
    <row r="118" spans="1:9" s="38" customFormat="1" ht="14.4" x14ac:dyDescent="0.3">
      <c r="A118"/>
      <c r="B118"/>
      <c r="C118"/>
      <c r="D118"/>
      <c r="E118"/>
      <c r="F118"/>
      <c r="G118"/>
      <c r="H118"/>
      <c r="I118"/>
    </row>
    <row r="119" spans="1:9" s="38" customFormat="1" ht="14.4" x14ac:dyDescent="0.3">
      <c r="A119"/>
      <c r="B119"/>
      <c r="C119"/>
      <c r="D119"/>
      <c r="E119"/>
      <c r="F119"/>
      <c r="G119"/>
      <c r="H119"/>
      <c r="I119"/>
    </row>
    <row r="120" spans="1:9" s="38" customFormat="1" ht="14.4" x14ac:dyDescent="0.3">
      <c r="E120" s="265"/>
      <c r="F120" s="265"/>
      <c r="H120"/>
      <c r="I120"/>
    </row>
    <row r="121" spans="1:9" s="38" customFormat="1" ht="14.4" x14ac:dyDescent="0.3">
      <c r="E121" s="265"/>
      <c r="F121" s="265"/>
      <c r="H121"/>
      <c r="I121"/>
    </row>
    <row r="122" spans="1:9" s="38" customFormat="1" ht="14.4" x14ac:dyDescent="0.3">
      <c r="E122" s="265"/>
      <c r="F122" s="265"/>
      <c r="H122"/>
      <c r="I122"/>
    </row>
    <row r="123" spans="1:9" s="38" customFormat="1" ht="14.4" x14ac:dyDescent="0.3">
      <c r="E123" s="265"/>
      <c r="F123" s="265"/>
      <c r="H123"/>
      <c r="I123"/>
    </row>
    <row r="124" spans="1:9" s="38" customFormat="1" ht="14.4" x14ac:dyDescent="0.3">
      <c r="E124" s="265"/>
      <c r="F124" s="265"/>
      <c r="H124"/>
      <c r="I124"/>
    </row>
    <row r="125" spans="1:9" s="38" customFormat="1" ht="14.4" x14ac:dyDescent="0.3">
      <c r="E125" s="265"/>
      <c r="F125" s="265"/>
      <c r="H125"/>
      <c r="I125"/>
    </row>
    <row r="126" spans="1:9" s="38" customFormat="1" ht="14.4" x14ac:dyDescent="0.3">
      <c r="E126" s="265"/>
      <c r="F126" s="265"/>
      <c r="H126"/>
      <c r="I126"/>
    </row>
    <row r="127" spans="1:9" s="38" customFormat="1" ht="14.4" x14ac:dyDescent="0.3">
      <c r="E127" s="265"/>
      <c r="F127" s="265"/>
      <c r="H127"/>
      <c r="I127"/>
    </row>
    <row r="128" spans="1:9" s="38" customFormat="1" ht="14.4" x14ac:dyDescent="0.3">
      <c r="E128" s="265"/>
      <c r="F128" s="265"/>
      <c r="H128"/>
      <c r="I128"/>
    </row>
    <row r="129" spans="5:9" s="38" customFormat="1" ht="14.4" x14ac:dyDescent="0.3">
      <c r="E129" s="265"/>
      <c r="F129" s="265"/>
      <c r="H129"/>
      <c r="I129"/>
    </row>
    <row r="130" spans="5:9" s="38" customFormat="1" ht="14.4" x14ac:dyDescent="0.3">
      <c r="E130" s="265"/>
      <c r="F130" s="265"/>
      <c r="H130"/>
      <c r="I130"/>
    </row>
    <row r="131" spans="5:9" s="38" customFormat="1" ht="14.4" x14ac:dyDescent="0.3">
      <c r="E131" s="265"/>
      <c r="F131" s="265"/>
      <c r="H131"/>
      <c r="I131"/>
    </row>
    <row r="132" spans="5:9" s="38" customFormat="1" ht="14.4" x14ac:dyDescent="0.3">
      <c r="E132" s="265"/>
      <c r="F132" s="265"/>
      <c r="H132"/>
      <c r="I132"/>
    </row>
    <row r="133" spans="5:9" s="38" customFormat="1" ht="14.4" x14ac:dyDescent="0.3">
      <c r="E133" s="265"/>
      <c r="F133" s="265"/>
      <c r="H133"/>
      <c r="I133"/>
    </row>
    <row r="134" spans="5:9" s="38" customFormat="1" ht="14.4" x14ac:dyDescent="0.3">
      <c r="E134" s="265"/>
      <c r="F134" s="265"/>
      <c r="H134"/>
      <c r="I134"/>
    </row>
    <row r="135" spans="5:9" s="38" customFormat="1" ht="14.4" x14ac:dyDescent="0.3">
      <c r="E135" s="265"/>
      <c r="F135" s="265"/>
      <c r="H135"/>
      <c r="I135"/>
    </row>
    <row r="136" spans="5:9" s="38" customFormat="1" ht="14.4" x14ac:dyDescent="0.3">
      <c r="E136" s="265"/>
      <c r="F136" s="265"/>
      <c r="H136"/>
      <c r="I136"/>
    </row>
    <row r="137" spans="5:9" s="38" customFormat="1" ht="14.4" x14ac:dyDescent="0.3">
      <c r="E137" s="265"/>
      <c r="F137" s="265"/>
      <c r="H137"/>
      <c r="I137"/>
    </row>
    <row r="138" spans="5:9" s="38" customFormat="1" ht="14.4" x14ac:dyDescent="0.3">
      <c r="E138" s="265"/>
      <c r="F138" s="265"/>
      <c r="H138"/>
      <c r="I138"/>
    </row>
    <row r="139" spans="5:9" s="38" customFormat="1" ht="14.4" x14ac:dyDescent="0.3">
      <c r="E139" s="265"/>
      <c r="F139" s="265"/>
      <c r="H139"/>
      <c r="I139"/>
    </row>
    <row r="140" spans="5:9" s="38" customFormat="1" ht="14.4" x14ac:dyDescent="0.3">
      <c r="E140" s="265"/>
      <c r="F140" s="265"/>
      <c r="H140"/>
      <c r="I140"/>
    </row>
    <row r="141" spans="5:9" s="38" customFormat="1" ht="14.4" x14ac:dyDescent="0.3">
      <c r="E141" s="265"/>
      <c r="F141" s="265"/>
      <c r="H141"/>
      <c r="I141"/>
    </row>
    <row r="142" spans="5:9" s="38" customFormat="1" ht="14.4" x14ac:dyDescent="0.3">
      <c r="E142" s="265"/>
      <c r="F142" s="265"/>
      <c r="H142"/>
      <c r="I142"/>
    </row>
    <row r="143" spans="5:9" s="38" customFormat="1" ht="14.4" x14ac:dyDescent="0.3">
      <c r="E143" s="265"/>
      <c r="F143" s="265"/>
      <c r="H143"/>
      <c r="I143"/>
    </row>
    <row r="144" spans="5:9" s="38" customFormat="1" ht="14.4" x14ac:dyDescent="0.3">
      <c r="E144" s="265"/>
      <c r="F144" s="265"/>
      <c r="H144"/>
      <c r="I144"/>
    </row>
    <row r="145" spans="5:9" s="38" customFormat="1" ht="14.4" x14ac:dyDescent="0.3">
      <c r="E145" s="265"/>
      <c r="F145" s="265"/>
      <c r="H145"/>
      <c r="I145"/>
    </row>
    <row r="146" spans="5:9" s="38" customFormat="1" ht="14.4" x14ac:dyDescent="0.3">
      <c r="E146" s="265"/>
      <c r="F146" s="265"/>
      <c r="H146"/>
      <c r="I146"/>
    </row>
    <row r="147" spans="5:9" s="38" customFormat="1" ht="14.4" x14ac:dyDescent="0.3">
      <c r="E147" s="265"/>
      <c r="F147" s="265"/>
      <c r="H147"/>
      <c r="I147"/>
    </row>
    <row r="148" spans="5:9" s="38" customFormat="1" ht="14.4" x14ac:dyDescent="0.3">
      <c r="E148" s="265"/>
      <c r="F148" s="265"/>
      <c r="H148"/>
      <c r="I148"/>
    </row>
    <row r="149" spans="5:9" s="38" customFormat="1" ht="14.4" x14ac:dyDescent="0.3">
      <c r="E149" s="265"/>
      <c r="F149" s="265"/>
      <c r="H149"/>
      <c r="I149"/>
    </row>
    <row r="150" spans="5:9" s="38" customFormat="1" ht="14.4" x14ac:dyDescent="0.3">
      <c r="E150" s="265"/>
      <c r="F150" s="265"/>
      <c r="H150"/>
      <c r="I150"/>
    </row>
    <row r="151" spans="5:9" s="38" customFormat="1" ht="14.4" x14ac:dyDescent="0.3">
      <c r="E151" s="265"/>
      <c r="F151" s="265"/>
      <c r="H151"/>
      <c r="I151"/>
    </row>
    <row r="152" spans="5:9" s="38" customFormat="1" ht="14.4" x14ac:dyDescent="0.3">
      <c r="E152" s="265"/>
      <c r="F152" s="265"/>
      <c r="H152"/>
      <c r="I152"/>
    </row>
    <row r="153" spans="5:9" s="38" customFormat="1" ht="14.4" x14ac:dyDescent="0.3">
      <c r="E153" s="265"/>
      <c r="F153" s="265"/>
      <c r="H153"/>
      <c r="I153"/>
    </row>
    <row r="154" spans="5:9" s="38" customFormat="1" ht="14.4" x14ac:dyDescent="0.3">
      <c r="E154" s="265"/>
      <c r="F154" s="265"/>
      <c r="H154"/>
      <c r="I154"/>
    </row>
    <row r="155" spans="5:9" s="38" customFormat="1" ht="14.4" x14ac:dyDescent="0.3">
      <c r="E155" s="265"/>
      <c r="F155" s="265"/>
      <c r="H155"/>
      <c r="I155"/>
    </row>
    <row r="156" spans="5:9" s="38" customFormat="1" ht="14.4" x14ac:dyDescent="0.3">
      <c r="E156" s="265"/>
      <c r="F156" s="265"/>
      <c r="H156"/>
      <c r="I156"/>
    </row>
    <row r="157" spans="5:9" s="38" customFormat="1" ht="14.4" x14ac:dyDescent="0.3">
      <c r="E157" s="265"/>
      <c r="F157" s="265"/>
      <c r="H157"/>
      <c r="I157"/>
    </row>
    <row r="158" spans="5:9" s="38" customFormat="1" ht="14.4" x14ac:dyDescent="0.3">
      <c r="E158" s="265"/>
      <c r="F158" s="265"/>
      <c r="H158"/>
      <c r="I158"/>
    </row>
    <row r="159" spans="5:9" s="38" customFormat="1" ht="14.4" x14ac:dyDescent="0.3">
      <c r="E159" s="265"/>
      <c r="F159" s="265"/>
      <c r="H159"/>
      <c r="I159"/>
    </row>
    <row r="160" spans="5:9" s="38" customFormat="1" ht="14.4" x14ac:dyDescent="0.3">
      <c r="E160" s="265"/>
      <c r="F160" s="265"/>
      <c r="H160"/>
      <c r="I160"/>
    </row>
    <row r="161" spans="5:9" s="38" customFormat="1" ht="14.4" x14ac:dyDescent="0.3">
      <c r="E161" s="265"/>
      <c r="F161" s="265"/>
      <c r="H161"/>
      <c r="I161"/>
    </row>
    <row r="162" spans="5:9" s="38" customFormat="1" ht="14.4" x14ac:dyDescent="0.3">
      <c r="E162" s="265"/>
      <c r="F162" s="265"/>
      <c r="H162"/>
      <c r="I162"/>
    </row>
    <row r="163" spans="5:9" s="38" customFormat="1" ht="14.4" x14ac:dyDescent="0.3">
      <c r="E163" s="265"/>
      <c r="F163" s="265"/>
      <c r="H163"/>
      <c r="I163"/>
    </row>
    <row r="164" spans="5:9" s="38" customFormat="1" ht="14.4" x14ac:dyDescent="0.3">
      <c r="E164" s="265"/>
      <c r="F164" s="265"/>
      <c r="H164"/>
      <c r="I164"/>
    </row>
    <row r="165" spans="5:9" s="38" customFormat="1" ht="14.4" x14ac:dyDescent="0.3">
      <c r="E165" s="265"/>
      <c r="F165" s="265"/>
      <c r="H165"/>
      <c r="I165"/>
    </row>
    <row r="166" spans="5:9" s="38" customFormat="1" ht="14.4" x14ac:dyDescent="0.3">
      <c r="E166" s="265"/>
      <c r="F166" s="265"/>
      <c r="H166"/>
      <c r="I166"/>
    </row>
    <row r="167" spans="5:9" s="38" customFormat="1" ht="14.4" x14ac:dyDescent="0.3">
      <c r="E167" s="265"/>
      <c r="F167" s="265"/>
      <c r="H167"/>
      <c r="I167"/>
    </row>
    <row r="168" spans="5:9" s="38" customFormat="1" ht="14.4" x14ac:dyDescent="0.3">
      <c r="E168" s="265"/>
      <c r="F168" s="265"/>
      <c r="H168"/>
      <c r="I168"/>
    </row>
    <row r="169" spans="5:9" s="38" customFormat="1" ht="14.4" x14ac:dyDescent="0.3">
      <c r="E169" s="265"/>
      <c r="F169" s="265"/>
      <c r="H169"/>
      <c r="I169"/>
    </row>
    <row r="170" spans="5:9" s="38" customFormat="1" ht="14.4" x14ac:dyDescent="0.3">
      <c r="E170" s="265"/>
      <c r="F170" s="265"/>
      <c r="H170"/>
      <c r="I170"/>
    </row>
    <row r="171" spans="5:9" s="38" customFormat="1" ht="14.4" x14ac:dyDescent="0.3">
      <c r="E171" s="265"/>
      <c r="F171" s="265"/>
      <c r="H171"/>
      <c r="I171"/>
    </row>
    <row r="172" spans="5:9" s="38" customFormat="1" ht="14.4" x14ac:dyDescent="0.3">
      <c r="E172" s="265"/>
      <c r="F172" s="265"/>
      <c r="H172"/>
      <c r="I172"/>
    </row>
    <row r="173" spans="5:9" s="38" customFormat="1" ht="14.4" x14ac:dyDescent="0.3">
      <c r="E173" s="265"/>
      <c r="F173" s="265"/>
      <c r="H173"/>
      <c r="I173"/>
    </row>
    <row r="174" spans="5:9" s="38" customFormat="1" ht="14.4" x14ac:dyDescent="0.3">
      <c r="E174" s="265"/>
      <c r="F174" s="265"/>
      <c r="H174"/>
      <c r="I174"/>
    </row>
    <row r="175" spans="5:9" s="38" customFormat="1" ht="14.4" x14ac:dyDescent="0.3">
      <c r="E175" s="265"/>
      <c r="F175" s="265"/>
      <c r="H175"/>
      <c r="I175"/>
    </row>
    <row r="176" spans="5:9" s="38" customFormat="1" ht="14.4" x14ac:dyDescent="0.3">
      <c r="E176" s="265"/>
      <c r="F176" s="265"/>
      <c r="H176"/>
      <c r="I176"/>
    </row>
    <row r="177" spans="5:9" s="38" customFormat="1" ht="14.4" x14ac:dyDescent="0.3">
      <c r="E177" s="265"/>
      <c r="F177" s="265"/>
      <c r="H177"/>
      <c r="I177"/>
    </row>
    <row r="178" spans="5:9" s="38" customFormat="1" ht="14.4" x14ac:dyDescent="0.3">
      <c r="E178" s="265"/>
      <c r="F178" s="265"/>
      <c r="H178"/>
      <c r="I178"/>
    </row>
    <row r="179" spans="5:9" s="38" customFormat="1" ht="14.4" x14ac:dyDescent="0.3">
      <c r="E179" s="265"/>
      <c r="F179" s="265"/>
      <c r="H179"/>
      <c r="I179"/>
    </row>
    <row r="180" spans="5:9" s="38" customFormat="1" ht="14.4" x14ac:dyDescent="0.3">
      <c r="E180" s="265"/>
      <c r="F180" s="265"/>
      <c r="H180"/>
      <c r="I180"/>
    </row>
    <row r="181" spans="5:9" s="38" customFormat="1" ht="14.4" x14ac:dyDescent="0.3">
      <c r="E181" s="265"/>
      <c r="F181" s="265"/>
      <c r="H181"/>
      <c r="I181"/>
    </row>
    <row r="182" spans="5:9" s="38" customFormat="1" ht="14.4" x14ac:dyDescent="0.3">
      <c r="E182" s="265"/>
      <c r="F182" s="265"/>
      <c r="H182"/>
      <c r="I182"/>
    </row>
    <row r="183" spans="5:9" s="38" customFormat="1" ht="14.4" x14ac:dyDescent="0.3">
      <c r="E183" s="265"/>
      <c r="F183" s="265"/>
      <c r="H183"/>
      <c r="I183"/>
    </row>
    <row r="184" spans="5:9" s="38" customFormat="1" ht="14.4" x14ac:dyDescent="0.3">
      <c r="E184" s="265"/>
      <c r="F184" s="265"/>
      <c r="H184"/>
      <c r="I184"/>
    </row>
    <row r="185" spans="5:9" s="38" customFormat="1" ht="14.4" x14ac:dyDescent="0.3">
      <c r="E185" s="265"/>
      <c r="F185" s="265"/>
      <c r="H185"/>
      <c r="I185"/>
    </row>
    <row r="186" spans="5:9" s="38" customFormat="1" ht="14.4" x14ac:dyDescent="0.3">
      <c r="E186" s="265"/>
      <c r="F186" s="265"/>
      <c r="H186"/>
      <c r="I186"/>
    </row>
    <row r="187" spans="5:9" s="38" customFormat="1" ht="14.4" x14ac:dyDescent="0.3">
      <c r="E187" s="265"/>
      <c r="F187" s="265"/>
      <c r="H187"/>
      <c r="I187"/>
    </row>
    <row r="188" spans="5:9" s="38" customFormat="1" ht="14.4" x14ac:dyDescent="0.3">
      <c r="E188" s="265"/>
      <c r="F188" s="265"/>
      <c r="H188"/>
      <c r="I188"/>
    </row>
    <row r="189" spans="5:9" s="38" customFormat="1" ht="14.4" x14ac:dyDescent="0.3">
      <c r="E189" s="265"/>
      <c r="F189" s="265"/>
      <c r="H189"/>
      <c r="I189"/>
    </row>
    <row r="190" spans="5:9" s="38" customFormat="1" ht="14.4" x14ac:dyDescent="0.3">
      <c r="E190" s="265"/>
      <c r="F190" s="265"/>
      <c r="H190"/>
      <c r="I190"/>
    </row>
    <row r="191" spans="5:9" s="38" customFormat="1" ht="14.4" x14ac:dyDescent="0.3">
      <c r="E191" s="265"/>
      <c r="F191" s="265"/>
      <c r="H191"/>
      <c r="I191"/>
    </row>
    <row r="192" spans="5:9" s="38" customFormat="1" ht="14.4" x14ac:dyDescent="0.3">
      <c r="E192" s="265"/>
      <c r="F192" s="265"/>
      <c r="H192"/>
      <c r="I192"/>
    </row>
    <row r="193" spans="5:9" s="38" customFormat="1" ht="14.4" x14ac:dyDescent="0.3">
      <c r="E193" s="265"/>
      <c r="F193" s="265"/>
      <c r="H193"/>
      <c r="I193"/>
    </row>
    <row r="194" spans="5:9" s="38" customFormat="1" ht="14.4" x14ac:dyDescent="0.3">
      <c r="E194" s="265"/>
      <c r="F194" s="265"/>
      <c r="H194"/>
      <c r="I194"/>
    </row>
    <row r="195" spans="5:9" s="38" customFormat="1" ht="14.4" x14ac:dyDescent="0.3">
      <c r="E195" s="265"/>
      <c r="F195" s="265"/>
      <c r="H195"/>
      <c r="I195"/>
    </row>
    <row r="196" spans="5:9" s="38" customFormat="1" ht="14.4" x14ac:dyDescent="0.3">
      <c r="E196" s="265"/>
      <c r="F196" s="265"/>
      <c r="H196"/>
      <c r="I196"/>
    </row>
    <row r="197" spans="5:9" s="38" customFormat="1" ht="14.4" x14ac:dyDescent="0.3">
      <c r="E197" s="265"/>
      <c r="F197" s="265"/>
      <c r="H197"/>
      <c r="I197"/>
    </row>
    <row r="198" spans="5:9" s="38" customFormat="1" ht="14.4" x14ac:dyDescent="0.3">
      <c r="E198" s="265"/>
      <c r="F198" s="265"/>
      <c r="H198"/>
      <c r="I198"/>
    </row>
    <row r="199" spans="5:9" s="38" customFormat="1" ht="14.4" x14ac:dyDescent="0.3">
      <c r="E199" s="265"/>
      <c r="F199" s="265"/>
      <c r="H199"/>
      <c r="I199"/>
    </row>
    <row r="200" spans="5:9" s="38" customFormat="1" ht="14.4" x14ac:dyDescent="0.3">
      <c r="E200" s="265"/>
      <c r="F200" s="265"/>
      <c r="H200"/>
      <c r="I200"/>
    </row>
    <row r="201" spans="5:9" s="38" customFormat="1" ht="14.4" x14ac:dyDescent="0.3">
      <c r="E201" s="265"/>
      <c r="F201" s="265"/>
      <c r="H201"/>
      <c r="I201"/>
    </row>
    <row r="202" spans="5:9" s="38" customFormat="1" ht="14.4" x14ac:dyDescent="0.3">
      <c r="E202" s="265"/>
      <c r="F202" s="265"/>
      <c r="H202"/>
      <c r="I202"/>
    </row>
    <row r="203" spans="5:9" s="38" customFormat="1" ht="14.4" x14ac:dyDescent="0.3">
      <c r="E203" s="265"/>
      <c r="F203" s="265"/>
      <c r="H203"/>
      <c r="I203"/>
    </row>
    <row r="204" spans="5:9" s="38" customFormat="1" ht="14.4" x14ac:dyDescent="0.3">
      <c r="E204" s="265"/>
      <c r="F204" s="265"/>
      <c r="H204"/>
      <c r="I204"/>
    </row>
    <row r="205" spans="5:9" s="38" customFormat="1" ht="14.4" x14ac:dyDescent="0.3">
      <c r="E205" s="265"/>
      <c r="F205" s="265"/>
      <c r="H205"/>
      <c r="I205"/>
    </row>
    <row r="206" spans="5:9" s="38" customFormat="1" ht="14.4" x14ac:dyDescent="0.3">
      <c r="E206" s="265"/>
      <c r="F206" s="265"/>
      <c r="H206"/>
      <c r="I206"/>
    </row>
    <row r="207" spans="5:9" s="38" customFormat="1" ht="14.4" x14ac:dyDescent="0.3">
      <c r="E207" s="265"/>
      <c r="F207" s="265"/>
      <c r="H207"/>
      <c r="I207"/>
    </row>
    <row r="208" spans="5:9" s="38" customFormat="1" ht="14.4" x14ac:dyDescent="0.3">
      <c r="E208" s="265"/>
      <c r="F208" s="265"/>
      <c r="H208"/>
      <c r="I208"/>
    </row>
    <row r="209" spans="5:9" s="38" customFormat="1" ht="14.4" x14ac:dyDescent="0.3">
      <c r="E209" s="265"/>
      <c r="F209" s="265"/>
      <c r="H209"/>
      <c r="I209"/>
    </row>
    <row r="210" spans="5:9" s="38" customFormat="1" ht="14.4" x14ac:dyDescent="0.3">
      <c r="E210" s="265"/>
      <c r="F210" s="265"/>
      <c r="H210"/>
      <c r="I210"/>
    </row>
    <row r="211" spans="5:9" s="38" customFormat="1" ht="14.4" x14ac:dyDescent="0.3">
      <c r="E211" s="265"/>
      <c r="F211" s="265"/>
      <c r="H211"/>
      <c r="I211"/>
    </row>
    <row r="212" spans="5:9" s="38" customFormat="1" ht="14.4" x14ac:dyDescent="0.3">
      <c r="E212" s="265"/>
      <c r="F212" s="265"/>
      <c r="H212"/>
      <c r="I212"/>
    </row>
    <row r="213" spans="5:9" s="38" customFormat="1" ht="14.4" x14ac:dyDescent="0.3">
      <c r="E213" s="265"/>
      <c r="F213" s="265"/>
      <c r="H213"/>
      <c r="I213"/>
    </row>
    <row r="214" spans="5:9" s="38" customFormat="1" ht="14.4" x14ac:dyDescent="0.3">
      <c r="E214" s="265"/>
      <c r="F214" s="265"/>
      <c r="H214"/>
      <c r="I214"/>
    </row>
    <row r="215" spans="5:9" s="38" customFormat="1" ht="14.4" x14ac:dyDescent="0.3">
      <c r="E215" s="265"/>
      <c r="F215" s="265"/>
      <c r="H215"/>
      <c r="I215"/>
    </row>
    <row r="216" spans="5:9" s="38" customFormat="1" ht="14.4" x14ac:dyDescent="0.3">
      <c r="E216" s="265"/>
      <c r="F216" s="265"/>
      <c r="H216"/>
      <c r="I216"/>
    </row>
    <row r="217" spans="5:9" s="38" customFormat="1" ht="14.4" x14ac:dyDescent="0.3">
      <c r="E217" s="265"/>
      <c r="F217" s="265"/>
      <c r="H217"/>
      <c r="I217"/>
    </row>
    <row r="218" spans="5:9" s="38" customFormat="1" ht="14.4" x14ac:dyDescent="0.3">
      <c r="E218" s="265"/>
      <c r="F218" s="265"/>
      <c r="H218"/>
      <c r="I218"/>
    </row>
    <row r="219" spans="5:9" s="38" customFormat="1" ht="14.4" x14ac:dyDescent="0.3">
      <c r="E219" s="265"/>
      <c r="F219" s="265"/>
      <c r="H219"/>
      <c r="I219"/>
    </row>
    <row r="220" spans="5:9" s="38" customFormat="1" ht="14.4" x14ac:dyDescent="0.3">
      <c r="E220" s="265"/>
      <c r="F220" s="265"/>
      <c r="H220"/>
      <c r="I220"/>
    </row>
    <row r="221" spans="5:9" s="38" customFormat="1" ht="14.4" x14ac:dyDescent="0.3">
      <c r="E221" s="265"/>
      <c r="F221" s="265"/>
      <c r="H221"/>
      <c r="I221"/>
    </row>
    <row r="222" spans="5:9" s="38" customFormat="1" ht="14.4" x14ac:dyDescent="0.3">
      <c r="E222" s="265"/>
      <c r="F222" s="265"/>
      <c r="H222"/>
      <c r="I222"/>
    </row>
    <row r="223" spans="5:9" s="38" customFormat="1" ht="14.4" x14ac:dyDescent="0.3">
      <c r="E223" s="265"/>
      <c r="F223" s="265"/>
      <c r="H223"/>
      <c r="I223"/>
    </row>
    <row r="224" spans="5:9" s="38" customFormat="1" ht="14.4" x14ac:dyDescent="0.3">
      <c r="E224" s="265"/>
      <c r="F224" s="265"/>
      <c r="H224"/>
      <c r="I224"/>
    </row>
    <row r="225" spans="5:9" s="38" customFormat="1" ht="14.4" x14ac:dyDescent="0.3">
      <c r="E225" s="265"/>
      <c r="F225" s="265"/>
      <c r="H225"/>
      <c r="I225"/>
    </row>
    <row r="226" spans="5:9" s="38" customFormat="1" ht="14.4" x14ac:dyDescent="0.3">
      <c r="E226" s="265"/>
      <c r="F226" s="265"/>
      <c r="H226"/>
      <c r="I226"/>
    </row>
    <row r="227" spans="5:9" s="38" customFormat="1" ht="14.4" x14ac:dyDescent="0.3">
      <c r="E227" s="265"/>
      <c r="F227" s="265"/>
      <c r="H227"/>
      <c r="I227"/>
    </row>
    <row r="228" spans="5:9" s="38" customFormat="1" ht="14.4" x14ac:dyDescent="0.3">
      <c r="E228" s="265"/>
      <c r="F228" s="265"/>
      <c r="H228"/>
      <c r="I228"/>
    </row>
    <row r="229" spans="5:9" s="38" customFormat="1" ht="14.4" x14ac:dyDescent="0.3">
      <c r="E229" s="265"/>
      <c r="F229" s="265"/>
      <c r="H229"/>
      <c r="I229"/>
    </row>
    <row r="230" spans="5:9" s="38" customFormat="1" ht="14.4" x14ac:dyDescent="0.3">
      <c r="E230" s="265"/>
      <c r="F230" s="265"/>
      <c r="H230"/>
      <c r="I230"/>
    </row>
    <row r="231" spans="5:9" s="38" customFormat="1" ht="14.4" x14ac:dyDescent="0.3">
      <c r="E231" s="265"/>
      <c r="F231" s="265"/>
      <c r="H231"/>
      <c r="I231"/>
    </row>
    <row r="232" spans="5:9" s="38" customFormat="1" ht="14.4" x14ac:dyDescent="0.3">
      <c r="E232" s="265"/>
      <c r="F232" s="265"/>
      <c r="H232"/>
      <c r="I232"/>
    </row>
    <row r="233" spans="5:9" s="38" customFormat="1" ht="14.4" x14ac:dyDescent="0.3">
      <c r="E233" s="265"/>
      <c r="F233" s="265"/>
      <c r="H233"/>
      <c r="I233"/>
    </row>
    <row r="234" spans="5:9" s="38" customFormat="1" ht="14.4" x14ac:dyDescent="0.3">
      <c r="E234" s="265"/>
      <c r="F234" s="265"/>
      <c r="H234"/>
      <c r="I234"/>
    </row>
    <row r="235" spans="5:9" s="38" customFormat="1" ht="14.4" x14ac:dyDescent="0.3">
      <c r="E235" s="265"/>
      <c r="F235" s="265"/>
      <c r="H235"/>
      <c r="I235"/>
    </row>
    <row r="236" spans="5:9" s="38" customFormat="1" ht="14.4" x14ac:dyDescent="0.3">
      <c r="E236" s="265"/>
      <c r="F236" s="265"/>
      <c r="H236"/>
      <c r="I236"/>
    </row>
    <row r="237" spans="5:9" s="38" customFormat="1" ht="14.4" x14ac:dyDescent="0.3">
      <c r="E237" s="265"/>
      <c r="F237" s="265"/>
      <c r="H237"/>
      <c r="I237"/>
    </row>
    <row r="238" spans="5:9" s="38" customFormat="1" ht="14.4" x14ac:dyDescent="0.3">
      <c r="E238" s="265"/>
      <c r="F238" s="265"/>
      <c r="H238"/>
      <c r="I238"/>
    </row>
    <row r="239" spans="5:9" s="38" customFormat="1" ht="14.4" x14ac:dyDescent="0.3">
      <c r="E239" s="265"/>
      <c r="F239" s="265"/>
      <c r="H239"/>
      <c r="I239"/>
    </row>
    <row r="240" spans="5:9" s="38" customFormat="1" ht="14.4" x14ac:dyDescent="0.3">
      <c r="E240" s="265"/>
      <c r="F240" s="265"/>
      <c r="H240"/>
      <c r="I240"/>
    </row>
    <row r="241" spans="5:9" s="38" customFormat="1" ht="14.4" x14ac:dyDescent="0.3">
      <c r="E241" s="265"/>
      <c r="F241" s="265"/>
      <c r="H241"/>
      <c r="I241"/>
    </row>
    <row r="242" spans="5:9" s="38" customFormat="1" ht="14.4" x14ac:dyDescent="0.3">
      <c r="E242" s="265"/>
      <c r="F242" s="265"/>
      <c r="H242"/>
      <c r="I242"/>
    </row>
    <row r="243" spans="5:9" s="38" customFormat="1" ht="14.4" x14ac:dyDescent="0.3">
      <c r="E243" s="265"/>
      <c r="F243" s="265"/>
      <c r="H243"/>
      <c r="I243"/>
    </row>
    <row r="244" spans="5:9" s="38" customFormat="1" ht="14.4" x14ac:dyDescent="0.3">
      <c r="E244" s="265"/>
      <c r="F244" s="265"/>
      <c r="H244"/>
      <c r="I244"/>
    </row>
    <row r="245" spans="5:9" s="38" customFormat="1" ht="14.4" x14ac:dyDescent="0.3">
      <c r="E245" s="265"/>
      <c r="F245" s="265"/>
      <c r="H245"/>
      <c r="I245"/>
    </row>
    <row r="246" spans="5:9" s="38" customFormat="1" ht="14.4" x14ac:dyDescent="0.3">
      <c r="E246" s="265"/>
      <c r="F246" s="265"/>
      <c r="H246"/>
      <c r="I246"/>
    </row>
    <row r="247" spans="5:9" s="38" customFormat="1" ht="14.4" x14ac:dyDescent="0.3">
      <c r="E247" s="265"/>
      <c r="F247" s="265"/>
      <c r="H247"/>
      <c r="I247"/>
    </row>
    <row r="248" spans="5:9" s="38" customFormat="1" ht="14.4" x14ac:dyDescent="0.3">
      <c r="E248" s="265"/>
      <c r="F248" s="265"/>
      <c r="H248"/>
      <c r="I248"/>
    </row>
    <row r="249" spans="5:9" s="38" customFormat="1" ht="14.4" x14ac:dyDescent="0.3">
      <c r="E249" s="265"/>
      <c r="F249" s="265"/>
      <c r="H249"/>
      <c r="I249"/>
    </row>
    <row r="250" spans="5:9" s="38" customFormat="1" ht="14.4" x14ac:dyDescent="0.3">
      <c r="E250" s="265"/>
      <c r="F250" s="265"/>
      <c r="H250"/>
      <c r="I250"/>
    </row>
    <row r="251" spans="5:9" s="38" customFormat="1" ht="14.4" x14ac:dyDescent="0.3">
      <c r="E251" s="265"/>
      <c r="F251" s="265"/>
      <c r="H251"/>
      <c r="I251"/>
    </row>
    <row r="252" spans="5:9" s="38" customFormat="1" ht="14.4" x14ac:dyDescent="0.3">
      <c r="E252" s="265"/>
      <c r="F252" s="265"/>
      <c r="H252"/>
      <c r="I252"/>
    </row>
    <row r="253" spans="5:9" s="38" customFormat="1" ht="14.4" x14ac:dyDescent="0.3">
      <c r="E253" s="265"/>
      <c r="F253" s="265"/>
      <c r="H253"/>
      <c r="I253"/>
    </row>
    <row r="254" spans="5:9" s="38" customFormat="1" ht="14.4" x14ac:dyDescent="0.3">
      <c r="E254" s="265"/>
      <c r="F254" s="265"/>
      <c r="H254"/>
      <c r="I254"/>
    </row>
    <row r="255" spans="5:9" s="38" customFormat="1" ht="14.4" x14ac:dyDescent="0.3">
      <c r="E255" s="265"/>
      <c r="F255" s="265"/>
      <c r="H255"/>
      <c r="I255"/>
    </row>
    <row r="256" spans="5:9" s="38" customFormat="1" ht="14.4" x14ac:dyDescent="0.3">
      <c r="E256" s="265"/>
      <c r="F256" s="265"/>
      <c r="H256"/>
      <c r="I256"/>
    </row>
    <row r="257" spans="5:9" s="38" customFormat="1" ht="14.4" x14ac:dyDescent="0.3">
      <c r="E257" s="265"/>
      <c r="F257" s="265"/>
      <c r="H257"/>
      <c r="I257"/>
    </row>
    <row r="258" spans="5:9" s="38" customFormat="1" ht="14.4" x14ac:dyDescent="0.3">
      <c r="E258" s="265"/>
      <c r="F258" s="265"/>
      <c r="H258"/>
      <c r="I258"/>
    </row>
    <row r="259" spans="5:9" s="38" customFormat="1" ht="14.4" x14ac:dyDescent="0.3">
      <c r="E259" s="265"/>
      <c r="F259" s="265"/>
      <c r="H259"/>
      <c r="I259"/>
    </row>
    <row r="260" spans="5:9" s="38" customFormat="1" ht="14.4" x14ac:dyDescent="0.3">
      <c r="E260" s="265"/>
      <c r="F260" s="265"/>
      <c r="H260"/>
      <c r="I260"/>
    </row>
    <row r="261" spans="5:9" s="38" customFormat="1" ht="14.4" x14ac:dyDescent="0.3">
      <c r="E261" s="265"/>
      <c r="F261" s="265"/>
      <c r="H261"/>
      <c r="I261"/>
    </row>
    <row r="262" spans="5:9" s="38" customFormat="1" ht="14.4" x14ac:dyDescent="0.3">
      <c r="E262" s="265"/>
      <c r="F262" s="265"/>
      <c r="H262"/>
      <c r="I262"/>
    </row>
    <row r="263" spans="5:9" s="38" customFormat="1" ht="14.4" x14ac:dyDescent="0.3">
      <c r="E263" s="265"/>
      <c r="F263" s="265"/>
      <c r="H263"/>
      <c r="I263"/>
    </row>
    <row r="264" spans="5:9" s="38" customFormat="1" ht="14.4" x14ac:dyDescent="0.3">
      <c r="E264" s="265"/>
      <c r="F264" s="265"/>
      <c r="H264"/>
      <c r="I264"/>
    </row>
    <row r="265" spans="5:9" s="38" customFormat="1" ht="14.4" x14ac:dyDescent="0.3">
      <c r="E265" s="265"/>
      <c r="F265" s="265"/>
      <c r="H265"/>
      <c r="I265"/>
    </row>
    <row r="266" spans="5:9" s="38" customFormat="1" ht="14.4" x14ac:dyDescent="0.3">
      <c r="E266" s="265"/>
      <c r="F266" s="265"/>
      <c r="H266"/>
      <c r="I266"/>
    </row>
    <row r="267" spans="5:9" s="38" customFormat="1" ht="14.4" x14ac:dyDescent="0.3">
      <c r="E267" s="265"/>
      <c r="F267" s="265"/>
      <c r="H267"/>
      <c r="I267"/>
    </row>
    <row r="268" spans="5:9" s="38" customFormat="1" ht="14.4" x14ac:dyDescent="0.3">
      <c r="E268" s="265"/>
      <c r="F268" s="265"/>
      <c r="H268"/>
      <c r="I268"/>
    </row>
    <row r="269" spans="5:9" s="38" customFormat="1" ht="14.4" x14ac:dyDescent="0.3">
      <c r="E269" s="265"/>
      <c r="F269" s="265"/>
      <c r="H269"/>
      <c r="I269"/>
    </row>
    <row r="270" spans="5:9" s="38" customFormat="1" ht="14.4" x14ac:dyDescent="0.3">
      <c r="E270" s="265"/>
      <c r="F270" s="265"/>
      <c r="H270"/>
      <c r="I270"/>
    </row>
    <row r="271" spans="5:9" s="38" customFormat="1" ht="14.4" x14ac:dyDescent="0.3">
      <c r="E271" s="265"/>
      <c r="F271" s="265"/>
      <c r="H271"/>
      <c r="I271"/>
    </row>
    <row r="272" spans="5:9" s="38" customFormat="1" ht="14.4" x14ac:dyDescent="0.3">
      <c r="E272" s="265"/>
      <c r="F272" s="265"/>
      <c r="H272"/>
      <c r="I272"/>
    </row>
    <row r="273" spans="5:9" s="38" customFormat="1" ht="14.4" x14ac:dyDescent="0.3">
      <c r="E273" s="265"/>
      <c r="F273" s="265"/>
      <c r="H273"/>
      <c r="I273"/>
    </row>
    <row r="274" spans="5:9" s="38" customFormat="1" ht="14.4" x14ac:dyDescent="0.3">
      <c r="E274" s="265"/>
      <c r="F274" s="265"/>
      <c r="H274"/>
      <c r="I274"/>
    </row>
    <row r="275" spans="5:9" s="38" customFormat="1" ht="14.4" x14ac:dyDescent="0.3">
      <c r="E275" s="265"/>
      <c r="F275" s="265"/>
      <c r="H275"/>
      <c r="I275"/>
    </row>
    <row r="276" spans="5:9" s="38" customFormat="1" ht="14.4" x14ac:dyDescent="0.3">
      <c r="E276" s="265"/>
      <c r="F276" s="265"/>
      <c r="H276"/>
      <c r="I276"/>
    </row>
    <row r="277" spans="5:9" s="38" customFormat="1" ht="14.4" x14ac:dyDescent="0.3">
      <c r="E277" s="265"/>
      <c r="F277" s="265"/>
      <c r="H277"/>
      <c r="I277"/>
    </row>
    <row r="278" spans="5:9" s="38" customFormat="1" ht="14.4" x14ac:dyDescent="0.3">
      <c r="E278" s="265"/>
      <c r="F278" s="265"/>
      <c r="H278"/>
      <c r="I278"/>
    </row>
    <row r="279" spans="5:9" s="38" customFormat="1" ht="14.4" x14ac:dyDescent="0.3">
      <c r="E279" s="265"/>
      <c r="F279" s="265"/>
      <c r="H279"/>
      <c r="I279"/>
    </row>
    <row r="280" spans="5:9" s="38" customFormat="1" ht="14.4" x14ac:dyDescent="0.3">
      <c r="E280" s="265"/>
      <c r="F280" s="265"/>
      <c r="H280"/>
      <c r="I280"/>
    </row>
    <row r="281" spans="5:9" s="38" customFormat="1" ht="14.4" x14ac:dyDescent="0.3">
      <c r="E281" s="265"/>
      <c r="F281" s="265"/>
      <c r="H281"/>
      <c r="I281"/>
    </row>
    <row r="282" spans="5:9" s="38" customFormat="1" ht="14.4" x14ac:dyDescent="0.3">
      <c r="E282" s="265"/>
      <c r="F282" s="265"/>
      <c r="H282"/>
      <c r="I282"/>
    </row>
    <row r="283" spans="5:9" s="38" customFormat="1" ht="14.4" x14ac:dyDescent="0.3">
      <c r="E283" s="265"/>
      <c r="F283" s="265"/>
      <c r="H283"/>
      <c r="I283"/>
    </row>
    <row r="284" spans="5:9" s="38" customFormat="1" ht="14.4" x14ac:dyDescent="0.3">
      <c r="E284" s="265"/>
      <c r="F284" s="265"/>
      <c r="H284"/>
      <c r="I284"/>
    </row>
    <row r="285" spans="5:9" ht="14.4" x14ac:dyDescent="0.3">
      <c r="H285"/>
      <c r="I285"/>
    </row>
    <row r="286" spans="5:9" ht="14.4" x14ac:dyDescent="0.3">
      <c r="H286"/>
      <c r="I286"/>
    </row>
    <row r="287" spans="5:9" ht="14.4" x14ac:dyDescent="0.3">
      <c r="H287"/>
      <c r="I287"/>
    </row>
    <row r="288" spans="5:9" ht="14.4" x14ac:dyDescent="0.3">
      <c r="H288"/>
      <c r="I288"/>
    </row>
    <row r="289" spans="8:9" ht="14.4" x14ac:dyDescent="0.3">
      <c r="H289"/>
      <c r="I289"/>
    </row>
    <row r="290" spans="8:9" ht="14.4" x14ac:dyDescent="0.3">
      <c r="H290"/>
      <c r="I290"/>
    </row>
    <row r="291" spans="8:9" ht="14.4" x14ac:dyDescent="0.3">
      <c r="H291"/>
      <c r="I291"/>
    </row>
    <row r="292" spans="8:9" ht="14.4" x14ac:dyDescent="0.3">
      <c r="H292"/>
      <c r="I292"/>
    </row>
    <row r="293" spans="8:9" ht="14.4" x14ac:dyDescent="0.3">
      <c r="H293"/>
      <c r="I293"/>
    </row>
    <row r="294" spans="8:9" ht="14.4" x14ac:dyDescent="0.3">
      <c r="H294"/>
      <c r="I294"/>
    </row>
    <row r="295" spans="8:9" ht="14.4" x14ac:dyDescent="0.3">
      <c r="H295"/>
      <c r="I295"/>
    </row>
    <row r="296" spans="8:9" ht="14.4" x14ac:dyDescent="0.3">
      <c r="H296"/>
      <c r="I296"/>
    </row>
    <row r="297" spans="8:9" ht="14.4" x14ac:dyDescent="0.3">
      <c r="H297"/>
      <c r="I297"/>
    </row>
    <row r="298" spans="8:9" ht="14.4" x14ac:dyDescent="0.3">
      <c r="H298"/>
      <c r="I298"/>
    </row>
    <row r="299" spans="8:9" ht="14.4" x14ac:dyDescent="0.3">
      <c r="H299"/>
      <c r="I299"/>
    </row>
    <row r="300" spans="8:9" ht="14.4" x14ac:dyDescent="0.3">
      <c r="H300"/>
      <c r="I300"/>
    </row>
    <row r="301" spans="8:9" ht="14.4" x14ac:dyDescent="0.3">
      <c r="H301"/>
      <c r="I301"/>
    </row>
    <row r="302" spans="8:9" ht="14.4" x14ac:dyDescent="0.3">
      <c r="H302"/>
      <c r="I302"/>
    </row>
    <row r="303" spans="8:9" ht="14.4" x14ac:dyDescent="0.3">
      <c r="H303"/>
      <c r="I303"/>
    </row>
    <row r="304" spans="8:9" ht="14.4" x14ac:dyDescent="0.3">
      <c r="H304"/>
      <c r="I304"/>
    </row>
    <row r="305" spans="8:9" ht="14.4" x14ac:dyDescent="0.3">
      <c r="H305"/>
      <c r="I305"/>
    </row>
    <row r="306" spans="8:9" ht="14.4" x14ac:dyDescent="0.3">
      <c r="H306"/>
      <c r="I306"/>
    </row>
    <row r="307" spans="8:9" ht="14.4" x14ac:dyDescent="0.3">
      <c r="H307"/>
      <c r="I307"/>
    </row>
    <row r="308" spans="8:9" ht="14.4" x14ac:dyDescent="0.3">
      <c r="H308"/>
      <c r="I308"/>
    </row>
    <row r="309" spans="8:9" ht="14.4" x14ac:dyDescent="0.3">
      <c r="H309"/>
      <c r="I309"/>
    </row>
    <row r="310" spans="8:9" ht="14.4" x14ac:dyDescent="0.3">
      <c r="H310"/>
      <c r="I310"/>
    </row>
    <row r="311" spans="8:9" ht="14.4" x14ac:dyDescent="0.3">
      <c r="H311"/>
      <c r="I311"/>
    </row>
    <row r="312" spans="8:9" ht="14.4" x14ac:dyDescent="0.3">
      <c r="H312"/>
      <c r="I312"/>
    </row>
    <row r="313" spans="8:9" ht="14.4" x14ac:dyDescent="0.3">
      <c r="H313"/>
      <c r="I313"/>
    </row>
    <row r="314" spans="8:9" ht="14.4" x14ac:dyDescent="0.3">
      <c r="H314"/>
      <c r="I314"/>
    </row>
    <row r="315" spans="8:9" ht="14.4" x14ac:dyDescent="0.3">
      <c r="H315"/>
      <c r="I315"/>
    </row>
    <row r="316" spans="8:9" ht="14.4" x14ac:dyDescent="0.3">
      <c r="H316"/>
      <c r="I316"/>
    </row>
    <row r="317" spans="8:9" ht="14.4" x14ac:dyDescent="0.3">
      <c r="H317"/>
      <c r="I317"/>
    </row>
    <row r="318" spans="8:9" ht="14.4" x14ac:dyDescent="0.3">
      <c r="H318"/>
      <c r="I318"/>
    </row>
    <row r="319" spans="8:9" ht="14.4" x14ac:dyDescent="0.3">
      <c r="H319"/>
      <c r="I319"/>
    </row>
    <row r="320" spans="8:9" ht="14.4" x14ac:dyDescent="0.3">
      <c r="H320"/>
      <c r="I320"/>
    </row>
    <row r="321" spans="8:9" ht="14.4" x14ac:dyDescent="0.3">
      <c r="H321"/>
      <c r="I321"/>
    </row>
    <row r="322" spans="8:9" ht="14.4" x14ac:dyDescent="0.3">
      <c r="H322"/>
      <c r="I322"/>
    </row>
    <row r="323" spans="8:9" ht="14.4" x14ac:dyDescent="0.3">
      <c r="H323"/>
      <c r="I323"/>
    </row>
    <row r="324" spans="8:9" ht="14.4" x14ac:dyDescent="0.3">
      <c r="H324"/>
      <c r="I324"/>
    </row>
    <row r="325" spans="8:9" ht="14.4" x14ac:dyDescent="0.3">
      <c r="H325"/>
      <c r="I325"/>
    </row>
    <row r="326" spans="8:9" ht="14.4" x14ac:dyDescent="0.3">
      <c r="H326"/>
      <c r="I326"/>
    </row>
    <row r="327" spans="8:9" ht="14.4" x14ac:dyDescent="0.3">
      <c r="H327"/>
      <c r="I327"/>
    </row>
    <row r="328" spans="8:9" ht="14.4" x14ac:dyDescent="0.3">
      <c r="H328"/>
      <c r="I328"/>
    </row>
    <row r="329" spans="8:9" ht="14.4" x14ac:dyDescent="0.3">
      <c r="H329"/>
      <c r="I329"/>
    </row>
    <row r="330" spans="8:9" ht="14.4" x14ac:dyDescent="0.3">
      <c r="H330"/>
      <c r="I330"/>
    </row>
    <row r="331" spans="8:9" ht="14.4" x14ac:dyDescent="0.3">
      <c r="H331"/>
      <c r="I331"/>
    </row>
    <row r="332" spans="8:9" ht="14.4" x14ac:dyDescent="0.3">
      <c r="H332"/>
      <c r="I332"/>
    </row>
    <row r="333" spans="8:9" ht="14.4" x14ac:dyDescent="0.3">
      <c r="H333"/>
      <c r="I333"/>
    </row>
    <row r="334" spans="8:9" ht="14.4" x14ac:dyDescent="0.3">
      <c r="H334"/>
      <c r="I334"/>
    </row>
    <row r="335" spans="8:9" ht="14.4" x14ac:dyDescent="0.3">
      <c r="H335"/>
      <c r="I335"/>
    </row>
    <row r="336" spans="8:9" ht="14.4" x14ac:dyDescent="0.3">
      <c r="H336"/>
      <c r="I336"/>
    </row>
    <row r="337" spans="8:9" ht="14.4" x14ac:dyDescent="0.3">
      <c r="H337"/>
      <c r="I337"/>
    </row>
    <row r="338" spans="8:9" ht="14.4" x14ac:dyDescent="0.3">
      <c r="H338"/>
      <c r="I338"/>
    </row>
    <row r="339" spans="8:9" ht="14.4" x14ac:dyDescent="0.3">
      <c r="H339"/>
      <c r="I339"/>
    </row>
    <row r="340" spans="8:9" ht="14.4" x14ac:dyDescent="0.3">
      <c r="H340"/>
      <c r="I340"/>
    </row>
    <row r="341" spans="8:9" ht="14.4" x14ac:dyDescent="0.3">
      <c r="H341"/>
      <c r="I341"/>
    </row>
    <row r="342" spans="8:9" ht="14.4" x14ac:dyDescent="0.3">
      <c r="H342"/>
      <c r="I342"/>
    </row>
    <row r="343" spans="8:9" ht="14.4" x14ac:dyDescent="0.3">
      <c r="H343"/>
      <c r="I343"/>
    </row>
    <row r="344" spans="8:9" ht="14.4" x14ac:dyDescent="0.3">
      <c r="H344"/>
      <c r="I344"/>
    </row>
    <row r="345" spans="8:9" ht="14.4" x14ac:dyDescent="0.3">
      <c r="H345"/>
      <c r="I345"/>
    </row>
    <row r="346" spans="8:9" ht="14.4" x14ac:dyDescent="0.3">
      <c r="H346"/>
      <c r="I346"/>
    </row>
    <row r="347" spans="8:9" ht="14.4" x14ac:dyDescent="0.3">
      <c r="H347"/>
      <c r="I347"/>
    </row>
    <row r="348" spans="8:9" ht="14.4" x14ac:dyDescent="0.3">
      <c r="H348"/>
      <c r="I348"/>
    </row>
    <row r="349" spans="8:9" ht="14.4" x14ac:dyDescent="0.3">
      <c r="H349"/>
      <c r="I349"/>
    </row>
    <row r="350" spans="8:9" ht="14.4" x14ac:dyDescent="0.3">
      <c r="H350"/>
      <c r="I350"/>
    </row>
    <row r="351" spans="8:9" ht="14.4" x14ac:dyDescent="0.3">
      <c r="H351"/>
      <c r="I351"/>
    </row>
    <row r="352" spans="8:9" ht="14.4" x14ac:dyDescent="0.3">
      <c r="H352"/>
      <c r="I352"/>
    </row>
    <row r="353" spans="8:9" ht="14.4" x14ac:dyDescent="0.3">
      <c r="H353"/>
      <c r="I353"/>
    </row>
    <row r="354" spans="8:9" ht="14.4" x14ac:dyDescent="0.3">
      <c r="H354"/>
      <c r="I354"/>
    </row>
    <row r="355" spans="8:9" ht="14.4" x14ac:dyDescent="0.3">
      <c r="H355"/>
      <c r="I355"/>
    </row>
    <row r="356" spans="8:9" ht="14.4" x14ac:dyDescent="0.3">
      <c r="H356"/>
      <c r="I356"/>
    </row>
    <row r="357" spans="8:9" ht="14.4" x14ac:dyDescent="0.3">
      <c r="H357"/>
      <c r="I357"/>
    </row>
    <row r="358" spans="8:9" ht="14.4" x14ac:dyDescent="0.3">
      <c r="H358"/>
      <c r="I358"/>
    </row>
    <row r="359" spans="8:9" ht="14.4" x14ac:dyDescent="0.3">
      <c r="H359"/>
      <c r="I359"/>
    </row>
    <row r="360" spans="8:9" ht="14.4" x14ac:dyDescent="0.3">
      <c r="H360"/>
      <c r="I360"/>
    </row>
    <row r="361" spans="8:9" ht="14.4" x14ac:dyDescent="0.3">
      <c r="H361"/>
      <c r="I361"/>
    </row>
    <row r="362" spans="8:9" ht="14.4" x14ac:dyDescent="0.3">
      <c r="H362"/>
      <c r="I362"/>
    </row>
    <row r="363" spans="8:9" ht="14.4" x14ac:dyDescent="0.3">
      <c r="H363"/>
      <c r="I363"/>
    </row>
    <row r="364" spans="8:9" ht="14.4" x14ac:dyDescent="0.3">
      <c r="H364"/>
      <c r="I364"/>
    </row>
    <row r="365" spans="8:9" ht="14.4" x14ac:dyDescent="0.3">
      <c r="H365"/>
      <c r="I365"/>
    </row>
    <row r="366" spans="8:9" ht="14.4" x14ac:dyDescent="0.3">
      <c r="H366"/>
      <c r="I366"/>
    </row>
    <row r="367" spans="8:9" ht="14.4" x14ac:dyDescent="0.3">
      <c r="H367"/>
      <c r="I367"/>
    </row>
    <row r="368" spans="8:9" ht="14.4" x14ac:dyDescent="0.3">
      <c r="H368"/>
      <c r="I368"/>
    </row>
    <row r="369" spans="8:9" ht="14.4" x14ac:dyDescent="0.3">
      <c r="H369"/>
      <c r="I369"/>
    </row>
    <row r="370" spans="8:9" ht="14.4" x14ac:dyDescent="0.3">
      <c r="H370"/>
      <c r="I370"/>
    </row>
    <row r="371" spans="8:9" ht="14.4" x14ac:dyDescent="0.3">
      <c r="H371"/>
      <c r="I371"/>
    </row>
    <row r="372" spans="8:9" ht="14.4" x14ac:dyDescent="0.3">
      <c r="H372"/>
      <c r="I372"/>
    </row>
    <row r="373" spans="8:9" ht="14.4" x14ac:dyDescent="0.3">
      <c r="H373"/>
      <c r="I373"/>
    </row>
    <row r="374" spans="8:9" ht="14.4" x14ac:dyDescent="0.3">
      <c r="H374"/>
      <c r="I374"/>
    </row>
    <row r="375" spans="8:9" ht="14.4" x14ac:dyDescent="0.3">
      <c r="H375"/>
      <c r="I375"/>
    </row>
    <row r="376" spans="8:9" ht="14.4" x14ac:dyDescent="0.3">
      <c r="H376"/>
      <c r="I376"/>
    </row>
    <row r="377" spans="8:9" ht="14.4" x14ac:dyDescent="0.3">
      <c r="H377"/>
      <c r="I377"/>
    </row>
    <row r="378" spans="8:9" ht="14.4" x14ac:dyDescent="0.3">
      <c r="H378"/>
      <c r="I378"/>
    </row>
    <row r="379" spans="8:9" ht="14.4" x14ac:dyDescent="0.3">
      <c r="H379"/>
      <c r="I379"/>
    </row>
    <row r="380" spans="8:9" ht="14.4" x14ac:dyDescent="0.3">
      <c r="H380"/>
      <c r="I380"/>
    </row>
    <row r="381" spans="8:9" ht="14.4" x14ac:dyDescent="0.3">
      <c r="H381"/>
      <c r="I381"/>
    </row>
    <row r="382" spans="8:9" ht="14.4" x14ac:dyDescent="0.3">
      <c r="H382"/>
      <c r="I382"/>
    </row>
    <row r="383" spans="8:9" ht="14.4" x14ac:dyDescent="0.3">
      <c r="H383"/>
      <c r="I383"/>
    </row>
    <row r="384" spans="8:9" ht="14.4" x14ac:dyDescent="0.3">
      <c r="H384"/>
      <c r="I384"/>
    </row>
    <row r="385" spans="8:9" ht="14.4" x14ac:dyDescent="0.3">
      <c r="H385"/>
      <c r="I385"/>
    </row>
    <row r="386" spans="8:9" ht="14.4" x14ac:dyDescent="0.3">
      <c r="H386"/>
      <c r="I386"/>
    </row>
    <row r="387" spans="8:9" ht="14.4" x14ac:dyDescent="0.3">
      <c r="H387"/>
      <c r="I387"/>
    </row>
    <row r="388" spans="8:9" ht="14.4" x14ac:dyDescent="0.3">
      <c r="H388"/>
      <c r="I388"/>
    </row>
    <row r="389" spans="8:9" ht="14.4" x14ac:dyDescent="0.3">
      <c r="H389"/>
      <c r="I389"/>
    </row>
    <row r="390" spans="8:9" ht="14.4" x14ac:dyDescent="0.3">
      <c r="H390"/>
      <c r="I390"/>
    </row>
    <row r="391" spans="8:9" ht="14.4" x14ac:dyDescent="0.3">
      <c r="H391"/>
      <c r="I391"/>
    </row>
    <row r="392" spans="8:9" ht="14.4" x14ac:dyDescent="0.3">
      <c r="H392"/>
      <c r="I392"/>
    </row>
    <row r="393" spans="8:9" ht="14.4" x14ac:dyDescent="0.3">
      <c r="H393"/>
      <c r="I393"/>
    </row>
    <row r="394" spans="8:9" ht="14.4" x14ac:dyDescent="0.3">
      <c r="H394"/>
      <c r="I394"/>
    </row>
    <row r="395" spans="8:9" ht="14.4" x14ac:dyDescent="0.3">
      <c r="H395"/>
      <c r="I395"/>
    </row>
    <row r="396" spans="8:9" ht="14.4" x14ac:dyDescent="0.3">
      <c r="H396"/>
      <c r="I396"/>
    </row>
    <row r="397" spans="8:9" ht="14.4" x14ac:dyDescent="0.3">
      <c r="H397"/>
      <c r="I397"/>
    </row>
    <row r="398" spans="8:9" ht="14.4" x14ac:dyDescent="0.3">
      <c r="H398"/>
      <c r="I398"/>
    </row>
    <row r="399" spans="8:9" ht="14.4" x14ac:dyDescent="0.3">
      <c r="H399"/>
      <c r="I399"/>
    </row>
    <row r="400" spans="8:9" ht="14.4" x14ac:dyDescent="0.3">
      <c r="H400"/>
      <c r="I400"/>
    </row>
    <row r="401" spans="8:9" ht="14.4" x14ac:dyDescent="0.3">
      <c r="H401"/>
      <c r="I401"/>
    </row>
    <row r="402" spans="8:9" ht="14.4" x14ac:dyDescent="0.3">
      <c r="H402"/>
      <c r="I402"/>
    </row>
    <row r="403" spans="8:9" ht="14.4" x14ac:dyDescent="0.3">
      <c r="H403"/>
      <c r="I403"/>
    </row>
    <row r="404" spans="8:9" ht="14.4" x14ac:dyDescent="0.3">
      <c r="H404"/>
      <c r="I404"/>
    </row>
    <row r="405" spans="8:9" ht="14.4" x14ac:dyDescent="0.3">
      <c r="H405"/>
      <c r="I405"/>
    </row>
    <row r="406" spans="8:9" ht="14.4" x14ac:dyDescent="0.3">
      <c r="H406"/>
      <c r="I406"/>
    </row>
    <row r="407" spans="8:9" ht="14.4" x14ac:dyDescent="0.3">
      <c r="H407"/>
      <c r="I407"/>
    </row>
    <row r="408" spans="8:9" ht="14.4" x14ac:dyDescent="0.3">
      <c r="H408"/>
      <c r="I408"/>
    </row>
    <row r="409" spans="8:9" ht="14.4" x14ac:dyDescent="0.3">
      <c r="H409"/>
      <c r="I409"/>
    </row>
    <row r="410" spans="8:9" ht="14.4" x14ac:dyDescent="0.3">
      <c r="H410"/>
      <c r="I410"/>
    </row>
    <row r="411" spans="8:9" ht="14.4" x14ac:dyDescent="0.3">
      <c r="H411"/>
      <c r="I411"/>
    </row>
    <row r="412" spans="8:9" ht="14.4" x14ac:dyDescent="0.3">
      <c r="H412"/>
      <c r="I412"/>
    </row>
    <row r="413" spans="8:9" ht="14.4" x14ac:dyDescent="0.3">
      <c r="H413"/>
      <c r="I413"/>
    </row>
    <row r="414" spans="8:9" ht="14.4" x14ac:dyDescent="0.3">
      <c r="H414"/>
      <c r="I414"/>
    </row>
    <row r="415" spans="8:9" ht="14.4" x14ac:dyDescent="0.3">
      <c r="H415"/>
      <c r="I415"/>
    </row>
    <row r="416" spans="8:9" ht="14.4" x14ac:dyDescent="0.3">
      <c r="H416"/>
      <c r="I416"/>
    </row>
    <row r="417" spans="8:9" ht="14.4" x14ac:dyDescent="0.3">
      <c r="H417"/>
      <c r="I417"/>
    </row>
    <row r="418" spans="8:9" ht="14.4" x14ac:dyDescent="0.3">
      <c r="H418"/>
      <c r="I418"/>
    </row>
    <row r="419" spans="8:9" ht="14.4" x14ac:dyDescent="0.3">
      <c r="H419"/>
      <c r="I419"/>
    </row>
    <row r="420" spans="8:9" ht="14.4" x14ac:dyDescent="0.3">
      <c r="H420"/>
      <c r="I420"/>
    </row>
    <row r="421" spans="8:9" ht="14.4" x14ac:dyDescent="0.3">
      <c r="H421"/>
      <c r="I421"/>
    </row>
    <row r="422" spans="8:9" ht="14.4" x14ac:dyDescent="0.3">
      <c r="H422"/>
      <c r="I422"/>
    </row>
    <row r="423" spans="8:9" ht="14.4" x14ac:dyDescent="0.3">
      <c r="H423"/>
      <c r="I423"/>
    </row>
    <row r="424" spans="8:9" ht="14.4" x14ac:dyDescent="0.3">
      <c r="H424"/>
      <c r="I424"/>
    </row>
    <row r="425" spans="8:9" ht="14.4" x14ac:dyDescent="0.3">
      <c r="H425"/>
      <c r="I425"/>
    </row>
    <row r="426" spans="8:9" ht="14.4" x14ac:dyDescent="0.3">
      <c r="H426"/>
      <c r="I426"/>
    </row>
    <row r="427" spans="8:9" ht="14.4" x14ac:dyDescent="0.3">
      <c r="H427"/>
      <c r="I427"/>
    </row>
    <row r="428" spans="8:9" ht="14.4" x14ac:dyDescent="0.3">
      <c r="H428"/>
      <c r="I428"/>
    </row>
    <row r="429" spans="8:9" ht="14.4" x14ac:dyDescent="0.3">
      <c r="H429"/>
      <c r="I429"/>
    </row>
    <row r="430" spans="8:9" ht="14.4" x14ac:dyDescent="0.3">
      <c r="H430"/>
      <c r="I430"/>
    </row>
    <row r="431" spans="8:9" ht="14.4" x14ac:dyDescent="0.3">
      <c r="H431"/>
      <c r="I431"/>
    </row>
    <row r="432" spans="8:9" ht="14.4" x14ac:dyDescent="0.3">
      <c r="H432"/>
      <c r="I432"/>
    </row>
    <row r="433" spans="8:9" ht="14.4" x14ac:dyDescent="0.3">
      <c r="H433"/>
      <c r="I433"/>
    </row>
    <row r="434" spans="8:9" ht="14.4" x14ac:dyDescent="0.3">
      <c r="H434"/>
      <c r="I434"/>
    </row>
    <row r="435" spans="8:9" ht="14.4" x14ac:dyDescent="0.3">
      <c r="H435"/>
      <c r="I435"/>
    </row>
    <row r="436" spans="8:9" ht="14.4" x14ac:dyDescent="0.3">
      <c r="H436"/>
      <c r="I436"/>
    </row>
    <row r="437" spans="8:9" ht="14.4" x14ac:dyDescent="0.3">
      <c r="H437"/>
      <c r="I437"/>
    </row>
    <row r="438" spans="8:9" ht="14.4" x14ac:dyDescent="0.3">
      <c r="H438"/>
      <c r="I438"/>
    </row>
    <row r="439" spans="8:9" ht="14.4" x14ac:dyDescent="0.3">
      <c r="H439"/>
      <c r="I439"/>
    </row>
    <row r="440" spans="8:9" ht="14.4" x14ac:dyDescent="0.3">
      <c r="H440"/>
      <c r="I440"/>
    </row>
    <row r="441" spans="8:9" ht="14.4" x14ac:dyDescent="0.3">
      <c r="H441"/>
      <c r="I441"/>
    </row>
    <row r="442" spans="8:9" ht="14.4" x14ac:dyDescent="0.3">
      <c r="H442"/>
      <c r="I442"/>
    </row>
    <row r="443" spans="8:9" ht="14.4" x14ac:dyDescent="0.3">
      <c r="H443"/>
      <c r="I443"/>
    </row>
    <row r="444" spans="8:9" ht="14.4" x14ac:dyDescent="0.3">
      <c r="H444"/>
      <c r="I444"/>
    </row>
    <row r="445" spans="8:9" ht="14.4" x14ac:dyDescent="0.3">
      <c r="H445"/>
      <c r="I445"/>
    </row>
    <row r="446" spans="8:9" ht="14.4" x14ac:dyDescent="0.3">
      <c r="H446"/>
      <c r="I446"/>
    </row>
    <row r="447" spans="8:9" ht="14.4" x14ac:dyDescent="0.3">
      <c r="H447"/>
      <c r="I447"/>
    </row>
    <row r="448" spans="8:9" ht="14.4" x14ac:dyDescent="0.3">
      <c r="H448"/>
      <c r="I448"/>
    </row>
    <row r="449" spans="8:9" ht="14.4" x14ac:dyDescent="0.3">
      <c r="H449"/>
      <c r="I449"/>
    </row>
    <row r="450" spans="8:9" ht="14.4" x14ac:dyDescent="0.3">
      <c r="H450"/>
      <c r="I450"/>
    </row>
    <row r="451" spans="8:9" ht="14.4" x14ac:dyDescent="0.3">
      <c r="H451"/>
      <c r="I451"/>
    </row>
    <row r="452" spans="8:9" ht="14.4" x14ac:dyDescent="0.3">
      <c r="H452"/>
      <c r="I452"/>
    </row>
    <row r="453" spans="8:9" ht="14.4" x14ac:dyDescent="0.3">
      <c r="H453"/>
      <c r="I453"/>
    </row>
    <row r="454" spans="8:9" ht="14.4" x14ac:dyDescent="0.3">
      <c r="H454"/>
      <c r="I454"/>
    </row>
    <row r="455" spans="8:9" ht="14.4" x14ac:dyDescent="0.3">
      <c r="H455"/>
      <c r="I455"/>
    </row>
    <row r="456" spans="8:9" ht="14.4" x14ac:dyDescent="0.3">
      <c r="H456"/>
      <c r="I456"/>
    </row>
    <row r="457" spans="8:9" ht="14.4" x14ac:dyDescent="0.3">
      <c r="H457"/>
      <c r="I457"/>
    </row>
    <row r="458" spans="8:9" ht="14.4" x14ac:dyDescent="0.3">
      <c r="H458"/>
      <c r="I458"/>
    </row>
    <row r="459" spans="8:9" ht="14.4" x14ac:dyDescent="0.3">
      <c r="H459"/>
      <c r="I459"/>
    </row>
    <row r="460" spans="8:9" ht="14.4" x14ac:dyDescent="0.3">
      <c r="H460"/>
      <c r="I460"/>
    </row>
    <row r="461" spans="8:9" ht="14.4" x14ac:dyDescent="0.3">
      <c r="H461"/>
      <c r="I461"/>
    </row>
    <row r="462" spans="8:9" ht="14.4" x14ac:dyDescent="0.3">
      <c r="H462"/>
      <c r="I462"/>
    </row>
    <row r="463" spans="8:9" ht="14.4" x14ac:dyDescent="0.3">
      <c r="H463"/>
      <c r="I463"/>
    </row>
    <row r="464" spans="8:9" ht="14.4" x14ac:dyDescent="0.3">
      <c r="H464"/>
      <c r="I464"/>
    </row>
    <row r="465" spans="8:9" ht="14.4" x14ac:dyDescent="0.3">
      <c r="H465"/>
      <c r="I465"/>
    </row>
    <row r="466" spans="8:9" ht="14.4" x14ac:dyDescent="0.3">
      <c r="H466"/>
      <c r="I466"/>
    </row>
    <row r="467" spans="8:9" ht="14.4" x14ac:dyDescent="0.3">
      <c r="H467"/>
      <c r="I467"/>
    </row>
    <row r="468" spans="8:9" ht="14.4" x14ac:dyDescent="0.3">
      <c r="H468"/>
      <c r="I468"/>
    </row>
    <row r="469" spans="8:9" ht="14.4" x14ac:dyDescent="0.3">
      <c r="H469"/>
      <c r="I469"/>
    </row>
    <row r="470" spans="8:9" ht="14.4" x14ac:dyDescent="0.3">
      <c r="H470"/>
      <c r="I470"/>
    </row>
    <row r="471" spans="8:9" ht="14.4" x14ac:dyDescent="0.3">
      <c r="H471"/>
      <c r="I471"/>
    </row>
    <row r="472" spans="8:9" ht="14.4" x14ac:dyDescent="0.3">
      <c r="H472"/>
      <c r="I472"/>
    </row>
    <row r="473" spans="8:9" ht="14.4" x14ac:dyDescent="0.3">
      <c r="H473"/>
      <c r="I473"/>
    </row>
    <row r="474" spans="8:9" ht="14.4" x14ac:dyDescent="0.3">
      <c r="H474"/>
      <c r="I474"/>
    </row>
    <row r="475" spans="8:9" ht="14.4" x14ac:dyDescent="0.3">
      <c r="H475"/>
      <c r="I475"/>
    </row>
    <row r="476" spans="8:9" ht="14.4" x14ac:dyDescent="0.3">
      <c r="H476"/>
      <c r="I476"/>
    </row>
    <row r="477" spans="8:9" ht="14.4" x14ac:dyDescent="0.3">
      <c r="H477"/>
      <c r="I477"/>
    </row>
    <row r="478" spans="8:9" ht="14.4" x14ac:dyDescent="0.3">
      <c r="H478"/>
      <c r="I478"/>
    </row>
    <row r="479" spans="8:9" ht="14.4" x14ac:dyDescent="0.3">
      <c r="H479"/>
      <c r="I479"/>
    </row>
    <row r="480" spans="8:9" ht="14.4" x14ac:dyDescent="0.3">
      <c r="H480"/>
      <c r="I480"/>
    </row>
    <row r="481" spans="8:9" ht="14.4" x14ac:dyDescent="0.3">
      <c r="H481"/>
      <c r="I481"/>
    </row>
    <row r="482" spans="8:9" ht="14.4" x14ac:dyDescent="0.3">
      <c r="H482"/>
      <c r="I482"/>
    </row>
    <row r="483" spans="8:9" ht="14.4" x14ac:dyDescent="0.3">
      <c r="H483"/>
      <c r="I483"/>
    </row>
    <row r="484" spans="8:9" ht="14.4" x14ac:dyDescent="0.3">
      <c r="H484"/>
      <c r="I484"/>
    </row>
    <row r="485" spans="8:9" ht="14.4" x14ac:dyDescent="0.3">
      <c r="H485"/>
      <c r="I485"/>
    </row>
    <row r="486" spans="8:9" ht="14.4" x14ac:dyDescent="0.3">
      <c r="H486"/>
      <c r="I486"/>
    </row>
    <row r="487" spans="8:9" ht="14.4" x14ac:dyDescent="0.3">
      <c r="H487"/>
      <c r="I487"/>
    </row>
    <row r="488" spans="8:9" ht="14.4" x14ac:dyDescent="0.3">
      <c r="H488"/>
      <c r="I488"/>
    </row>
    <row r="489" spans="8:9" ht="14.4" x14ac:dyDescent="0.3">
      <c r="H489"/>
      <c r="I489"/>
    </row>
    <row r="490" spans="8:9" ht="14.4" x14ac:dyDescent="0.3">
      <c r="H490"/>
      <c r="I490"/>
    </row>
    <row r="491" spans="8:9" ht="14.4" x14ac:dyDescent="0.3">
      <c r="H491"/>
      <c r="I491"/>
    </row>
    <row r="492" spans="8:9" ht="14.4" x14ac:dyDescent="0.3">
      <c r="H492"/>
      <c r="I492"/>
    </row>
    <row r="493" spans="8:9" ht="14.4" x14ac:dyDescent="0.3">
      <c r="H493"/>
      <c r="I493"/>
    </row>
    <row r="494" spans="8:9" ht="14.4" x14ac:dyDescent="0.3">
      <c r="H494"/>
      <c r="I494"/>
    </row>
    <row r="495" spans="8:9" ht="14.4" x14ac:dyDescent="0.3">
      <c r="H495"/>
      <c r="I495"/>
    </row>
    <row r="496" spans="8:9" ht="14.4" x14ac:dyDescent="0.3">
      <c r="H496"/>
      <c r="I496"/>
    </row>
    <row r="497" spans="8:9" ht="14.4" x14ac:dyDescent="0.3">
      <c r="H497"/>
      <c r="I497"/>
    </row>
    <row r="498" spans="8:9" ht="14.4" x14ac:dyDescent="0.3">
      <c r="H498"/>
      <c r="I498"/>
    </row>
    <row r="499" spans="8:9" ht="14.4" x14ac:dyDescent="0.3">
      <c r="H499"/>
      <c r="I499"/>
    </row>
    <row r="500" spans="8:9" ht="14.4" x14ac:dyDescent="0.3">
      <c r="H500"/>
      <c r="I500"/>
    </row>
    <row r="501" spans="8:9" ht="14.4" x14ac:dyDescent="0.3">
      <c r="H501"/>
      <c r="I501"/>
    </row>
    <row r="502" spans="8:9" ht="14.4" x14ac:dyDescent="0.3">
      <c r="H502"/>
      <c r="I502"/>
    </row>
    <row r="503" spans="8:9" ht="14.4" x14ac:dyDescent="0.3">
      <c r="H503"/>
      <c r="I503"/>
    </row>
    <row r="504" spans="8:9" ht="14.4" x14ac:dyDescent="0.3">
      <c r="H504"/>
      <c r="I504"/>
    </row>
    <row r="505" spans="8:9" ht="14.4" x14ac:dyDescent="0.3">
      <c r="H505"/>
      <c r="I505"/>
    </row>
    <row r="506" spans="8:9" ht="14.4" x14ac:dyDescent="0.3">
      <c r="H506"/>
      <c r="I506"/>
    </row>
    <row r="507" spans="8:9" ht="14.4" x14ac:dyDescent="0.3">
      <c r="H507"/>
      <c r="I507"/>
    </row>
    <row r="508" spans="8:9" ht="14.4" x14ac:dyDescent="0.3">
      <c r="H508"/>
      <c r="I508"/>
    </row>
    <row r="509" spans="8:9" ht="14.4" x14ac:dyDescent="0.3">
      <c r="H509"/>
      <c r="I509"/>
    </row>
    <row r="510" spans="8:9" ht="14.4" x14ac:dyDescent="0.3">
      <c r="H510"/>
      <c r="I510"/>
    </row>
    <row r="511" spans="8:9" ht="14.4" x14ac:dyDescent="0.3">
      <c r="H511"/>
      <c r="I511"/>
    </row>
    <row r="512" spans="8:9" ht="14.4" x14ac:dyDescent="0.3">
      <c r="H512"/>
      <c r="I512"/>
    </row>
    <row r="513" spans="8:9" ht="14.4" x14ac:dyDescent="0.3">
      <c r="H513"/>
      <c r="I513"/>
    </row>
    <row r="514" spans="8:9" ht="14.4" x14ac:dyDescent="0.3">
      <c r="H514"/>
      <c r="I514"/>
    </row>
    <row r="515" spans="8:9" ht="14.4" x14ac:dyDescent="0.3">
      <c r="H515"/>
      <c r="I515"/>
    </row>
    <row r="516" spans="8:9" ht="14.4" x14ac:dyDescent="0.3">
      <c r="H516"/>
      <c r="I516"/>
    </row>
    <row r="517" spans="8:9" ht="14.4" x14ac:dyDescent="0.3">
      <c r="H517"/>
      <c r="I517"/>
    </row>
    <row r="518" spans="8:9" ht="14.4" x14ac:dyDescent="0.3">
      <c r="H518"/>
      <c r="I518"/>
    </row>
    <row r="519" spans="8:9" ht="14.4" x14ac:dyDescent="0.3">
      <c r="H519"/>
      <c r="I519"/>
    </row>
    <row r="520" spans="8:9" ht="14.4" x14ac:dyDescent="0.3">
      <c r="H520"/>
      <c r="I520"/>
    </row>
    <row r="521" spans="8:9" ht="14.4" x14ac:dyDescent="0.3">
      <c r="H521"/>
      <c r="I521"/>
    </row>
    <row r="522" spans="8:9" ht="14.4" x14ac:dyDescent="0.3">
      <c r="H522"/>
      <c r="I522"/>
    </row>
    <row r="523" spans="8:9" ht="14.4" x14ac:dyDescent="0.3">
      <c r="H523"/>
      <c r="I523"/>
    </row>
    <row r="524" spans="8:9" ht="14.4" x14ac:dyDescent="0.3">
      <c r="H524"/>
      <c r="I524"/>
    </row>
    <row r="525" spans="8:9" ht="14.4" x14ac:dyDescent="0.3">
      <c r="H525"/>
      <c r="I525"/>
    </row>
    <row r="526" spans="8:9" ht="14.4" x14ac:dyDescent="0.3">
      <c r="H526"/>
      <c r="I526"/>
    </row>
    <row r="527" spans="8:9" ht="14.4" x14ac:dyDescent="0.3">
      <c r="H527"/>
      <c r="I527"/>
    </row>
    <row r="528" spans="8:9" ht="14.4" x14ac:dyDescent="0.3">
      <c r="H528"/>
      <c r="I528"/>
    </row>
    <row r="529" spans="8:9" ht="14.4" x14ac:dyDescent="0.3">
      <c r="H529"/>
      <c r="I529"/>
    </row>
    <row r="530" spans="8:9" ht="14.4" x14ac:dyDescent="0.3">
      <c r="H530"/>
      <c r="I530"/>
    </row>
    <row r="531" spans="8:9" ht="14.4" x14ac:dyDescent="0.3">
      <c r="H531"/>
      <c r="I531"/>
    </row>
    <row r="532" spans="8:9" ht="14.4" x14ac:dyDescent="0.3">
      <c r="H532"/>
      <c r="I532"/>
    </row>
    <row r="533" spans="8:9" ht="14.4" x14ac:dyDescent="0.3">
      <c r="H533"/>
      <c r="I533"/>
    </row>
    <row r="534" spans="8:9" ht="14.4" x14ac:dyDescent="0.3">
      <c r="H534"/>
      <c r="I534"/>
    </row>
    <row r="535" spans="8:9" ht="14.4" x14ac:dyDescent="0.3">
      <c r="H535"/>
      <c r="I535"/>
    </row>
    <row r="536" spans="8:9" ht="14.4" x14ac:dyDescent="0.3">
      <c r="H536"/>
      <c r="I536"/>
    </row>
    <row r="537" spans="8:9" ht="14.4" x14ac:dyDescent="0.3">
      <c r="H537"/>
      <c r="I537"/>
    </row>
    <row r="538" spans="8:9" ht="14.4" x14ac:dyDescent="0.3">
      <c r="H538"/>
      <c r="I538"/>
    </row>
    <row r="539" spans="8:9" ht="14.4" x14ac:dyDescent="0.3">
      <c r="H539"/>
      <c r="I539"/>
    </row>
    <row r="540" spans="8:9" ht="14.4" x14ac:dyDescent="0.3">
      <c r="H540"/>
      <c r="I540"/>
    </row>
    <row r="541" spans="8:9" ht="14.4" x14ac:dyDescent="0.3">
      <c r="H541"/>
      <c r="I541"/>
    </row>
    <row r="542" spans="8:9" ht="14.4" x14ac:dyDescent="0.3">
      <c r="H542"/>
      <c r="I542"/>
    </row>
    <row r="543" spans="8:9" ht="14.4" x14ac:dyDescent="0.3">
      <c r="H543"/>
      <c r="I543"/>
    </row>
    <row r="544" spans="8:9" ht="14.4" x14ac:dyDescent="0.3">
      <c r="H544"/>
      <c r="I544"/>
    </row>
    <row r="545" spans="8:9" ht="14.4" x14ac:dyDescent="0.3">
      <c r="H545"/>
      <c r="I545"/>
    </row>
    <row r="546" spans="8:9" ht="14.4" x14ac:dyDescent="0.3">
      <c r="H546"/>
      <c r="I546"/>
    </row>
    <row r="547" spans="8:9" ht="14.4" x14ac:dyDescent="0.3">
      <c r="H547"/>
      <c r="I547"/>
    </row>
    <row r="548" spans="8:9" ht="14.4" x14ac:dyDescent="0.3">
      <c r="H548"/>
      <c r="I548"/>
    </row>
    <row r="549" spans="8:9" ht="14.4" x14ac:dyDescent="0.3">
      <c r="H549"/>
      <c r="I549"/>
    </row>
    <row r="550" spans="8:9" ht="14.4" x14ac:dyDescent="0.3">
      <c r="H550"/>
      <c r="I550"/>
    </row>
    <row r="551" spans="8:9" ht="14.4" x14ac:dyDescent="0.3">
      <c r="H551"/>
      <c r="I551"/>
    </row>
    <row r="552" spans="8:9" ht="14.4" x14ac:dyDescent="0.3">
      <c r="H552"/>
      <c r="I552"/>
    </row>
    <row r="553" spans="8:9" ht="14.4" x14ac:dyDescent="0.3">
      <c r="H553"/>
      <c r="I553"/>
    </row>
    <row r="554" spans="8:9" ht="14.4" x14ac:dyDescent="0.3">
      <c r="H554"/>
      <c r="I554"/>
    </row>
    <row r="555" spans="8:9" ht="14.4" x14ac:dyDescent="0.3">
      <c r="H555"/>
      <c r="I555"/>
    </row>
    <row r="556" spans="8:9" ht="14.4" x14ac:dyDescent="0.3">
      <c r="H556"/>
      <c r="I556"/>
    </row>
    <row r="557" spans="8:9" ht="14.4" x14ac:dyDescent="0.3">
      <c r="H557"/>
      <c r="I557"/>
    </row>
    <row r="558" spans="8:9" ht="14.4" x14ac:dyDescent="0.3">
      <c r="H558"/>
      <c r="I558"/>
    </row>
    <row r="559" spans="8:9" ht="14.4" x14ac:dyDescent="0.3">
      <c r="H559"/>
      <c r="I559"/>
    </row>
    <row r="560" spans="8:9" ht="14.4" x14ac:dyDescent="0.3">
      <c r="H560"/>
      <c r="I560"/>
    </row>
    <row r="561" spans="8:9" ht="14.4" x14ac:dyDescent="0.3">
      <c r="H561"/>
      <c r="I561"/>
    </row>
    <row r="562" spans="8:9" ht="14.4" x14ac:dyDescent="0.3">
      <c r="H562"/>
      <c r="I562"/>
    </row>
    <row r="563" spans="8:9" ht="14.4" x14ac:dyDescent="0.3">
      <c r="H563"/>
      <c r="I563"/>
    </row>
    <row r="564" spans="8:9" ht="14.4" x14ac:dyDescent="0.3">
      <c r="H564"/>
      <c r="I564"/>
    </row>
    <row r="565" spans="8:9" ht="14.4" x14ac:dyDescent="0.3">
      <c r="H565"/>
      <c r="I565"/>
    </row>
    <row r="566" spans="8:9" ht="14.4" x14ac:dyDescent="0.3">
      <c r="H566"/>
      <c r="I566"/>
    </row>
    <row r="567" spans="8:9" ht="14.4" x14ac:dyDescent="0.3">
      <c r="H567"/>
      <c r="I567"/>
    </row>
    <row r="568" spans="8:9" ht="14.4" x14ac:dyDescent="0.3">
      <c r="H568"/>
      <c r="I568"/>
    </row>
    <row r="569" spans="8:9" ht="14.4" x14ac:dyDescent="0.3">
      <c r="H569"/>
      <c r="I569"/>
    </row>
    <row r="570" spans="8:9" ht="14.4" x14ac:dyDescent="0.3">
      <c r="H570"/>
      <c r="I570"/>
    </row>
    <row r="571" spans="8:9" ht="14.4" x14ac:dyDescent="0.3">
      <c r="H571"/>
      <c r="I571"/>
    </row>
    <row r="572" spans="8:9" ht="14.4" x14ac:dyDescent="0.3">
      <c r="H572"/>
      <c r="I572"/>
    </row>
    <row r="573" spans="8:9" ht="14.4" x14ac:dyDescent="0.3">
      <c r="H573"/>
      <c r="I573"/>
    </row>
    <row r="574" spans="8:9" ht="14.4" x14ac:dyDescent="0.3">
      <c r="H574"/>
      <c r="I574"/>
    </row>
    <row r="575" spans="8:9" ht="14.4" x14ac:dyDescent="0.3">
      <c r="H575"/>
      <c r="I575"/>
    </row>
    <row r="576" spans="8:9" ht="14.4" x14ac:dyDescent="0.3">
      <c r="H576"/>
      <c r="I576"/>
    </row>
    <row r="577" spans="8:9" ht="14.4" x14ac:dyDescent="0.3">
      <c r="H577"/>
      <c r="I577"/>
    </row>
    <row r="578" spans="8:9" ht="14.4" x14ac:dyDescent="0.3">
      <c r="H578"/>
      <c r="I578"/>
    </row>
    <row r="579" spans="8:9" ht="14.4" x14ac:dyDescent="0.3">
      <c r="H579"/>
      <c r="I579"/>
    </row>
    <row r="580" spans="8:9" ht="14.4" x14ac:dyDescent="0.3">
      <c r="H580"/>
      <c r="I580"/>
    </row>
    <row r="581" spans="8:9" ht="14.4" x14ac:dyDescent="0.3">
      <c r="H581"/>
      <c r="I581"/>
    </row>
    <row r="582" spans="8:9" ht="14.4" x14ac:dyDescent="0.3">
      <c r="H582"/>
      <c r="I582"/>
    </row>
    <row r="583" spans="8:9" ht="14.4" x14ac:dyDescent="0.3">
      <c r="H583"/>
      <c r="I583"/>
    </row>
    <row r="584" spans="8:9" ht="14.4" x14ac:dyDescent="0.3">
      <c r="H584"/>
      <c r="I584"/>
    </row>
    <row r="585" spans="8:9" ht="14.4" x14ac:dyDescent="0.3">
      <c r="H585"/>
      <c r="I585"/>
    </row>
    <row r="586" spans="8:9" ht="14.4" x14ac:dyDescent="0.3">
      <c r="H586"/>
      <c r="I586"/>
    </row>
    <row r="587" spans="8:9" ht="14.4" x14ac:dyDescent="0.3">
      <c r="H587"/>
      <c r="I587"/>
    </row>
    <row r="588" spans="8:9" ht="14.4" x14ac:dyDescent="0.3">
      <c r="H588"/>
      <c r="I588"/>
    </row>
    <row r="589" spans="8:9" ht="14.4" x14ac:dyDescent="0.3">
      <c r="H589"/>
      <c r="I589"/>
    </row>
    <row r="590" spans="8:9" ht="14.4" x14ac:dyDescent="0.3">
      <c r="H590"/>
      <c r="I590"/>
    </row>
    <row r="591" spans="8:9" ht="14.4" x14ac:dyDescent="0.3">
      <c r="H591"/>
      <c r="I591"/>
    </row>
    <row r="592" spans="8:9" ht="14.4" x14ac:dyDescent="0.3">
      <c r="H592"/>
      <c r="I592"/>
    </row>
    <row r="593" spans="8:9" ht="14.4" x14ac:dyDescent="0.3">
      <c r="H593"/>
      <c r="I593"/>
    </row>
    <row r="594" spans="8:9" ht="14.4" x14ac:dyDescent="0.3">
      <c r="H594"/>
      <c r="I594"/>
    </row>
    <row r="595" spans="8:9" ht="14.4" x14ac:dyDescent="0.3">
      <c r="H595"/>
      <c r="I595"/>
    </row>
    <row r="596" spans="8:9" ht="14.4" x14ac:dyDescent="0.3">
      <c r="H596"/>
      <c r="I596"/>
    </row>
    <row r="597" spans="8:9" ht="14.4" x14ac:dyDescent="0.3">
      <c r="H597"/>
      <c r="I597"/>
    </row>
    <row r="598" spans="8:9" ht="14.4" x14ac:dyDescent="0.3">
      <c r="H598"/>
      <c r="I598"/>
    </row>
    <row r="599" spans="8:9" ht="14.4" x14ac:dyDescent="0.3">
      <c r="H599"/>
      <c r="I599"/>
    </row>
    <row r="600" spans="8:9" ht="14.4" x14ac:dyDescent="0.3">
      <c r="H600"/>
      <c r="I600"/>
    </row>
    <row r="601" spans="8:9" ht="14.4" x14ac:dyDescent="0.3">
      <c r="H601"/>
      <c r="I601"/>
    </row>
    <row r="602" spans="8:9" ht="14.4" x14ac:dyDescent="0.3">
      <c r="H602"/>
      <c r="I602"/>
    </row>
    <row r="603" spans="8:9" ht="14.4" x14ac:dyDescent="0.3">
      <c r="H603"/>
      <c r="I603"/>
    </row>
    <row r="604" spans="8:9" ht="14.4" x14ac:dyDescent="0.3">
      <c r="H604"/>
      <c r="I604"/>
    </row>
    <row r="605" spans="8:9" ht="14.4" x14ac:dyDescent="0.3">
      <c r="H605"/>
      <c r="I605"/>
    </row>
    <row r="606" spans="8:9" ht="14.4" x14ac:dyDescent="0.3">
      <c r="H606"/>
      <c r="I606"/>
    </row>
    <row r="607" spans="8:9" ht="14.4" x14ac:dyDescent="0.3">
      <c r="H607"/>
      <c r="I607"/>
    </row>
    <row r="608" spans="8:9" ht="14.4" x14ac:dyDescent="0.3">
      <c r="H608"/>
      <c r="I608"/>
    </row>
    <row r="609" spans="8:9" ht="14.4" x14ac:dyDescent="0.3">
      <c r="H609"/>
      <c r="I609"/>
    </row>
  </sheetData>
  <mergeCells count="6">
    <mergeCell ref="A87:E87"/>
    <mergeCell ref="C5:E5"/>
    <mergeCell ref="F5:I5"/>
    <mergeCell ref="C32:E32"/>
    <mergeCell ref="F32:I32"/>
    <mergeCell ref="A33:B33"/>
  </mergeCells>
  <printOptions horizontalCentered="1" verticalCentered="1"/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A0000"/>
    <pageSetUpPr fitToPage="1"/>
  </sheetPr>
  <dimension ref="A1:H258"/>
  <sheetViews>
    <sheetView showGridLines="0" view="pageBreakPreview" zoomScaleNormal="85" zoomScaleSheetLayoutView="100" workbookViewId="0">
      <pane ySplit="6" topLeftCell="A7" activePane="bottomLeft" state="frozen"/>
      <selection pane="bottomLeft" activeCell="K64" sqref="K64"/>
    </sheetView>
  </sheetViews>
  <sheetFormatPr baseColWidth="10" defaultColWidth="11.5546875" defaultRowHeight="14.4" x14ac:dyDescent="0.3"/>
  <cols>
    <col min="1" max="1" width="58.33203125" style="83" bestFit="1" customWidth="1"/>
    <col min="2" max="2" width="16.88671875" style="83" customWidth="1"/>
    <col min="3" max="3" width="14" style="83" customWidth="1"/>
    <col min="4" max="4" width="10.5546875" style="83" bestFit="1" customWidth="1"/>
    <col min="5" max="5" width="14.33203125" style="83" bestFit="1" customWidth="1"/>
    <col min="6" max="6" width="14.33203125" bestFit="1" customWidth="1"/>
    <col min="7" max="8" width="7.6640625" bestFit="1" customWidth="1"/>
  </cols>
  <sheetData>
    <row r="1" spans="1:8" x14ac:dyDescent="0.3">
      <c r="A1" s="268" t="s">
        <v>257</v>
      </c>
      <c r="B1" s="269"/>
      <c r="C1" s="269"/>
      <c r="D1" s="269"/>
      <c r="E1" s="269"/>
      <c r="F1" s="269"/>
      <c r="G1" s="269"/>
      <c r="H1" s="269"/>
    </row>
    <row r="2" spans="1:8" ht="15.6" x14ac:dyDescent="0.3">
      <c r="A2" s="232" t="s">
        <v>183</v>
      </c>
      <c r="B2" s="269"/>
      <c r="D2" s="269"/>
      <c r="E2" s="269"/>
      <c r="F2" s="269"/>
      <c r="G2" s="269"/>
      <c r="H2" s="269"/>
    </row>
    <row r="3" spans="1:8" x14ac:dyDescent="0.3">
      <c r="A3" s="191"/>
      <c r="B3" s="270"/>
      <c r="C3" s="271"/>
      <c r="D3" s="269"/>
      <c r="E3" s="269"/>
      <c r="F3" s="269"/>
      <c r="G3" s="269"/>
      <c r="H3" s="269"/>
    </row>
    <row r="4" spans="1:8" ht="15" thickBot="1" x14ac:dyDescent="0.35">
      <c r="A4" s="272" t="s">
        <v>258</v>
      </c>
      <c r="B4" s="270"/>
      <c r="C4" s="270"/>
      <c r="D4" s="269"/>
      <c r="E4" s="270"/>
      <c r="F4" s="270"/>
      <c r="G4" s="269"/>
      <c r="H4" s="269"/>
    </row>
    <row r="5" spans="1:8" ht="15" thickBot="1" x14ac:dyDescent="0.35">
      <c r="B5" s="794" t="s">
        <v>304</v>
      </c>
      <c r="C5" s="795"/>
      <c r="D5" s="796"/>
      <c r="E5" s="797" t="s">
        <v>312</v>
      </c>
      <c r="F5" s="798"/>
      <c r="G5" s="798"/>
      <c r="H5" s="799"/>
    </row>
    <row r="6" spans="1:8" ht="15" thickBot="1" x14ac:dyDescent="0.35">
      <c r="A6" s="273" t="s">
        <v>259</v>
      </c>
      <c r="B6" s="236">
        <v>2019</v>
      </c>
      <c r="C6" s="237">
        <v>2020</v>
      </c>
      <c r="D6" s="238" t="s">
        <v>198</v>
      </c>
      <c r="E6" s="236">
        <v>2019</v>
      </c>
      <c r="F6" s="237">
        <v>2020</v>
      </c>
      <c r="G6" s="238" t="s">
        <v>198</v>
      </c>
      <c r="H6" s="239" t="s">
        <v>203</v>
      </c>
    </row>
    <row r="7" spans="1:8" x14ac:dyDescent="0.3">
      <c r="A7" s="274" t="s">
        <v>184</v>
      </c>
      <c r="B7" s="275">
        <f>+SUM(B8:B18)</f>
        <v>181340231</v>
      </c>
      <c r="C7" s="275">
        <f>+SUM(C8:C18)</f>
        <v>119107686</v>
      </c>
      <c r="D7" s="276">
        <f>+C7/B7-1</f>
        <v>-0.34318112785463473</v>
      </c>
      <c r="E7" s="275">
        <f>+SUM(E8:E18)</f>
        <v>1283470221</v>
      </c>
      <c r="F7" s="275">
        <f>+SUM(F8:F18)</f>
        <v>1215096900</v>
      </c>
      <c r="G7" s="276">
        <f>+F7/E7-1</f>
        <v>-5.3272230147052291E-2</v>
      </c>
      <c r="H7" s="277">
        <f>F7/F7</f>
        <v>1</v>
      </c>
    </row>
    <row r="8" spans="1:8" x14ac:dyDescent="0.3">
      <c r="A8" s="278" t="s">
        <v>208</v>
      </c>
      <c r="B8" s="279">
        <v>66388446</v>
      </c>
      <c r="C8" s="280">
        <v>29611696</v>
      </c>
      <c r="D8" s="281">
        <f>+C8/B8-1</f>
        <v>-0.55396310978569974</v>
      </c>
      <c r="E8" s="282">
        <v>199212747</v>
      </c>
      <c r="F8" s="283">
        <v>351911580</v>
      </c>
      <c r="G8" s="284">
        <f t="shared" ref="G8:G71" si="0">+F8/E8-1</f>
        <v>0.76651135682597671</v>
      </c>
      <c r="H8" s="284">
        <f>+F8/$F$7</f>
        <v>0.28961606271894857</v>
      </c>
    </row>
    <row r="9" spans="1:8" x14ac:dyDescent="0.3">
      <c r="A9" s="278" t="s">
        <v>209</v>
      </c>
      <c r="B9" s="279">
        <v>0</v>
      </c>
      <c r="C9" s="280">
        <v>10567414</v>
      </c>
      <c r="D9" s="281" t="s">
        <v>205</v>
      </c>
      <c r="E9" s="282">
        <v>0</v>
      </c>
      <c r="F9" s="283">
        <v>212334894</v>
      </c>
      <c r="G9" s="284" t="s">
        <v>205</v>
      </c>
      <c r="H9" s="284">
        <f t="shared" ref="H9:H18" si="1">+F9/$F$7</f>
        <v>0.17474729299366989</v>
      </c>
    </row>
    <row r="10" spans="1:8" x14ac:dyDescent="0.3">
      <c r="A10" s="278" t="s">
        <v>210</v>
      </c>
      <c r="B10" s="279">
        <v>36612719</v>
      </c>
      <c r="C10" s="280">
        <v>21515695</v>
      </c>
      <c r="D10" s="281">
        <f t="shared" ref="D10:D71" si="2">+C10/B10-1</f>
        <v>-0.41234369946684379</v>
      </c>
      <c r="E10" s="282">
        <v>292342172</v>
      </c>
      <c r="F10" s="283">
        <v>185025524</v>
      </c>
      <c r="G10" s="284">
        <f t="shared" si="0"/>
        <v>-0.36709259996877908</v>
      </c>
      <c r="H10" s="284">
        <f t="shared" si="1"/>
        <v>0.15227223771207055</v>
      </c>
    </row>
    <row r="11" spans="1:8" x14ac:dyDescent="0.3">
      <c r="A11" s="285" t="s">
        <v>211</v>
      </c>
      <c r="B11" s="279">
        <v>9622326</v>
      </c>
      <c r="C11" s="280">
        <v>21757042</v>
      </c>
      <c r="D11" s="281">
        <f t="shared" si="2"/>
        <v>1.2611000708144786</v>
      </c>
      <c r="E11" s="282">
        <v>132573126</v>
      </c>
      <c r="F11" s="283">
        <v>162079193</v>
      </c>
      <c r="G11" s="284">
        <f t="shared" si="0"/>
        <v>0.22256446604419655</v>
      </c>
      <c r="H11" s="284">
        <f t="shared" si="1"/>
        <v>0.13338787466250634</v>
      </c>
    </row>
    <row r="12" spans="1:8" x14ac:dyDescent="0.3">
      <c r="A12" s="285" t="s">
        <v>212</v>
      </c>
      <c r="B12" s="279">
        <v>15188566</v>
      </c>
      <c r="C12" s="280">
        <v>10226947</v>
      </c>
      <c r="D12" s="281">
        <f t="shared" si="2"/>
        <v>-0.32666803436216429</v>
      </c>
      <c r="E12" s="282">
        <v>182177733</v>
      </c>
      <c r="F12" s="283">
        <v>58531175</v>
      </c>
      <c r="G12" s="284">
        <f t="shared" si="0"/>
        <v>-0.67871389090125522</v>
      </c>
      <c r="H12" s="284">
        <f t="shared" si="1"/>
        <v>4.8169964880990152E-2</v>
      </c>
    </row>
    <row r="13" spans="1:8" x14ac:dyDescent="0.3">
      <c r="A13" s="285" t="s">
        <v>213</v>
      </c>
      <c r="B13" s="279">
        <v>13325135</v>
      </c>
      <c r="C13" s="280">
        <v>4435110</v>
      </c>
      <c r="D13" s="281">
        <f t="shared" si="2"/>
        <v>-0.66716209629395873</v>
      </c>
      <c r="E13" s="282">
        <v>93518948</v>
      </c>
      <c r="F13" s="283">
        <v>57416890</v>
      </c>
      <c r="G13" s="284">
        <f t="shared" si="0"/>
        <v>-0.38604003543752441</v>
      </c>
      <c r="H13" s="284">
        <f t="shared" si="1"/>
        <v>4.725293102138603E-2</v>
      </c>
    </row>
    <row r="14" spans="1:8" x14ac:dyDescent="0.3">
      <c r="A14" s="285" t="s">
        <v>217</v>
      </c>
      <c r="B14" s="279">
        <v>2560761</v>
      </c>
      <c r="C14" s="280">
        <v>4333303</v>
      </c>
      <c r="D14" s="281">
        <f t="shared" si="2"/>
        <v>0.69219345343044503</v>
      </c>
      <c r="E14" s="282">
        <v>37039024</v>
      </c>
      <c r="F14" s="283">
        <v>37120194</v>
      </c>
      <c r="G14" s="284">
        <f t="shared" si="0"/>
        <v>2.1914724318869983E-3</v>
      </c>
      <c r="H14" s="284">
        <f t="shared" si="1"/>
        <v>3.0549163609914567E-2</v>
      </c>
    </row>
    <row r="15" spans="1:8" x14ac:dyDescent="0.3">
      <c r="A15" s="285" t="s">
        <v>214</v>
      </c>
      <c r="B15" s="279">
        <v>8769581</v>
      </c>
      <c r="C15" s="280">
        <v>1760219</v>
      </c>
      <c r="D15" s="281">
        <f t="shared" si="2"/>
        <v>-0.79928128835345724</v>
      </c>
      <c r="E15" s="282">
        <v>73668694</v>
      </c>
      <c r="F15" s="283">
        <v>29593441</v>
      </c>
      <c r="G15" s="284">
        <f t="shared" si="0"/>
        <v>-0.59829013664881858</v>
      </c>
      <c r="H15" s="284">
        <f t="shared" si="1"/>
        <v>2.4354799193381203E-2</v>
      </c>
    </row>
    <row r="16" spans="1:8" x14ac:dyDescent="0.3">
      <c r="A16" s="285" t="s">
        <v>222</v>
      </c>
      <c r="B16" s="279">
        <v>217182</v>
      </c>
      <c r="C16" s="280">
        <v>3002823</v>
      </c>
      <c r="D16" s="281" t="s">
        <v>205</v>
      </c>
      <c r="E16" s="282">
        <v>28799306</v>
      </c>
      <c r="F16" s="283">
        <v>18432757</v>
      </c>
      <c r="G16" s="284">
        <f t="shared" si="0"/>
        <v>-0.35995829205050978</v>
      </c>
      <c r="H16" s="284">
        <f t="shared" si="1"/>
        <v>1.5169783578577149E-2</v>
      </c>
    </row>
    <row r="17" spans="1:8" x14ac:dyDescent="0.3">
      <c r="A17" s="285" t="s">
        <v>231</v>
      </c>
      <c r="B17" s="279">
        <v>5888694</v>
      </c>
      <c r="C17" s="280">
        <v>2669605</v>
      </c>
      <c r="D17" s="281">
        <f t="shared" si="2"/>
        <v>-0.54665584593120309</v>
      </c>
      <c r="E17" s="282">
        <v>24841985</v>
      </c>
      <c r="F17" s="283">
        <v>16003266</v>
      </c>
      <c r="G17" s="284">
        <f t="shared" si="0"/>
        <v>-0.35579761440158664</v>
      </c>
      <c r="H17" s="284">
        <f t="shared" si="1"/>
        <v>1.3170361968662746E-2</v>
      </c>
    </row>
    <row r="18" spans="1:8" x14ac:dyDescent="0.3">
      <c r="A18" s="286" t="s">
        <v>316</v>
      </c>
      <c r="B18" s="282">
        <v>22766821</v>
      </c>
      <c r="C18" s="283">
        <v>9227832</v>
      </c>
      <c r="D18" s="284">
        <f t="shared" si="2"/>
        <v>-0.5946806978453425</v>
      </c>
      <c r="E18" s="283">
        <v>219296486</v>
      </c>
      <c r="F18" s="283">
        <v>86647986</v>
      </c>
      <c r="G18" s="284">
        <f t="shared" si="0"/>
        <v>-0.60488201347649495</v>
      </c>
      <c r="H18" s="284">
        <f t="shared" si="1"/>
        <v>7.1309527659892805E-2</v>
      </c>
    </row>
    <row r="19" spans="1:8" x14ac:dyDescent="0.3">
      <c r="A19" s="287" t="s">
        <v>185</v>
      </c>
      <c r="B19" s="288">
        <f>+SUM(B20:B30)</f>
        <v>91134361</v>
      </c>
      <c r="C19" s="288">
        <f>+SUM(C20:C30)</f>
        <v>46385848</v>
      </c>
      <c r="D19" s="289">
        <f>+C19/B19-1</f>
        <v>-0.49101691731837571</v>
      </c>
      <c r="E19" s="288">
        <f>+SUM(E20:E30)</f>
        <v>901831724</v>
      </c>
      <c r="F19" s="288">
        <f>+SUM(F20:F30)</f>
        <v>663266013</v>
      </c>
      <c r="G19" s="289">
        <f>+F19/E19-1</f>
        <v>-0.26453461843398185</v>
      </c>
      <c r="H19" s="290">
        <f>F19/F19</f>
        <v>1</v>
      </c>
    </row>
    <row r="20" spans="1:8" x14ac:dyDescent="0.3">
      <c r="A20" s="291" t="s">
        <v>208</v>
      </c>
      <c r="B20" s="282">
        <v>19739010</v>
      </c>
      <c r="C20" s="283">
        <v>872351</v>
      </c>
      <c r="D20" s="284">
        <f t="shared" si="2"/>
        <v>-0.95580573696451854</v>
      </c>
      <c r="E20" s="282">
        <v>159833527</v>
      </c>
      <c r="F20" s="283">
        <v>287992169</v>
      </c>
      <c r="G20" s="284">
        <f t="shared" si="0"/>
        <v>0.80182577714123782</v>
      </c>
      <c r="H20" s="284">
        <f t="shared" ref="H20:H30" si="3">+F20/$F$19</f>
        <v>0.43420311512328313</v>
      </c>
    </row>
    <row r="21" spans="1:8" x14ac:dyDescent="0.3">
      <c r="A21" s="291" t="s">
        <v>213</v>
      </c>
      <c r="B21" s="282">
        <v>3078122</v>
      </c>
      <c r="C21" s="283">
        <v>4722040</v>
      </c>
      <c r="D21" s="284">
        <f t="shared" si="2"/>
        <v>0.5340652514747628</v>
      </c>
      <c r="E21" s="282">
        <v>62307634</v>
      </c>
      <c r="F21" s="283">
        <v>72392823</v>
      </c>
      <c r="G21" s="284">
        <f t="shared" si="0"/>
        <v>0.16186120949481086</v>
      </c>
      <c r="H21" s="284">
        <f t="shared" si="3"/>
        <v>0.10914598604647635</v>
      </c>
    </row>
    <row r="22" spans="1:8" x14ac:dyDescent="0.3">
      <c r="A22" s="278" t="s">
        <v>212</v>
      </c>
      <c r="B22" s="282">
        <v>12712672</v>
      </c>
      <c r="C22" s="280">
        <v>19028700</v>
      </c>
      <c r="D22" s="281">
        <f t="shared" si="2"/>
        <v>0.49682930543633952</v>
      </c>
      <c r="E22" s="282">
        <v>108172840</v>
      </c>
      <c r="F22" s="283">
        <v>65208254</v>
      </c>
      <c r="G22" s="284">
        <f t="shared" si="0"/>
        <v>-0.39718459827808905</v>
      </c>
      <c r="H22" s="284">
        <f t="shared" si="3"/>
        <v>9.8313878175452354E-2</v>
      </c>
    </row>
    <row r="23" spans="1:8" x14ac:dyDescent="0.3">
      <c r="A23" s="285" t="s">
        <v>214</v>
      </c>
      <c r="B23" s="282">
        <v>8683806</v>
      </c>
      <c r="C23" s="280">
        <v>606002</v>
      </c>
      <c r="D23" s="284">
        <f t="shared" si="2"/>
        <v>-0.9302147007890319</v>
      </c>
      <c r="E23" s="282">
        <v>67726965</v>
      </c>
      <c r="F23" s="283">
        <v>57564236</v>
      </c>
      <c r="G23" s="284">
        <f t="shared" si="0"/>
        <v>-0.15005439856931435</v>
      </c>
      <c r="H23" s="284">
        <f t="shared" si="3"/>
        <v>8.6789063319606577E-2</v>
      </c>
    </row>
    <row r="24" spans="1:8" x14ac:dyDescent="0.3">
      <c r="A24" s="285" t="s">
        <v>211</v>
      </c>
      <c r="B24" s="282">
        <v>15051944</v>
      </c>
      <c r="C24" s="280">
        <v>2439614</v>
      </c>
      <c r="D24" s="284">
        <f t="shared" si="2"/>
        <v>-0.83792033773179064</v>
      </c>
      <c r="E24" s="282">
        <v>62392152</v>
      </c>
      <c r="F24" s="283">
        <v>30004349</v>
      </c>
      <c r="G24" s="284">
        <f t="shared" si="0"/>
        <v>-0.51910059136924791</v>
      </c>
      <c r="H24" s="284">
        <f t="shared" si="3"/>
        <v>4.5237277972812392E-2</v>
      </c>
    </row>
    <row r="25" spans="1:8" x14ac:dyDescent="0.3">
      <c r="A25" s="285" t="s">
        <v>209</v>
      </c>
      <c r="B25" s="282">
        <v>11427114</v>
      </c>
      <c r="C25" s="280">
        <v>247071</v>
      </c>
      <c r="D25" s="281">
        <f t="shared" si="2"/>
        <v>-0.97837853022206656</v>
      </c>
      <c r="E25" s="282">
        <v>198008217</v>
      </c>
      <c r="F25" s="283">
        <v>29874280</v>
      </c>
      <c r="G25" s="284">
        <f t="shared" si="0"/>
        <v>-0.84912605924833917</v>
      </c>
      <c r="H25" s="284">
        <f t="shared" si="3"/>
        <v>4.5041174151041564E-2</v>
      </c>
    </row>
    <row r="26" spans="1:8" x14ac:dyDescent="0.3">
      <c r="A26" s="286" t="s">
        <v>210</v>
      </c>
      <c r="B26" s="282">
        <v>1958682</v>
      </c>
      <c r="C26" s="283">
        <v>1988124</v>
      </c>
      <c r="D26" s="284">
        <f t="shared" si="2"/>
        <v>1.5031536512818411E-2</v>
      </c>
      <c r="E26" s="282">
        <v>28323329</v>
      </c>
      <c r="F26" s="283">
        <v>21985658</v>
      </c>
      <c r="G26" s="284">
        <f t="shared" si="0"/>
        <v>-0.22376151475696937</v>
      </c>
      <c r="H26" s="284">
        <f t="shared" si="3"/>
        <v>3.3147572119001371E-2</v>
      </c>
    </row>
    <row r="27" spans="1:8" x14ac:dyDescent="0.3">
      <c r="A27" s="286" t="s">
        <v>217</v>
      </c>
      <c r="B27" s="282">
        <v>2784936</v>
      </c>
      <c r="C27" s="283">
        <v>3123614</v>
      </c>
      <c r="D27" s="284">
        <f t="shared" si="2"/>
        <v>0.12161069410571734</v>
      </c>
      <c r="E27" s="282">
        <v>14862421</v>
      </c>
      <c r="F27" s="283">
        <v>17615029</v>
      </c>
      <c r="G27" s="284">
        <f t="shared" si="0"/>
        <v>0.18520589613226535</v>
      </c>
      <c r="H27" s="284">
        <f t="shared" si="3"/>
        <v>2.6558015418769846E-2</v>
      </c>
    </row>
    <row r="28" spans="1:8" x14ac:dyDescent="0.3">
      <c r="A28" s="286" t="s">
        <v>215</v>
      </c>
      <c r="B28" s="282">
        <v>508559</v>
      </c>
      <c r="C28" s="283">
        <v>1902809</v>
      </c>
      <c r="D28" s="281">
        <f t="shared" si="2"/>
        <v>2.7415698080262074</v>
      </c>
      <c r="E28" s="282">
        <v>10782796</v>
      </c>
      <c r="F28" s="283">
        <v>11969157</v>
      </c>
      <c r="G28" s="284">
        <f t="shared" si="0"/>
        <v>0.1100235041078399</v>
      </c>
      <c r="H28" s="284">
        <f t="shared" si="3"/>
        <v>1.8045786706094951E-2</v>
      </c>
    </row>
    <row r="29" spans="1:8" x14ac:dyDescent="0.3">
      <c r="A29" s="286" t="s">
        <v>222</v>
      </c>
      <c r="B29" s="282">
        <v>3862491</v>
      </c>
      <c r="C29" s="283">
        <v>4402014</v>
      </c>
      <c r="D29" s="284">
        <f t="shared" si="2"/>
        <v>0.13968265557123627</v>
      </c>
      <c r="E29" s="282">
        <v>19996335</v>
      </c>
      <c r="F29" s="283">
        <v>8290387</v>
      </c>
      <c r="G29" s="284">
        <f t="shared" si="0"/>
        <v>-0.58540467540676833</v>
      </c>
      <c r="H29" s="284">
        <f t="shared" si="3"/>
        <v>1.2499339386473282E-2</v>
      </c>
    </row>
    <row r="30" spans="1:8" x14ac:dyDescent="0.3">
      <c r="A30" s="286" t="s">
        <v>317</v>
      </c>
      <c r="B30" s="282">
        <v>11327025</v>
      </c>
      <c r="C30" s="283">
        <v>7053509</v>
      </c>
      <c r="D30" s="284">
        <f t="shared" si="2"/>
        <v>-0.37728494463462381</v>
      </c>
      <c r="E30" s="283">
        <v>169425508</v>
      </c>
      <c r="F30" s="283">
        <v>60369671</v>
      </c>
      <c r="G30" s="284">
        <f t="shared" si="0"/>
        <v>-0.64368015352210128</v>
      </c>
      <c r="H30" s="284">
        <f t="shared" si="3"/>
        <v>9.101879158098819E-2</v>
      </c>
    </row>
    <row r="31" spans="1:8" x14ac:dyDescent="0.3">
      <c r="A31" s="287" t="s">
        <v>186</v>
      </c>
      <c r="B31" s="288">
        <f>+SUM(B32:B42)</f>
        <v>31658704</v>
      </c>
      <c r="C31" s="288">
        <f>+SUM(C32:C42)</f>
        <v>21165662</v>
      </c>
      <c r="D31" s="289">
        <f>+C31/B31-1</f>
        <v>-0.33144256315735476</v>
      </c>
      <c r="E31" s="288">
        <f>+SUM(E32:E42)</f>
        <v>319812088</v>
      </c>
      <c r="F31" s="288">
        <f>+SUM(F32:F42)</f>
        <v>194230289</v>
      </c>
      <c r="G31" s="289">
        <f>+F31/E31-1</f>
        <v>-0.39267370969417514</v>
      </c>
      <c r="H31" s="290">
        <f>F31/F31</f>
        <v>1</v>
      </c>
    </row>
    <row r="32" spans="1:8" x14ac:dyDescent="0.3">
      <c r="A32" s="291" t="s">
        <v>216</v>
      </c>
      <c r="B32" s="282">
        <v>3896509</v>
      </c>
      <c r="C32" s="283">
        <v>2234156</v>
      </c>
      <c r="D32" s="284">
        <f t="shared" si="2"/>
        <v>-0.42662624415855321</v>
      </c>
      <c r="E32" s="282">
        <v>37805409</v>
      </c>
      <c r="F32" s="283">
        <v>29740511</v>
      </c>
      <c r="G32" s="284">
        <f t="shared" si="0"/>
        <v>-0.21332656393163207</v>
      </c>
      <c r="H32" s="284">
        <f t="shared" ref="H32:H42" si="4">+F32/$F$31</f>
        <v>0.1531198411592746</v>
      </c>
    </row>
    <row r="33" spans="1:8" x14ac:dyDescent="0.3">
      <c r="A33" s="291" t="s">
        <v>220</v>
      </c>
      <c r="B33" s="282">
        <v>2173243</v>
      </c>
      <c r="C33" s="283">
        <v>3768400</v>
      </c>
      <c r="D33" s="284">
        <f t="shared" si="2"/>
        <v>0.73399845300318467</v>
      </c>
      <c r="E33" s="282">
        <v>22020711</v>
      </c>
      <c r="F33" s="283">
        <v>21757562</v>
      </c>
      <c r="G33" s="284">
        <f t="shared" si="0"/>
        <v>-1.1950068278903436E-2</v>
      </c>
      <c r="H33" s="284">
        <f t="shared" si="4"/>
        <v>0.11201940805432256</v>
      </c>
    </row>
    <row r="34" spans="1:8" x14ac:dyDescent="0.3">
      <c r="A34" s="286" t="s">
        <v>226</v>
      </c>
      <c r="B34" s="282">
        <v>1796334</v>
      </c>
      <c r="C34" s="280">
        <v>1491707</v>
      </c>
      <c r="D34" s="284">
        <f t="shared" si="2"/>
        <v>-0.1695826054620132</v>
      </c>
      <c r="E34" s="282">
        <v>17365321</v>
      </c>
      <c r="F34" s="283">
        <v>12609129</v>
      </c>
      <c r="G34" s="284">
        <f t="shared" si="0"/>
        <v>-0.27389024366436987</v>
      </c>
      <c r="H34" s="284">
        <f t="shared" si="4"/>
        <v>6.4918448430048931E-2</v>
      </c>
    </row>
    <row r="35" spans="1:8" x14ac:dyDescent="0.3">
      <c r="A35" s="286" t="s">
        <v>236</v>
      </c>
      <c r="B35" s="282">
        <v>150111</v>
      </c>
      <c r="C35" s="283">
        <v>929653</v>
      </c>
      <c r="D35" s="284">
        <f t="shared" si="2"/>
        <v>5.1931037698769575</v>
      </c>
      <c r="E35" s="282">
        <v>516391</v>
      </c>
      <c r="F35" s="283">
        <v>11519857</v>
      </c>
      <c r="G35" s="284" t="s">
        <v>205</v>
      </c>
      <c r="H35" s="284">
        <f t="shared" si="4"/>
        <v>5.9310301494737518E-2</v>
      </c>
    </row>
    <row r="36" spans="1:8" x14ac:dyDescent="0.3">
      <c r="A36" s="291" t="s">
        <v>223</v>
      </c>
      <c r="B36" s="282">
        <v>1255499</v>
      </c>
      <c r="C36" s="283">
        <v>1609515</v>
      </c>
      <c r="D36" s="284">
        <f t="shared" si="2"/>
        <v>0.28197234724997799</v>
      </c>
      <c r="E36" s="282">
        <v>21875695</v>
      </c>
      <c r="F36" s="283">
        <v>8864713</v>
      </c>
      <c r="G36" s="284">
        <f t="shared" si="0"/>
        <v>-0.59476885191533335</v>
      </c>
      <c r="H36" s="284">
        <f t="shared" si="4"/>
        <v>4.5640219378966174E-2</v>
      </c>
    </row>
    <row r="37" spans="1:8" x14ac:dyDescent="0.3">
      <c r="A37" s="286" t="s">
        <v>211</v>
      </c>
      <c r="B37" s="282">
        <v>1898016</v>
      </c>
      <c r="C37" s="283">
        <v>935795</v>
      </c>
      <c r="D37" s="284">
        <f t="shared" si="2"/>
        <v>-0.50696147977677741</v>
      </c>
      <c r="E37" s="282">
        <v>13853659</v>
      </c>
      <c r="F37" s="283">
        <v>6748458</v>
      </c>
      <c r="G37" s="284">
        <f t="shared" si="0"/>
        <v>-0.51287540713973112</v>
      </c>
      <c r="H37" s="284">
        <f t="shared" si="4"/>
        <v>3.4744622142841998E-2</v>
      </c>
    </row>
    <row r="38" spans="1:8" x14ac:dyDescent="0.3">
      <c r="A38" s="286" t="s">
        <v>248</v>
      </c>
      <c r="B38" s="282">
        <v>1439852</v>
      </c>
      <c r="C38" s="283">
        <v>417351</v>
      </c>
      <c r="D38" s="284">
        <f t="shared" si="2"/>
        <v>-0.71014312582126493</v>
      </c>
      <c r="E38" s="282">
        <v>22404525</v>
      </c>
      <c r="F38" s="283">
        <v>6666686</v>
      </c>
      <c r="G38" s="284">
        <f t="shared" si="0"/>
        <v>-0.70244019902229571</v>
      </c>
      <c r="H38" s="284">
        <f t="shared" si="4"/>
        <v>3.4323616745480928E-2</v>
      </c>
    </row>
    <row r="39" spans="1:8" x14ac:dyDescent="0.3">
      <c r="A39" s="286" t="s">
        <v>227</v>
      </c>
      <c r="B39" s="282">
        <v>3483440</v>
      </c>
      <c r="C39" s="283">
        <v>815599</v>
      </c>
      <c r="D39" s="284">
        <f t="shared" si="2"/>
        <v>-0.76586391612888405</v>
      </c>
      <c r="E39" s="282">
        <v>25292454</v>
      </c>
      <c r="F39" s="283">
        <v>5922178</v>
      </c>
      <c r="G39" s="284">
        <f t="shared" si="0"/>
        <v>-0.76585198099006124</v>
      </c>
      <c r="H39" s="284">
        <f t="shared" si="4"/>
        <v>3.0490496773137171E-2</v>
      </c>
    </row>
    <row r="40" spans="1:8" x14ac:dyDescent="0.3">
      <c r="A40" s="286" t="s">
        <v>212</v>
      </c>
      <c r="B40" s="282">
        <v>404438</v>
      </c>
      <c r="C40" s="283">
        <v>523856</v>
      </c>
      <c r="D40" s="284">
        <f t="shared" si="2"/>
        <v>0.29526899054984934</v>
      </c>
      <c r="E40" s="282">
        <v>2630729</v>
      </c>
      <c r="F40" s="283">
        <v>5166479</v>
      </c>
      <c r="G40" s="284">
        <f t="shared" si="0"/>
        <v>0.96389631923318597</v>
      </c>
      <c r="H40" s="284">
        <f t="shared" si="4"/>
        <v>2.659975962863341E-2</v>
      </c>
    </row>
    <row r="41" spans="1:8" x14ac:dyDescent="0.3">
      <c r="A41" s="286" t="s">
        <v>229</v>
      </c>
      <c r="B41" s="282">
        <v>1413353</v>
      </c>
      <c r="C41" s="283">
        <v>451818</v>
      </c>
      <c r="D41" s="284">
        <f t="shared" si="2"/>
        <v>-0.68032190118109204</v>
      </c>
      <c r="E41" s="282">
        <v>11802911</v>
      </c>
      <c r="F41" s="283">
        <v>4765935</v>
      </c>
      <c r="G41" s="284">
        <f t="shared" si="0"/>
        <v>-0.59620681711486267</v>
      </c>
      <c r="H41" s="284">
        <f t="shared" si="4"/>
        <v>2.4537547797192433E-2</v>
      </c>
    </row>
    <row r="42" spans="1:8" x14ac:dyDescent="0.3">
      <c r="A42" s="286" t="s">
        <v>318</v>
      </c>
      <c r="B42" s="282">
        <v>13747909</v>
      </c>
      <c r="C42" s="283">
        <v>7987812</v>
      </c>
      <c r="D42" s="284">
        <f t="shared" si="2"/>
        <v>-0.41897986086465944</v>
      </c>
      <c r="E42" s="283">
        <v>144244283</v>
      </c>
      <c r="F42" s="283">
        <v>80468781</v>
      </c>
      <c r="G42" s="284">
        <f t="shared" si="0"/>
        <v>-0.44213538778517825</v>
      </c>
      <c r="H42" s="284">
        <f t="shared" si="4"/>
        <v>0.41429573839536427</v>
      </c>
    </row>
    <row r="43" spans="1:8" x14ac:dyDescent="0.3">
      <c r="A43" s="287" t="s">
        <v>187</v>
      </c>
      <c r="B43" s="288">
        <f>+SUM(B44:B54)</f>
        <v>155745585</v>
      </c>
      <c r="C43" s="288">
        <f>+SUM(C44:C54)</f>
        <v>84245668</v>
      </c>
      <c r="D43" s="289">
        <f t="shared" si="2"/>
        <v>-0.45908150141142046</v>
      </c>
      <c r="E43" s="288">
        <f>+SUM(E44:E54)</f>
        <v>1085867756</v>
      </c>
      <c r="F43" s="288">
        <f>+SUM(F44:F54)</f>
        <v>686375570</v>
      </c>
      <c r="G43" s="289">
        <f t="shared" si="0"/>
        <v>-0.36790132480920634</v>
      </c>
      <c r="H43" s="290">
        <f>F43/F43</f>
        <v>1</v>
      </c>
    </row>
    <row r="44" spans="1:8" x14ac:dyDescent="0.3">
      <c r="A44" s="291" t="s">
        <v>208</v>
      </c>
      <c r="B44" s="282">
        <v>63467726</v>
      </c>
      <c r="C44" s="283">
        <v>10395741</v>
      </c>
      <c r="D44" s="284">
        <f t="shared" si="2"/>
        <v>-0.83620429381698658</v>
      </c>
      <c r="E44" s="282">
        <v>368015753</v>
      </c>
      <c r="F44" s="283">
        <v>246505777</v>
      </c>
      <c r="G44" s="284">
        <f t="shared" si="0"/>
        <v>-0.33017601830756416</v>
      </c>
      <c r="H44" s="284">
        <f>+F44/$F$43</f>
        <v>0.35914124536804243</v>
      </c>
    </row>
    <row r="45" spans="1:8" x14ac:dyDescent="0.3">
      <c r="A45" s="291" t="s">
        <v>212</v>
      </c>
      <c r="B45" s="282">
        <v>5472021</v>
      </c>
      <c r="C45" s="283">
        <v>10082728</v>
      </c>
      <c r="D45" s="284">
        <f t="shared" si="2"/>
        <v>0.84259672980056188</v>
      </c>
      <c r="E45" s="282">
        <v>52513923</v>
      </c>
      <c r="F45" s="283">
        <v>68041821</v>
      </c>
      <c r="G45" s="284">
        <f t="shared" si="0"/>
        <v>0.29569106844293458</v>
      </c>
      <c r="H45" s="284">
        <f t="shared" ref="H45:H54" si="5">+F45/$F$43</f>
        <v>9.9132055355641513E-2</v>
      </c>
    </row>
    <row r="46" spans="1:8" x14ac:dyDescent="0.3">
      <c r="A46" s="291" t="s">
        <v>210</v>
      </c>
      <c r="B46" s="282">
        <v>5978689</v>
      </c>
      <c r="C46" s="283">
        <v>7397290</v>
      </c>
      <c r="D46" s="284">
        <f t="shared" si="2"/>
        <v>0.23727626574989924</v>
      </c>
      <c r="E46" s="282">
        <v>45660745</v>
      </c>
      <c r="F46" s="283">
        <v>47284490</v>
      </c>
      <c r="G46" s="284">
        <f t="shared" si="0"/>
        <v>3.5561071112615528E-2</v>
      </c>
      <c r="H46" s="284">
        <f t="shared" si="5"/>
        <v>6.8890112158275091E-2</v>
      </c>
    </row>
    <row r="47" spans="1:8" x14ac:dyDescent="0.3">
      <c r="A47" s="286" t="s">
        <v>219</v>
      </c>
      <c r="B47" s="282">
        <v>7169249</v>
      </c>
      <c r="C47" s="283">
        <v>3244226</v>
      </c>
      <c r="D47" s="284">
        <f t="shared" si="2"/>
        <v>-0.54748035672913575</v>
      </c>
      <c r="E47" s="282">
        <v>44442490</v>
      </c>
      <c r="F47" s="283">
        <v>36418334</v>
      </c>
      <c r="G47" s="284">
        <f t="shared" si="0"/>
        <v>-0.1805514497500027</v>
      </c>
      <c r="H47" s="284">
        <f t="shared" si="5"/>
        <v>5.3058901848735671E-2</v>
      </c>
    </row>
    <row r="48" spans="1:8" x14ac:dyDescent="0.3">
      <c r="A48" s="286" t="s">
        <v>224</v>
      </c>
      <c r="B48" s="282">
        <v>8426636</v>
      </c>
      <c r="C48" s="283">
        <v>5720440</v>
      </c>
      <c r="D48" s="284">
        <f t="shared" si="2"/>
        <v>-0.32114784594943935</v>
      </c>
      <c r="E48" s="282">
        <v>71244218</v>
      </c>
      <c r="F48" s="283">
        <v>32769429</v>
      </c>
      <c r="G48" s="284">
        <f t="shared" si="0"/>
        <v>-0.54004086338627511</v>
      </c>
      <c r="H48" s="284">
        <f t="shared" si="5"/>
        <v>4.7742708849617128E-2</v>
      </c>
    </row>
    <row r="49" spans="1:8" x14ac:dyDescent="0.3">
      <c r="A49" s="286" t="s">
        <v>211</v>
      </c>
      <c r="B49" s="282">
        <v>21030616</v>
      </c>
      <c r="C49" s="283">
        <v>5216025</v>
      </c>
      <c r="D49" s="284">
        <f t="shared" si="2"/>
        <v>-0.75197944748741552</v>
      </c>
      <c r="E49" s="282">
        <v>43961659</v>
      </c>
      <c r="F49" s="283">
        <v>29116866</v>
      </c>
      <c r="G49" s="284">
        <f t="shared" si="0"/>
        <v>-0.33767590527009006</v>
      </c>
      <c r="H49" s="284">
        <f t="shared" si="5"/>
        <v>4.2421186406736477E-2</v>
      </c>
    </row>
    <row r="50" spans="1:8" x14ac:dyDescent="0.3">
      <c r="A50" s="286" t="s">
        <v>228</v>
      </c>
      <c r="B50" s="282">
        <v>2153230</v>
      </c>
      <c r="C50" s="283">
        <v>5741293</v>
      </c>
      <c r="D50" s="284">
        <f t="shared" si="2"/>
        <v>1.666363091727312</v>
      </c>
      <c r="E50" s="282">
        <v>11699762</v>
      </c>
      <c r="F50" s="283">
        <v>28838178</v>
      </c>
      <c r="G50" s="284">
        <f t="shared" si="0"/>
        <v>1.4648516781794365</v>
      </c>
      <c r="H50" s="284">
        <f t="shared" si="5"/>
        <v>4.2015157969564683E-2</v>
      </c>
    </row>
    <row r="51" spans="1:8" x14ac:dyDescent="0.3">
      <c r="A51" s="286" t="s">
        <v>222</v>
      </c>
      <c r="B51" s="282">
        <v>1512999</v>
      </c>
      <c r="C51" s="283">
        <v>5858282</v>
      </c>
      <c r="D51" s="284">
        <f t="shared" si="2"/>
        <v>2.871966868451334</v>
      </c>
      <c r="E51" s="282">
        <v>34594300</v>
      </c>
      <c r="F51" s="283">
        <v>22053415</v>
      </c>
      <c r="G51" s="284">
        <f t="shared" si="0"/>
        <v>-0.36251304405639084</v>
      </c>
      <c r="H51" s="284">
        <f t="shared" si="5"/>
        <v>3.2130244670567167E-2</v>
      </c>
    </row>
    <row r="52" spans="1:8" x14ac:dyDescent="0.3">
      <c r="A52" s="286" t="s">
        <v>214</v>
      </c>
      <c r="B52" s="282">
        <v>5517575</v>
      </c>
      <c r="C52" s="283">
        <v>288243</v>
      </c>
      <c r="D52" s="284">
        <f t="shared" si="2"/>
        <v>-0.94775911519100331</v>
      </c>
      <c r="E52" s="282">
        <v>78404622</v>
      </c>
      <c r="F52" s="283">
        <v>19570402</v>
      </c>
      <c r="G52" s="284">
        <f t="shared" si="0"/>
        <v>-0.75039224090640988</v>
      </c>
      <c r="H52" s="284">
        <f t="shared" si="5"/>
        <v>2.8512672733966914E-2</v>
      </c>
    </row>
    <row r="53" spans="1:8" x14ac:dyDescent="0.3">
      <c r="A53" s="286" t="s">
        <v>232</v>
      </c>
      <c r="B53" s="282">
        <v>2048909</v>
      </c>
      <c r="C53" s="283">
        <v>1844474</v>
      </c>
      <c r="D53" s="284">
        <f t="shared" si="2"/>
        <v>-9.9777491338073121E-2</v>
      </c>
      <c r="E53" s="282">
        <v>18480800</v>
      </c>
      <c r="F53" s="283">
        <v>16441118</v>
      </c>
      <c r="G53" s="284">
        <f t="shared" si="0"/>
        <v>-0.1103676247781481</v>
      </c>
      <c r="H53" s="284">
        <f t="shared" si="5"/>
        <v>2.3953530280805303E-2</v>
      </c>
    </row>
    <row r="54" spans="1:8" x14ac:dyDescent="0.3">
      <c r="A54" s="286" t="s">
        <v>319</v>
      </c>
      <c r="B54" s="282">
        <v>32967935</v>
      </c>
      <c r="C54" s="283">
        <v>28456926</v>
      </c>
      <c r="D54" s="284">
        <f t="shared" si="2"/>
        <v>-0.13683019576446021</v>
      </c>
      <c r="E54" s="282">
        <v>316849484</v>
      </c>
      <c r="F54" s="283">
        <v>139335740</v>
      </c>
      <c r="G54" s="284">
        <f t="shared" si="0"/>
        <v>-0.56024627769316493</v>
      </c>
      <c r="H54" s="284">
        <f t="shared" si="5"/>
        <v>0.20300218435804759</v>
      </c>
    </row>
    <row r="55" spans="1:8" x14ac:dyDescent="0.3">
      <c r="A55" s="287" t="s">
        <v>188</v>
      </c>
      <c r="B55" s="288">
        <f>+SUM(B56:B66)</f>
        <v>92442360</v>
      </c>
      <c r="C55" s="288">
        <f>+SUM(C56:C66)</f>
        <v>43636180</v>
      </c>
      <c r="D55" s="289">
        <f t="shared" si="2"/>
        <v>-0.52796337090485357</v>
      </c>
      <c r="E55" s="288">
        <f>+SUM(E56:E66)</f>
        <v>1055071270</v>
      </c>
      <c r="F55" s="288">
        <f>+SUM(F56:F66)</f>
        <v>331343482</v>
      </c>
      <c r="G55" s="289">
        <f t="shared" si="0"/>
        <v>-0.68595156420096626</v>
      </c>
      <c r="H55" s="292">
        <f>F55/F55</f>
        <v>1</v>
      </c>
    </row>
    <row r="56" spans="1:8" x14ac:dyDescent="0.3">
      <c r="A56" s="291" t="s">
        <v>215</v>
      </c>
      <c r="B56" s="282">
        <v>10221036</v>
      </c>
      <c r="C56" s="283">
        <v>2484625</v>
      </c>
      <c r="D56" s="284">
        <f t="shared" si="2"/>
        <v>-0.75691064976192235</v>
      </c>
      <c r="E56" s="282">
        <v>121208765</v>
      </c>
      <c r="F56" s="283">
        <v>58505172</v>
      </c>
      <c r="G56" s="284">
        <f t="shared" si="0"/>
        <v>-0.51731896616552442</v>
      </c>
      <c r="H56" s="284">
        <f t="shared" ref="H56:H66" si="6">+F56/$F$55</f>
        <v>0.17656955750830192</v>
      </c>
    </row>
    <row r="57" spans="1:8" x14ac:dyDescent="0.3">
      <c r="A57" s="291" t="s">
        <v>209</v>
      </c>
      <c r="B57" s="282">
        <v>38378147</v>
      </c>
      <c r="C57" s="283">
        <v>7590163</v>
      </c>
      <c r="D57" s="284">
        <f t="shared" si="2"/>
        <v>-0.80222695483447914</v>
      </c>
      <c r="E57" s="282">
        <v>419914304</v>
      </c>
      <c r="F57" s="283">
        <v>55943609</v>
      </c>
      <c r="G57" s="284">
        <f t="shared" si="0"/>
        <v>-0.86677374772163041</v>
      </c>
      <c r="H57" s="284">
        <f t="shared" si="6"/>
        <v>0.16883871884946269</v>
      </c>
    </row>
    <row r="58" spans="1:8" x14ac:dyDescent="0.3">
      <c r="A58" s="286" t="s">
        <v>225</v>
      </c>
      <c r="B58" s="282">
        <v>8962050</v>
      </c>
      <c r="C58" s="283">
        <v>8662972</v>
      </c>
      <c r="D58" s="284">
        <f t="shared" si="2"/>
        <v>-3.3371605826791884E-2</v>
      </c>
      <c r="E58" s="282">
        <v>111065930</v>
      </c>
      <c r="F58" s="283">
        <v>23604820</v>
      </c>
      <c r="G58" s="284">
        <f t="shared" si="0"/>
        <v>-0.7874701990070222</v>
      </c>
      <c r="H58" s="284">
        <f t="shared" si="6"/>
        <v>7.123972941166834E-2</v>
      </c>
    </row>
    <row r="59" spans="1:8" x14ac:dyDescent="0.3">
      <c r="A59" s="291" t="s">
        <v>221</v>
      </c>
      <c r="B59" s="282">
        <v>3800512</v>
      </c>
      <c r="C59" s="283">
        <v>2485513</v>
      </c>
      <c r="D59" s="284">
        <f t="shared" si="2"/>
        <v>-0.3460057486991226</v>
      </c>
      <c r="E59" s="282">
        <v>51996960</v>
      </c>
      <c r="F59" s="283">
        <v>23371123</v>
      </c>
      <c r="G59" s="284">
        <f t="shared" si="0"/>
        <v>-0.55052905015985543</v>
      </c>
      <c r="H59" s="284">
        <f t="shared" si="6"/>
        <v>7.0534428077266356E-2</v>
      </c>
    </row>
    <row r="60" spans="1:8" x14ac:dyDescent="0.3">
      <c r="A60" s="286" t="s">
        <v>218</v>
      </c>
      <c r="B60" s="282">
        <v>4478139</v>
      </c>
      <c r="C60" s="283">
        <v>2435189</v>
      </c>
      <c r="D60" s="284">
        <f t="shared" si="2"/>
        <v>-0.45620513342707758</v>
      </c>
      <c r="E60" s="282">
        <v>44434526</v>
      </c>
      <c r="F60" s="283">
        <v>22291448</v>
      </c>
      <c r="G60" s="284">
        <f t="shared" si="0"/>
        <v>-0.49833046491820343</v>
      </c>
      <c r="H60" s="284">
        <f t="shared" si="6"/>
        <v>6.7275951424932506E-2</v>
      </c>
    </row>
    <row r="61" spans="1:8" x14ac:dyDescent="0.3">
      <c r="A61" s="286" t="s">
        <v>223</v>
      </c>
      <c r="B61" s="282">
        <v>2314234</v>
      </c>
      <c r="C61" s="283">
        <v>1263779</v>
      </c>
      <c r="D61" s="284">
        <f t="shared" si="2"/>
        <v>-0.4539104515792266</v>
      </c>
      <c r="E61" s="282">
        <v>30045555</v>
      </c>
      <c r="F61" s="283">
        <v>13387419</v>
      </c>
      <c r="G61" s="284">
        <f t="shared" si="0"/>
        <v>-0.5544292991093025</v>
      </c>
      <c r="H61" s="284">
        <f t="shared" si="6"/>
        <v>4.0403447562007574E-2</v>
      </c>
    </row>
    <row r="62" spans="1:8" x14ac:dyDescent="0.3">
      <c r="A62" s="286" t="s">
        <v>216</v>
      </c>
      <c r="B62" s="282">
        <v>2604135</v>
      </c>
      <c r="C62" s="283">
        <v>1444460</v>
      </c>
      <c r="D62" s="284">
        <f t="shared" si="2"/>
        <v>-0.4453206150986796</v>
      </c>
      <c r="E62" s="282">
        <v>28176815</v>
      </c>
      <c r="F62" s="283">
        <v>13039955</v>
      </c>
      <c r="G62" s="284">
        <f t="shared" si="0"/>
        <v>-0.53720975915837188</v>
      </c>
      <c r="H62" s="284">
        <f t="shared" si="6"/>
        <v>3.9354795577358E-2</v>
      </c>
    </row>
    <row r="63" spans="1:8" x14ac:dyDescent="0.3">
      <c r="A63" s="286" t="s">
        <v>244</v>
      </c>
      <c r="B63" s="282">
        <v>1322922</v>
      </c>
      <c r="C63" s="283">
        <v>6919359</v>
      </c>
      <c r="D63" s="284">
        <f t="shared" si="2"/>
        <v>4.2303605201213674</v>
      </c>
      <c r="E63" s="282">
        <v>14062583</v>
      </c>
      <c r="F63" s="283">
        <v>12199547</v>
      </c>
      <c r="G63" s="284">
        <f t="shared" si="0"/>
        <v>-0.13248177806310546</v>
      </c>
      <c r="H63" s="284">
        <f t="shared" si="6"/>
        <v>3.6818430609719975E-2</v>
      </c>
    </row>
    <row r="64" spans="1:8" x14ac:dyDescent="0.3">
      <c r="A64" s="286" t="s">
        <v>226</v>
      </c>
      <c r="B64" s="282">
        <v>1098766</v>
      </c>
      <c r="C64" s="283">
        <v>1399027</v>
      </c>
      <c r="D64" s="284">
        <f t="shared" si="2"/>
        <v>0.27327110594976545</v>
      </c>
      <c r="E64" s="282">
        <v>17527218</v>
      </c>
      <c r="F64" s="283">
        <v>11949227</v>
      </c>
      <c r="G64" s="284">
        <f t="shared" si="0"/>
        <v>-0.31824736817902299</v>
      </c>
      <c r="H64" s="284">
        <f t="shared" si="6"/>
        <v>3.6062960791846815E-2</v>
      </c>
    </row>
    <row r="65" spans="1:8" x14ac:dyDescent="0.3">
      <c r="A65" s="286" t="s">
        <v>227</v>
      </c>
      <c r="B65" s="282">
        <v>1627306</v>
      </c>
      <c r="C65" s="283">
        <v>1071752</v>
      </c>
      <c r="D65" s="284">
        <f t="shared" si="2"/>
        <v>-0.3413949189642268</v>
      </c>
      <c r="E65" s="282">
        <v>21694417</v>
      </c>
      <c r="F65" s="283">
        <v>11141823</v>
      </c>
      <c r="G65" s="284">
        <f t="shared" si="0"/>
        <v>-0.4864198010022579</v>
      </c>
      <c r="H65" s="284">
        <f t="shared" si="6"/>
        <v>3.3626202431228144E-2</v>
      </c>
    </row>
    <row r="66" spans="1:8" x14ac:dyDescent="0.3">
      <c r="A66" s="286" t="s">
        <v>320</v>
      </c>
      <c r="B66" s="282">
        <v>17635113</v>
      </c>
      <c r="C66" s="283">
        <v>7879341</v>
      </c>
      <c r="D66" s="284">
        <f t="shared" si="2"/>
        <v>-0.55320155873115184</v>
      </c>
      <c r="E66" s="283">
        <v>194944197</v>
      </c>
      <c r="F66" s="283">
        <v>85909339</v>
      </c>
      <c r="G66" s="284">
        <f t="shared" si="0"/>
        <v>-0.55931317617010157</v>
      </c>
      <c r="H66" s="284">
        <f t="shared" si="6"/>
        <v>0.25927577775620769</v>
      </c>
    </row>
    <row r="67" spans="1:8" x14ac:dyDescent="0.3">
      <c r="A67" s="287" t="s">
        <v>88</v>
      </c>
      <c r="B67" s="288">
        <f>+SUM(B68:B78)</f>
        <v>69932076</v>
      </c>
      <c r="C67" s="288">
        <f>+SUM(C68:C78)</f>
        <v>69233819</v>
      </c>
      <c r="D67" s="289">
        <f t="shared" si="2"/>
        <v>-9.9847886683643861E-3</v>
      </c>
      <c r="E67" s="288">
        <f>+SUM(E68:E78)</f>
        <v>678619667</v>
      </c>
      <c r="F67" s="288">
        <f>+SUM(F68:F78)</f>
        <v>576722188</v>
      </c>
      <c r="G67" s="289">
        <f t="shared" si="0"/>
        <v>-0.15015403171331898</v>
      </c>
      <c r="H67" s="290">
        <f>F67/F67</f>
        <v>1</v>
      </c>
    </row>
    <row r="68" spans="1:8" x14ac:dyDescent="0.3">
      <c r="A68" s="291" t="s">
        <v>208</v>
      </c>
      <c r="B68" s="282">
        <v>36618269</v>
      </c>
      <c r="C68" s="283">
        <v>25761188</v>
      </c>
      <c r="D68" s="284">
        <f t="shared" si="2"/>
        <v>-0.2964935617246135</v>
      </c>
      <c r="E68" s="282">
        <v>396493005</v>
      </c>
      <c r="F68" s="283">
        <v>287649837</v>
      </c>
      <c r="G68" s="284">
        <f t="shared" si="0"/>
        <v>-0.27451472441487335</v>
      </c>
      <c r="H68" s="284">
        <f t="shared" ref="H68:H78" si="7">+F68/$F$67</f>
        <v>0.49876672509780395</v>
      </c>
    </row>
    <row r="69" spans="1:8" x14ac:dyDescent="0.3">
      <c r="A69" s="291" t="s">
        <v>209</v>
      </c>
      <c r="B69" s="282">
        <v>0</v>
      </c>
      <c r="C69" s="283">
        <v>9466437</v>
      </c>
      <c r="D69" s="284" t="s">
        <v>205</v>
      </c>
      <c r="E69" s="282"/>
      <c r="F69" s="283">
        <v>124928748</v>
      </c>
      <c r="G69" s="284" t="s">
        <v>205</v>
      </c>
      <c r="H69" s="284">
        <f t="shared" si="7"/>
        <v>0.21661859141094811</v>
      </c>
    </row>
    <row r="70" spans="1:8" x14ac:dyDescent="0.3">
      <c r="A70" s="291" t="s">
        <v>214</v>
      </c>
      <c r="B70" s="282">
        <v>4215971</v>
      </c>
      <c r="C70" s="283">
        <v>14869724</v>
      </c>
      <c r="D70" s="284">
        <f t="shared" si="2"/>
        <v>2.5269986439660044</v>
      </c>
      <c r="E70" s="282">
        <v>21144022</v>
      </c>
      <c r="F70" s="283">
        <v>32012348</v>
      </c>
      <c r="G70" s="284">
        <f t="shared" si="0"/>
        <v>0.51401412654602807</v>
      </c>
      <c r="H70" s="284">
        <f t="shared" si="7"/>
        <v>5.5507397957090567E-2</v>
      </c>
    </row>
    <row r="71" spans="1:8" x14ac:dyDescent="0.3">
      <c r="A71" s="286" t="s">
        <v>213</v>
      </c>
      <c r="B71" s="282">
        <v>3090637</v>
      </c>
      <c r="C71" s="283">
        <v>2750746</v>
      </c>
      <c r="D71" s="284">
        <f t="shared" si="2"/>
        <v>-0.10997441627729165</v>
      </c>
      <c r="E71" s="282">
        <v>28569624</v>
      </c>
      <c r="F71" s="283">
        <v>27012001</v>
      </c>
      <c r="G71" s="284">
        <f t="shared" si="0"/>
        <v>-5.4520248498895141E-2</v>
      </c>
      <c r="H71" s="284">
        <f t="shared" si="7"/>
        <v>4.6837110765018806E-2</v>
      </c>
    </row>
    <row r="72" spans="1:8" x14ac:dyDescent="0.3">
      <c r="A72" s="286" t="s">
        <v>211</v>
      </c>
      <c r="B72" s="282">
        <v>2981484</v>
      </c>
      <c r="C72" s="283">
        <v>3348742</v>
      </c>
      <c r="D72" s="284">
        <f t="shared" ref="D72:D78" si="8">+C72/B72-1</f>
        <v>0.12317959781102306</v>
      </c>
      <c r="E72" s="282">
        <v>14519785</v>
      </c>
      <c r="F72" s="283">
        <v>15203072</v>
      </c>
      <c r="G72" s="284">
        <f t="shared" ref="G72:G78" si="9">+F72/E72-1</f>
        <v>4.7059030144041447E-2</v>
      </c>
      <c r="H72" s="284">
        <f t="shared" si="7"/>
        <v>2.6361170623107708E-2</v>
      </c>
    </row>
    <row r="73" spans="1:8" x14ac:dyDescent="0.3">
      <c r="A73" s="286" t="s">
        <v>241</v>
      </c>
      <c r="B73" s="282">
        <v>2394050</v>
      </c>
      <c r="C73" s="283">
        <v>1272578</v>
      </c>
      <c r="D73" s="284">
        <f t="shared" si="8"/>
        <v>-0.46844134416574423</v>
      </c>
      <c r="E73" s="282">
        <v>22335582</v>
      </c>
      <c r="F73" s="283">
        <v>10863199</v>
      </c>
      <c r="G73" s="284">
        <f t="shared" si="9"/>
        <v>-0.51363707469095732</v>
      </c>
      <c r="H73" s="284">
        <f t="shared" si="7"/>
        <v>1.8836103805321254E-2</v>
      </c>
    </row>
    <row r="74" spans="1:8" x14ac:dyDescent="0.3">
      <c r="A74" s="286" t="s">
        <v>229</v>
      </c>
      <c r="B74" s="282">
        <v>716394</v>
      </c>
      <c r="C74" s="283">
        <v>614233</v>
      </c>
      <c r="D74" s="284">
        <f t="shared" si="8"/>
        <v>-0.14260448859147346</v>
      </c>
      <c r="E74" s="282">
        <v>10129173</v>
      </c>
      <c r="F74" s="283">
        <v>6792711</v>
      </c>
      <c r="G74" s="284">
        <f t="shared" si="9"/>
        <v>-0.32939135307492529</v>
      </c>
      <c r="H74" s="284">
        <f t="shared" si="7"/>
        <v>1.1778133634074782E-2</v>
      </c>
    </row>
    <row r="75" spans="1:8" x14ac:dyDescent="0.3">
      <c r="A75" s="286" t="s">
        <v>215</v>
      </c>
      <c r="B75" s="282">
        <v>1444202</v>
      </c>
      <c r="C75" s="283">
        <v>830152</v>
      </c>
      <c r="D75" s="284">
        <f t="shared" si="8"/>
        <v>-0.42518290377661849</v>
      </c>
      <c r="E75" s="282">
        <v>22191478</v>
      </c>
      <c r="F75" s="283">
        <v>6170873</v>
      </c>
      <c r="G75" s="284">
        <f t="shared" si="9"/>
        <v>-0.72192600240506732</v>
      </c>
      <c r="H75" s="284">
        <f t="shared" si="7"/>
        <v>1.0699905653707917E-2</v>
      </c>
    </row>
    <row r="76" spans="1:8" x14ac:dyDescent="0.3">
      <c r="A76" s="286" t="s">
        <v>222</v>
      </c>
      <c r="B76" s="282">
        <v>3288559</v>
      </c>
      <c r="C76" s="283">
        <v>276881</v>
      </c>
      <c r="D76" s="284">
        <f t="shared" si="8"/>
        <v>-0.91580476433599034</v>
      </c>
      <c r="E76" s="282">
        <v>48868710</v>
      </c>
      <c r="F76" s="283">
        <v>5827140</v>
      </c>
      <c r="G76" s="284">
        <f t="shared" si="9"/>
        <v>-0.88075928339422094</v>
      </c>
      <c r="H76" s="284">
        <f t="shared" si="7"/>
        <v>1.0103894251420754E-2</v>
      </c>
    </row>
    <row r="77" spans="1:8" x14ac:dyDescent="0.3">
      <c r="A77" s="286" t="s">
        <v>243</v>
      </c>
      <c r="B77" s="282">
        <v>7123</v>
      </c>
      <c r="C77" s="283">
        <v>1225397</v>
      </c>
      <c r="D77" s="284" t="s">
        <v>205</v>
      </c>
      <c r="E77" s="282">
        <v>2433458</v>
      </c>
      <c r="F77" s="283">
        <v>5490847</v>
      </c>
      <c r="G77" s="284">
        <f t="shared" si="9"/>
        <v>1.2563968640510748</v>
      </c>
      <c r="H77" s="284">
        <f t="shared" si="7"/>
        <v>9.5207833411812479E-3</v>
      </c>
    </row>
    <row r="78" spans="1:8" x14ac:dyDescent="0.3">
      <c r="A78" s="286" t="s">
        <v>321</v>
      </c>
      <c r="B78" s="282">
        <v>15175387</v>
      </c>
      <c r="C78" s="283">
        <v>8817741</v>
      </c>
      <c r="D78" s="284">
        <f t="shared" si="8"/>
        <v>-0.4189445712323514</v>
      </c>
      <c r="E78" s="283">
        <v>111934830</v>
      </c>
      <c r="F78" s="283">
        <v>54771412</v>
      </c>
      <c r="G78" s="284">
        <f t="shared" si="9"/>
        <v>-0.51068481544127065</v>
      </c>
      <c r="H78" s="284">
        <f t="shared" si="7"/>
        <v>9.4970183460324917E-2</v>
      </c>
    </row>
    <row r="79" spans="1:8" s="83" customFormat="1" ht="16.5" customHeight="1" x14ac:dyDescent="0.3">
      <c r="A79" s="287" t="s">
        <v>0</v>
      </c>
      <c r="B79" s="288">
        <f>+B67+B55+B43+B31+B19+B7</f>
        <v>622253317</v>
      </c>
      <c r="C79" s="288">
        <f>+C67+C55+C43+C31+C19+C7</f>
        <v>383774863</v>
      </c>
      <c r="D79" s="289">
        <f>C79/B79-1</f>
        <v>-0.38324979149930349</v>
      </c>
      <c r="E79" s="288">
        <f>+E67+E55+E43+E31+E19+E7</f>
        <v>5324672726</v>
      </c>
      <c r="F79" s="288">
        <f>+F67+F55+F43+F31+F19+F7</f>
        <v>3667034442</v>
      </c>
      <c r="G79" s="289">
        <f>F79/E79-1</f>
        <v>-0.31131270770987851</v>
      </c>
      <c r="H79" s="290">
        <f>F79/F79</f>
        <v>1</v>
      </c>
    </row>
    <row r="80" spans="1:8" s="83" customFormat="1" x14ac:dyDescent="0.3">
      <c r="B80" s="269"/>
      <c r="C80" s="269"/>
      <c r="D80" s="269"/>
      <c r="E80" s="269"/>
      <c r="F80" s="269"/>
      <c r="G80" s="269"/>
      <c r="H80" s="269"/>
    </row>
    <row r="81" spans="1:8" s="83" customFormat="1" ht="45.75" customHeight="1" x14ac:dyDescent="0.3">
      <c r="A81" s="793" t="s">
        <v>311</v>
      </c>
      <c r="B81" s="793"/>
      <c r="C81" s="793"/>
      <c r="D81" s="793"/>
      <c r="E81" s="793"/>
      <c r="F81" s="293"/>
      <c r="G81" s="293"/>
      <c r="H81" s="293"/>
    </row>
    <row r="82" spans="1:8" s="83" customFormat="1" x14ac:dyDescent="0.3">
      <c r="B82" s="294"/>
      <c r="C82" s="294"/>
      <c r="D82" s="294"/>
      <c r="E82" s="294"/>
      <c r="F82" s="294"/>
      <c r="G82" s="294"/>
      <c r="H82" s="294"/>
    </row>
    <row r="83" spans="1:8" s="83" customFormat="1" x14ac:dyDescent="0.3"/>
    <row r="84" spans="1:8" s="83" customFormat="1" x14ac:dyDescent="0.3"/>
    <row r="85" spans="1:8" s="83" customFormat="1" x14ac:dyDescent="0.3"/>
    <row r="86" spans="1:8" s="83" customFormat="1" x14ac:dyDescent="0.3"/>
    <row r="87" spans="1:8" s="83" customFormat="1" x14ac:dyDescent="0.3"/>
    <row r="88" spans="1:8" s="83" customFormat="1" x14ac:dyDescent="0.3"/>
    <row r="89" spans="1:8" s="83" customFormat="1" x14ac:dyDescent="0.3"/>
    <row r="90" spans="1:8" s="83" customFormat="1" x14ac:dyDescent="0.3"/>
    <row r="91" spans="1:8" s="83" customFormat="1" x14ac:dyDescent="0.3"/>
    <row r="92" spans="1:8" s="83" customFormat="1" x14ac:dyDescent="0.3"/>
    <row r="93" spans="1:8" s="83" customFormat="1" x14ac:dyDescent="0.3"/>
    <row r="94" spans="1:8" s="83" customFormat="1" x14ac:dyDescent="0.3"/>
    <row r="95" spans="1:8" s="83" customFormat="1" x14ac:dyDescent="0.3"/>
    <row r="96" spans="1:8" s="83" customFormat="1" x14ac:dyDescent="0.3"/>
    <row r="97" s="83" customFormat="1" x14ac:dyDescent="0.3"/>
    <row r="98" s="83" customFormat="1" x14ac:dyDescent="0.3"/>
    <row r="99" s="83" customFormat="1" x14ac:dyDescent="0.3"/>
    <row r="100" s="83" customFormat="1" x14ac:dyDescent="0.3"/>
    <row r="101" s="83" customFormat="1" x14ac:dyDescent="0.3"/>
    <row r="102" s="83" customFormat="1" x14ac:dyDescent="0.3"/>
    <row r="103" s="83" customFormat="1" x14ac:dyDescent="0.3"/>
    <row r="104" s="83" customFormat="1" x14ac:dyDescent="0.3"/>
    <row r="105" s="83" customFormat="1" x14ac:dyDescent="0.3"/>
    <row r="106" s="83" customFormat="1" x14ac:dyDescent="0.3"/>
    <row r="107" s="83" customFormat="1" x14ac:dyDescent="0.3"/>
    <row r="108" s="83" customFormat="1" x14ac:dyDescent="0.3"/>
    <row r="109" s="83" customFormat="1" x14ac:dyDescent="0.3"/>
    <row r="110" s="83" customFormat="1" x14ac:dyDescent="0.3"/>
    <row r="111" s="83" customFormat="1" x14ac:dyDescent="0.3"/>
    <row r="112" s="83" customFormat="1" x14ac:dyDescent="0.3"/>
    <row r="113" s="83" customFormat="1" x14ac:dyDescent="0.3"/>
    <row r="114" s="83" customFormat="1" x14ac:dyDescent="0.3"/>
    <row r="115" s="83" customFormat="1" x14ac:dyDescent="0.3"/>
    <row r="116" s="83" customFormat="1" x14ac:dyDescent="0.3"/>
    <row r="117" s="83" customFormat="1" x14ac:dyDescent="0.3"/>
    <row r="118" s="83" customFormat="1" x14ac:dyDescent="0.3"/>
    <row r="119" s="83" customFormat="1" x14ac:dyDescent="0.3"/>
    <row r="120" s="83" customFormat="1" x14ac:dyDescent="0.3"/>
    <row r="121" s="83" customFormat="1" x14ac:dyDescent="0.3"/>
    <row r="122" s="83" customFormat="1" x14ac:dyDescent="0.3"/>
    <row r="123" s="83" customFormat="1" x14ac:dyDescent="0.3"/>
    <row r="124" s="83" customFormat="1" x14ac:dyDescent="0.3"/>
    <row r="125" s="83" customFormat="1" x14ac:dyDescent="0.3"/>
    <row r="126" s="83" customFormat="1" x14ac:dyDescent="0.3"/>
    <row r="127" s="83" customFormat="1" x14ac:dyDescent="0.3"/>
    <row r="128" s="83" customFormat="1" x14ac:dyDescent="0.3"/>
    <row r="129" s="83" customFormat="1" x14ac:dyDescent="0.3"/>
    <row r="130" s="83" customFormat="1" x14ac:dyDescent="0.3"/>
    <row r="131" s="83" customFormat="1" x14ac:dyDescent="0.3"/>
    <row r="132" s="83" customFormat="1" x14ac:dyDescent="0.3"/>
    <row r="133" s="83" customFormat="1" x14ac:dyDescent="0.3"/>
    <row r="134" s="83" customFormat="1" x14ac:dyDescent="0.3"/>
    <row r="135" s="83" customFormat="1" x14ac:dyDescent="0.3"/>
    <row r="136" s="83" customFormat="1" x14ac:dyDescent="0.3"/>
    <row r="137" s="83" customFormat="1" x14ac:dyDescent="0.3"/>
    <row r="138" s="83" customFormat="1" x14ac:dyDescent="0.3"/>
    <row r="139" s="83" customFormat="1" x14ac:dyDescent="0.3"/>
    <row r="140" s="83" customFormat="1" x14ac:dyDescent="0.3"/>
    <row r="141" s="83" customFormat="1" x14ac:dyDescent="0.3"/>
    <row r="142" s="83" customFormat="1" x14ac:dyDescent="0.3"/>
    <row r="143" s="83" customFormat="1" x14ac:dyDescent="0.3"/>
    <row r="144" s="83" customFormat="1" x14ac:dyDescent="0.3"/>
    <row r="145" s="83" customFormat="1" x14ac:dyDescent="0.3"/>
    <row r="146" s="83" customFormat="1" x14ac:dyDescent="0.3"/>
    <row r="147" s="83" customFormat="1" x14ac:dyDescent="0.3"/>
    <row r="148" s="83" customFormat="1" x14ac:dyDescent="0.3"/>
    <row r="149" s="83" customFormat="1" x14ac:dyDescent="0.3"/>
    <row r="150" s="83" customFormat="1" x14ac:dyDescent="0.3"/>
    <row r="151" s="83" customFormat="1" x14ac:dyDescent="0.3"/>
    <row r="152" s="83" customFormat="1" x14ac:dyDescent="0.3"/>
    <row r="153" s="83" customFormat="1" x14ac:dyDescent="0.3"/>
    <row r="154" s="83" customFormat="1" x14ac:dyDescent="0.3"/>
    <row r="155" s="83" customFormat="1" x14ac:dyDescent="0.3"/>
    <row r="156" s="83" customFormat="1" x14ac:dyDescent="0.3"/>
    <row r="157" s="83" customFormat="1" x14ac:dyDescent="0.3"/>
    <row r="158" s="83" customFormat="1" x14ac:dyDescent="0.3"/>
    <row r="159" s="83" customFormat="1" x14ac:dyDescent="0.3"/>
    <row r="160" s="83" customFormat="1" x14ac:dyDescent="0.3"/>
    <row r="161" spans="6:7" s="83" customFormat="1" x14ac:dyDescent="0.3"/>
    <row r="162" spans="6:7" s="83" customFormat="1" x14ac:dyDescent="0.3"/>
    <row r="163" spans="6:7" s="83" customFormat="1" x14ac:dyDescent="0.3"/>
    <row r="164" spans="6:7" s="83" customFormat="1" x14ac:dyDescent="0.3"/>
    <row r="165" spans="6:7" s="83" customFormat="1" x14ac:dyDescent="0.3"/>
    <row r="166" spans="6:7" s="83" customFormat="1" x14ac:dyDescent="0.3"/>
    <row r="167" spans="6:7" s="83" customFormat="1" x14ac:dyDescent="0.3"/>
    <row r="168" spans="6:7" s="83" customFormat="1" x14ac:dyDescent="0.3"/>
    <row r="169" spans="6:7" s="83" customFormat="1" x14ac:dyDescent="0.3"/>
    <row r="170" spans="6:7" s="83" customFormat="1" x14ac:dyDescent="0.3"/>
    <row r="171" spans="6:7" s="83" customFormat="1" x14ac:dyDescent="0.3"/>
    <row r="172" spans="6:7" s="83" customFormat="1" x14ac:dyDescent="0.3"/>
    <row r="173" spans="6:7" s="83" customFormat="1" x14ac:dyDescent="0.3">
      <c r="F173"/>
      <c r="G173"/>
    </row>
    <row r="174" spans="6:7" s="83" customFormat="1" x14ac:dyDescent="0.3">
      <c r="F174"/>
      <c r="G174"/>
    </row>
    <row r="175" spans="6:7" s="83" customFormat="1" x14ac:dyDescent="0.3">
      <c r="F175"/>
      <c r="G175"/>
    </row>
    <row r="176" spans="6:7" s="83" customFormat="1" x14ac:dyDescent="0.3">
      <c r="F176"/>
      <c r="G176"/>
    </row>
    <row r="177" spans="6:7" s="83" customFormat="1" x14ac:dyDescent="0.3">
      <c r="F177"/>
      <c r="G177"/>
    </row>
    <row r="178" spans="6:7" s="83" customFormat="1" x14ac:dyDescent="0.3">
      <c r="F178"/>
      <c r="G178"/>
    </row>
    <row r="179" spans="6:7" s="83" customFormat="1" x14ac:dyDescent="0.3">
      <c r="F179"/>
      <c r="G179"/>
    </row>
    <row r="180" spans="6:7" s="83" customFormat="1" x14ac:dyDescent="0.3">
      <c r="F180"/>
      <c r="G180"/>
    </row>
    <row r="181" spans="6:7" s="83" customFormat="1" x14ac:dyDescent="0.3">
      <c r="F181"/>
      <c r="G181"/>
    </row>
    <row r="182" spans="6:7" s="83" customFormat="1" x14ac:dyDescent="0.3">
      <c r="F182"/>
      <c r="G182"/>
    </row>
    <row r="183" spans="6:7" s="83" customFormat="1" x14ac:dyDescent="0.3">
      <c r="F183"/>
      <c r="G183"/>
    </row>
    <row r="184" spans="6:7" s="83" customFormat="1" x14ac:dyDescent="0.3">
      <c r="F184"/>
      <c r="G184"/>
    </row>
    <row r="185" spans="6:7" s="83" customFormat="1" x14ac:dyDescent="0.3">
      <c r="F185"/>
      <c r="G185"/>
    </row>
    <row r="186" spans="6:7" s="83" customFormat="1" x14ac:dyDescent="0.3">
      <c r="F186"/>
      <c r="G186"/>
    </row>
    <row r="187" spans="6:7" s="83" customFormat="1" x14ac:dyDescent="0.3">
      <c r="F187"/>
      <c r="G187"/>
    </row>
    <row r="188" spans="6:7" s="83" customFormat="1" x14ac:dyDescent="0.3">
      <c r="F188"/>
      <c r="G188"/>
    </row>
    <row r="189" spans="6:7" s="83" customFormat="1" x14ac:dyDescent="0.3">
      <c r="F189"/>
      <c r="G189"/>
    </row>
    <row r="190" spans="6:7" s="83" customFormat="1" x14ac:dyDescent="0.3">
      <c r="F190"/>
      <c r="G190"/>
    </row>
    <row r="191" spans="6:7" s="83" customFormat="1" x14ac:dyDescent="0.3">
      <c r="F191"/>
      <c r="G191"/>
    </row>
    <row r="192" spans="6:7" s="83" customFormat="1" x14ac:dyDescent="0.3">
      <c r="F192"/>
      <c r="G192"/>
    </row>
    <row r="193" spans="6:7" s="83" customFormat="1" x14ac:dyDescent="0.3">
      <c r="F193"/>
      <c r="G193"/>
    </row>
    <row r="194" spans="6:7" s="83" customFormat="1" x14ac:dyDescent="0.3">
      <c r="F194"/>
      <c r="G194"/>
    </row>
    <row r="195" spans="6:7" s="83" customFormat="1" x14ac:dyDescent="0.3">
      <c r="F195"/>
      <c r="G195"/>
    </row>
    <row r="196" spans="6:7" s="83" customFormat="1" x14ac:dyDescent="0.3">
      <c r="F196"/>
      <c r="G196"/>
    </row>
    <row r="197" spans="6:7" s="83" customFormat="1" x14ac:dyDescent="0.3">
      <c r="F197"/>
      <c r="G197"/>
    </row>
    <row r="198" spans="6:7" s="83" customFormat="1" x14ac:dyDescent="0.3">
      <c r="F198"/>
      <c r="G198"/>
    </row>
    <row r="199" spans="6:7" s="83" customFormat="1" x14ac:dyDescent="0.3">
      <c r="F199"/>
      <c r="G199"/>
    </row>
    <row r="200" spans="6:7" s="83" customFormat="1" x14ac:dyDescent="0.3">
      <c r="F200"/>
      <c r="G200"/>
    </row>
    <row r="201" spans="6:7" s="83" customFormat="1" x14ac:dyDescent="0.3">
      <c r="F201"/>
      <c r="G201"/>
    </row>
    <row r="202" spans="6:7" s="83" customFormat="1" x14ac:dyDescent="0.3">
      <c r="F202"/>
      <c r="G202"/>
    </row>
    <row r="203" spans="6:7" s="83" customFormat="1" x14ac:dyDescent="0.3">
      <c r="F203"/>
      <c r="G203"/>
    </row>
    <row r="204" spans="6:7" s="83" customFormat="1" x14ac:dyDescent="0.3">
      <c r="F204"/>
      <c r="G204"/>
    </row>
    <row r="205" spans="6:7" s="83" customFormat="1" x14ac:dyDescent="0.3">
      <c r="F205"/>
      <c r="G205"/>
    </row>
    <row r="206" spans="6:7" s="83" customFormat="1" x14ac:dyDescent="0.3">
      <c r="F206"/>
      <c r="G206"/>
    </row>
    <row r="207" spans="6:7" s="83" customFormat="1" x14ac:dyDescent="0.3">
      <c r="F207"/>
      <c r="G207"/>
    </row>
    <row r="208" spans="6:7" s="83" customFormat="1" x14ac:dyDescent="0.3">
      <c r="F208"/>
      <c r="G208"/>
    </row>
    <row r="209" spans="6:7" s="83" customFormat="1" x14ac:dyDescent="0.3">
      <c r="F209"/>
      <c r="G209"/>
    </row>
    <row r="210" spans="6:7" s="83" customFormat="1" x14ac:dyDescent="0.3">
      <c r="F210"/>
      <c r="G210"/>
    </row>
    <row r="211" spans="6:7" s="83" customFormat="1" x14ac:dyDescent="0.3">
      <c r="F211"/>
      <c r="G211"/>
    </row>
    <row r="212" spans="6:7" s="83" customFormat="1" x14ac:dyDescent="0.3">
      <c r="F212"/>
      <c r="G212"/>
    </row>
    <row r="213" spans="6:7" s="83" customFormat="1" x14ac:dyDescent="0.3">
      <c r="F213"/>
      <c r="G213"/>
    </row>
    <row r="214" spans="6:7" s="83" customFormat="1" x14ac:dyDescent="0.3">
      <c r="F214"/>
      <c r="G214"/>
    </row>
    <row r="215" spans="6:7" s="83" customFormat="1" x14ac:dyDescent="0.3">
      <c r="F215"/>
      <c r="G215"/>
    </row>
    <row r="216" spans="6:7" s="83" customFormat="1" x14ac:dyDescent="0.3">
      <c r="F216"/>
      <c r="G216"/>
    </row>
    <row r="217" spans="6:7" s="83" customFormat="1" x14ac:dyDescent="0.3">
      <c r="F217"/>
      <c r="G217"/>
    </row>
    <row r="218" spans="6:7" s="83" customFormat="1" x14ac:dyDescent="0.3">
      <c r="F218"/>
      <c r="G218"/>
    </row>
    <row r="219" spans="6:7" s="83" customFormat="1" x14ac:dyDescent="0.3">
      <c r="F219"/>
      <c r="G219"/>
    </row>
    <row r="220" spans="6:7" s="83" customFormat="1" x14ac:dyDescent="0.3">
      <c r="F220"/>
      <c r="G220"/>
    </row>
    <row r="221" spans="6:7" s="83" customFormat="1" x14ac:dyDescent="0.3">
      <c r="F221"/>
      <c r="G221"/>
    </row>
    <row r="222" spans="6:7" s="83" customFormat="1" x14ac:dyDescent="0.3">
      <c r="F222"/>
      <c r="G222"/>
    </row>
    <row r="223" spans="6:7" s="83" customFormat="1" x14ac:dyDescent="0.3">
      <c r="F223"/>
      <c r="G223"/>
    </row>
    <row r="224" spans="6:7" s="83" customFormat="1" x14ac:dyDescent="0.3">
      <c r="F224"/>
      <c r="G224"/>
    </row>
    <row r="225" spans="6:7" s="83" customFormat="1" x14ac:dyDescent="0.3">
      <c r="F225"/>
      <c r="G225"/>
    </row>
    <row r="226" spans="6:7" s="83" customFormat="1" x14ac:dyDescent="0.3">
      <c r="F226"/>
      <c r="G226"/>
    </row>
    <row r="227" spans="6:7" s="83" customFormat="1" x14ac:dyDescent="0.3">
      <c r="F227"/>
      <c r="G227"/>
    </row>
    <row r="228" spans="6:7" s="83" customFormat="1" x14ac:dyDescent="0.3">
      <c r="F228"/>
      <c r="G228"/>
    </row>
    <row r="229" spans="6:7" s="83" customFormat="1" x14ac:dyDescent="0.3">
      <c r="F229"/>
      <c r="G229"/>
    </row>
    <row r="230" spans="6:7" s="83" customFormat="1" x14ac:dyDescent="0.3">
      <c r="F230"/>
      <c r="G230"/>
    </row>
    <row r="231" spans="6:7" s="83" customFormat="1" x14ac:dyDescent="0.3">
      <c r="F231"/>
      <c r="G231"/>
    </row>
    <row r="232" spans="6:7" s="83" customFormat="1" x14ac:dyDescent="0.3">
      <c r="F232"/>
      <c r="G232"/>
    </row>
    <row r="233" spans="6:7" s="83" customFormat="1" x14ac:dyDescent="0.3">
      <c r="F233"/>
      <c r="G233"/>
    </row>
    <row r="234" spans="6:7" s="83" customFormat="1" x14ac:dyDescent="0.3">
      <c r="F234"/>
      <c r="G234"/>
    </row>
    <row r="235" spans="6:7" s="83" customFormat="1" x14ac:dyDescent="0.3">
      <c r="F235"/>
      <c r="G235"/>
    </row>
    <row r="236" spans="6:7" s="83" customFormat="1" x14ac:dyDescent="0.3">
      <c r="F236"/>
      <c r="G236"/>
    </row>
    <row r="237" spans="6:7" s="83" customFormat="1" x14ac:dyDescent="0.3">
      <c r="F237"/>
      <c r="G237"/>
    </row>
    <row r="238" spans="6:7" s="83" customFormat="1" x14ac:dyDescent="0.3">
      <c r="F238"/>
      <c r="G238"/>
    </row>
    <row r="239" spans="6:7" s="83" customFormat="1" x14ac:dyDescent="0.3">
      <c r="F239"/>
      <c r="G239"/>
    </row>
    <row r="240" spans="6:7" s="83" customFormat="1" x14ac:dyDescent="0.3">
      <c r="F240"/>
      <c r="G240"/>
    </row>
    <row r="241" spans="6:7" s="83" customFormat="1" x14ac:dyDescent="0.3">
      <c r="F241"/>
      <c r="G241"/>
    </row>
    <row r="242" spans="6:7" s="83" customFormat="1" x14ac:dyDescent="0.3">
      <c r="F242"/>
      <c r="G242"/>
    </row>
    <row r="243" spans="6:7" s="83" customFormat="1" x14ac:dyDescent="0.3">
      <c r="F243"/>
      <c r="G243"/>
    </row>
    <row r="244" spans="6:7" s="83" customFormat="1" x14ac:dyDescent="0.3">
      <c r="F244"/>
      <c r="G244"/>
    </row>
    <row r="245" spans="6:7" s="83" customFormat="1" x14ac:dyDescent="0.3">
      <c r="F245"/>
      <c r="G245"/>
    </row>
    <row r="246" spans="6:7" s="83" customFormat="1" x14ac:dyDescent="0.3">
      <c r="F246"/>
      <c r="G246"/>
    </row>
    <row r="247" spans="6:7" s="83" customFormat="1" x14ac:dyDescent="0.3">
      <c r="F247"/>
      <c r="G247"/>
    </row>
    <row r="248" spans="6:7" s="83" customFormat="1" x14ac:dyDescent="0.3">
      <c r="F248"/>
      <c r="G248"/>
    </row>
    <row r="249" spans="6:7" s="83" customFormat="1" x14ac:dyDescent="0.3">
      <c r="F249"/>
      <c r="G249"/>
    </row>
    <row r="250" spans="6:7" s="83" customFormat="1" x14ac:dyDescent="0.3">
      <c r="F250"/>
      <c r="G250"/>
    </row>
    <row r="251" spans="6:7" s="83" customFormat="1" x14ac:dyDescent="0.3">
      <c r="F251"/>
      <c r="G251"/>
    </row>
    <row r="252" spans="6:7" s="83" customFormat="1" x14ac:dyDescent="0.3">
      <c r="F252"/>
      <c r="G252"/>
    </row>
    <row r="253" spans="6:7" s="83" customFormat="1" x14ac:dyDescent="0.3">
      <c r="F253"/>
      <c r="G253"/>
    </row>
    <row r="254" spans="6:7" s="83" customFormat="1" x14ac:dyDescent="0.3">
      <c r="F254"/>
      <c r="G254"/>
    </row>
    <row r="255" spans="6:7" s="83" customFormat="1" x14ac:dyDescent="0.3">
      <c r="F255"/>
      <c r="G255"/>
    </row>
    <row r="256" spans="6:7" s="83" customFormat="1" x14ac:dyDescent="0.3">
      <c r="F256"/>
      <c r="G256"/>
    </row>
    <row r="257" spans="6:7" s="83" customFormat="1" x14ac:dyDescent="0.3">
      <c r="F257"/>
      <c r="G257"/>
    </row>
    <row r="258" spans="6:7" s="83" customFormat="1" x14ac:dyDescent="0.3">
      <c r="F258"/>
      <c r="G258"/>
    </row>
  </sheetData>
  <mergeCells count="3">
    <mergeCell ref="B5:D5"/>
    <mergeCell ref="E5:H5"/>
    <mergeCell ref="A81:E81"/>
  </mergeCells>
  <printOptions horizontalCentered="1" verticalCentered="1"/>
  <pageMargins left="0.7" right="0.7" top="0.75" bottom="0.75" header="0.3" footer="0.3"/>
  <pageSetup paperSize="9" scale="6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A0000"/>
  </sheetPr>
  <dimension ref="A1:O62"/>
  <sheetViews>
    <sheetView showGridLines="0" zoomScaleNormal="100" workbookViewId="0">
      <selection activeCell="P65" sqref="P65"/>
    </sheetView>
  </sheetViews>
  <sheetFormatPr baseColWidth="10" defaultColWidth="11.44140625" defaultRowHeight="13.8" x14ac:dyDescent="0.3"/>
  <cols>
    <col min="1" max="2" width="13.88671875" style="38" customWidth="1"/>
    <col min="3" max="5" width="13.5546875" style="38" customWidth="1"/>
    <col min="6" max="6" width="21.33203125" style="38" bestFit="1" customWidth="1"/>
    <col min="7" max="9" width="13.5546875" style="38" customWidth="1"/>
    <col min="10" max="13" width="9.109375" style="38" customWidth="1"/>
    <col min="14" max="16384" width="11.44140625" style="38"/>
  </cols>
  <sheetData>
    <row r="1" spans="1:15" x14ac:dyDescent="0.3">
      <c r="A1" s="170" t="s">
        <v>139</v>
      </c>
      <c r="B1" s="171"/>
      <c r="C1" s="171"/>
      <c r="D1" s="172"/>
      <c r="E1" s="173"/>
      <c r="F1" s="173"/>
      <c r="G1" s="174"/>
      <c r="H1" s="174"/>
    </row>
    <row r="2" spans="1:15" ht="15.6" x14ac:dyDescent="0.3">
      <c r="A2" s="803" t="s">
        <v>140</v>
      </c>
      <c r="B2" s="803"/>
      <c r="C2" s="803"/>
      <c r="D2" s="803"/>
      <c r="E2" s="173"/>
      <c r="F2" s="173"/>
      <c r="G2" s="174"/>
      <c r="H2" s="174"/>
    </row>
    <row r="3" spans="1:15" x14ac:dyDescent="0.3">
      <c r="A3" s="301"/>
      <c r="B3" s="301"/>
      <c r="C3" s="301"/>
      <c r="D3" s="301"/>
      <c r="E3" s="173"/>
      <c r="F3" s="173"/>
      <c r="G3" s="174"/>
      <c r="H3" s="174"/>
    </row>
    <row r="4" spans="1:15" ht="15" customHeight="1" x14ac:dyDescent="0.3">
      <c r="A4" s="804" t="s">
        <v>141</v>
      </c>
      <c r="B4" s="804"/>
      <c r="C4" s="804"/>
      <c r="D4" s="804"/>
      <c r="F4" s="804" t="s">
        <v>322</v>
      </c>
      <c r="G4" s="804"/>
      <c r="H4" s="804"/>
      <c r="L4"/>
      <c r="M4"/>
      <c r="N4"/>
      <c r="O4"/>
    </row>
    <row r="5" spans="1:15" ht="14.4" x14ac:dyDescent="0.3">
      <c r="A5" s="175" t="s">
        <v>60</v>
      </c>
      <c r="B5" s="175" t="s">
        <v>142</v>
      </c>
      <c r="C5" s="175" t="s">
        <v>143</v>
      </c>
      <c r="D5" s="175" t="s">
        <v>0</v>
      </c>
      <c r="F5" s="176" t="s">
        <v>144</v>
      </c>
      <c r="G5" s="177" t="s">
        <v>145</v>
      </c>
      <c r="H5" s="177" t="s">
        <v>146</v>
      </c>
      <c r="I5" s="178"/>
      <c r="L5"/>
      <c r="M5"/>
      <c r="N5"/>
      <c r="O5"/>
    </row>
    <row r="6" spans="1:15" ht="14.4" x14ac:dyDescent="0.3">
      <c r="A6" s="179">
        <v>2010</v>
      </c>
      <c r="B6" s="180">
        <v>67570</v>
      </c>
      <c r="C6" s="180">
        <v>92309</v>
      </c>
      <c r="D6" s="180">
        <v>159879</v>
      </c>
      <c r="E6" s="181"/>
      <c r="F6" s="38" t="s">
        <v>147</v>
      </c>
      <c r="G6" s="178">
        <v>25439</v>
      </c>
      <c r="H6" s="182">
        <f t="shared" ref="H6:H29" si="0">G6/$G$31</f>
        <v>0.12774622496070545</v>
      </c>
      <c r="I6" s="183"/>
      <c r="J6" s="183"/>
      <c r="K6" s="190"/>
      <c r="L6"/>
      <c r="M6"/>
      <c r="N6"/>
      <c r="O6"/>
    </row>
    <row r="7" spans="1:15" ht="14.4" x14ac:dyDescent="0.3">
      <c r="A7" s="179">
        <v>2011</v>
      </c>
      <c r="B7" s="180">
        <v>73672</v>
      </c>
      <c r="C7" s="180">
        <v>96564</v>
      </c>
      <c r="D7" s="180">
        <v>170236</v>
      </c>
      <c r="E7" s="181"/>
      <c r="F7" s="38" t="s">
        <v>283</v>
      </c>
      <c r="G7" s="178">
        <v>21125</v>
      </c>
      <c r="H7" s="182">
        <f t="shared" si="0"/>
        <v>0.10608274705353601</v>
      </c>
      <c r="I7" s="183"/>
      <c r="J7" s="183"/>
      <c r="K7" s="190"/>
      <c r="L7"/>
      <c r="M7"/>
      <c r="N7"/>
      <c r="O7"/>
    </row>
    <row r="8" spans="1:15" ht="14.4" x14ac:dyDescent="0.3">
      <c r="A8" s="179">
        <v>2012</v>
      </c>
      <c r="B8" s="180">
        <v>85569</v>
      </c>
      <c r="C8" s="180">
        <v>128437</v>
      </c>
      <c r="D8" s="180">
        <v>214006</v>
      </c>
      <c r="E8" s="181"/>
      <c r="F8" s="38" t="s">
        <v>148</v>
      </c>
      <c r="G8" s="178">
        <v>20121</v>
      </c>
      <c r="H8" s="182">
        <f t="shared" si="0"/>
        <v>0.10104099187996203</v>
      </c>
      <c r="I8" s="183"/>
      <c r="J8" s="183"/>
      <c r="K8" s="190"/>
      <c r="L8"/>
      <c r="M8"/>
      <c r="N8"/>
      <c r="O8"/>
    </row>
    <row r="9" spans="1:15" ht="14.4" x14ac:dyDescent="0.3">
      <c r="A9" s="179">
        <v>2013</v>
      </c>
      <c r="B9" s="180">
        <v>81643</v>
      </c>
      <c r="C9" s="180">
        <v>101659</v>
      </c>
      <c r="D9" s="180">
        <v>183302</v>
      </c>
      <c r="E9" s="181"/>
      <c r="F9" s="38" t="s">
        <v>284</v>
      </c>
      <c r="G9" s="178">
        <v>18230</v>
      </c>
      <c r="H9" s="182">
        <f t="shared" si="0"/>
        <v>9.1545016747264452E-2</v>
      </c>
      <c r="I9" s="183"/>
      <c r="J9" s="183"/>
      <c r="K9" s="190"/>
      <c r="L9"/>
      <c r="M9"/>
      <c r="N9"/>
      <c r="O9"/>
    </row>
    <row r="10" spans="1:15" ht="14.4" x14ac:dyDescent="0.3">
      <c r="A10" s="179">
        <v>2014</v>
      </c>
      <c r="B10" s="180">
        <v>81086</v>
      </c>
      <c r="C10" s="180">
        <v>93151</v>
      </c>
      <c r="D10" s="180">
        <v>174237</v>
      </c>
      <c r="E10" s="181"/>
      <c r="F10" s="38" t="s">
        <v>151</v>
      </c>
      <c r="G10" s="178">
        <v>14477</v>
      </c>
      <c r="H10" s="182">
        <f t="shared" si="0"/>
        <v>7.2698694868356964E-2</v>
      </c>
      <c r="I10" s="183"/>
      <c r="L10"/>
      <c r="M10"/>
      <c r="N10"/>
      <c r="O10"/>
    </row>
    <row r="11" spans="1:15" ht="14.4" x14ac:dyDescent="0.3">
      <c r="A11" s="179">
        <v>2015</v>
      </c>
      <c r="B11" s="180">
        <v>74677</v>
      </c>
      <c r="C11" s="180">
        <v>109359</v>
      </c>
      <c r="D11" s="180">
        <v>184036</v>
      </c>
      <c r="E11" s="181"/>
      <c r="F11" s="38" t="s">
        <v>150</v>
      </c>
      <c r="G11" s="178">
        <v>14014</v>
      </c>
      <c r="H11" s="182">
        <f t="shared" si="0"/>
        <v>7.0373662353053423E-2</v>
      </c>
      <c r="I11" s="183"/>
      <c r="L11"/>
      <c r="M11"/>
      <c r="N11"/>
      <c r="O11"/>
    </row>
    <row r="12" spans="1:15" ht="14.4" x14ac:dyDescent="0.3">
      <c r="A12" s="179">
        <v>2016</v>
      </c>
      <c r="B12" s="180">
        <v>75836</v>
      </c>
      <c r="C12" s="180">
        <v>97629</v>
      </c>
      <c r="D12" s="180">
        <v>173465</v>
      </c>
      <c r="E12" s="181"/>
      <c r="F12" s="38" t="s">
        <v>152</v>
      </c>
      <c r="G12" s="178">
        <v>13704</v>
      </c>
      <c r="H12" s="182">
        <f t="shared" si="0"/>
        <v>6.8816945118184966E-2</v>
      </c>
      <c r="I12" s="183"/>
      <c r="L12"/>
      <c r="M12"/>
      <c r="N12"/>
      <c r="O12"/>
    </row>
    <row r="13" spans="1:15" ht="14.4" x14ac:dyDescent="0.3">
      <c r="A13" s="40">
        <v>2017</v>
      </c>
      <c r="B13" s="183">
        <v>82070</v>
      </c>
      <c r="C13" s="180">
        <v>102094</v>
      </c>
      <c r="D13" s="180">
        <v>184164</v>
      </c>
      <c r="E13" s="181"/>
      <c r="F13" s="38" t="s">
        <v>153</v>
      </c>
      <c r="G13" s="178">
        <v>13469</v>
      </c>
      <c r="H13" s="182">
        <f t="shared" si="0"/>
        <v>6.763685302078469E-2</v>
      </c>
      <c r="I13" s="183"/>
      <c r="L13"/>
      <c r="M13"/>
      <c r="N13"/>
      <c r="O13"/>
    </row>
    <row r="14" spans="1:15" ht="14.4" x14ac:dyDescent="0.3">
      <c r="A14" s="40">
        <v>2018</v>
      </c>
      <c r="B14" s="183">
        <v>90834</v>
      </c>
      <c r="C14" s="180">
        <v>118615</v>
      </c>
      <c r="D14" s="180">
        <v>209449</v>
      </c>
      <c r="E14" s="181"/>
      <c r="F14" s="38" t="s">
        <v>149</v>
      </c>
      <c r="G14" s="178">
        <v>13194</v>
      </c>
      <c r="H14" s="182">
        <f t="shared" si="0"/>
        <v>6.6255894183401373E-2</v>
      </c>
      <c r="I14" s="183"/>
      <c r="L14"/>
      <c r="M14"/>
      <c r="N14"/>
      <c r="O14"/>
    </row>
    <row r="15" spans="1:15" ht="14.4" x14ac:dyDescent="0.3">
      <c r="A15" s="40" t="s">
        <v>154</v>
      </c>
      <c r="B15" s="183">
        <v>66918.666666666672</v>
      </c>
      <c r="C15" s="180">
        <v>141796.83333333334</v>
      </c>
      <c r="D15" s="180">
        <v>208715.5</v>
      </c>
      <c r="E15" s="181"/>
      <c r="F15" s="38" t="s">
        <v>155</v>
      </c>
      <c r="G15" s="178">
        <v>8238</v>
      </c>
      <c r="H15" s="182">
        <f t="shared" si="0"/>
        <v>4.1368505099504363E-2</v>
      </c>
      <c r="I15" s="183"/>
      <c r="J15" s="178"/>
      <c r="L15"/>
      <c r="M15"/>
      <c r="N15"/>
      <c r="O15"/>
    </row>
    <row r="16" spans="1:15" x14ac:dyDescent="0.3">
      <c r="A16" s="185" t="s">
        <v>156</v>
      </c>
      <c r="B16" s="186">
        <f>+AVERAGE(B17:B27)</f>
        <v>61830.36363636364</v>
      </c>
      <c r="C16" s="186">
        <f>+AVERAGE(C17:C27)</f>
        <v>113672.90909090909</v>
      </c>
      <c r="D16" s="186">
        <f>+AVERAGE(D17:D27)</f>
        <v>175503.27272727274</v>
      </c>
      <c r="E16" s="181"/>
      <c r="F16" s="38" t="s">
        <v>313</v>
      </c>
      <c r="G16" s="178">
        <v>7971</v>
      </c>
      <c r="H16" s="182">
        <f t="shared" si="0"/>
        <v>4.0027719610117661E-2</v>
      </c>
      <c r="I16" s="183"/>
      <c r="J16" s="178"/>
    </row>
    <row r="17" spans="1:9" x14ac:dyDescent="0.3">
      <c r="A17" s="187" t="s">
        <v>104</v>
      </c>
      <c r="B17" s="188">
        <v>69542</v>
      </c>
      <c r="C17" s="180">
        <v>139024</v>
      </c>
      <c r="D17" s="188">
        <f>+SUM(B17:C17)</f>
        <v>208566</v>
      </c>
      <c r="E17" s="181"/>
      <c r="F17" s="38" t="s">
        <v>157</v>
      </c>
      <c r="G17" s="178">
        <v>7501</v>
      </c>
      <c r="H17" s="182">
        <f t="shared" si="0"/>
        <v>3.7667535415317095E-2</v>
      </c>
      <c r="I17" s="183"/>
    </row>
    <row r="18" spans="1:9" x14ac:dyDescent="0.3">
      <c r="A18" s="187" t="s">
        <v>105</v>
      </c>
      <c r="B18" s="188">
        <v>69286</v>
      </c>
      <c r="C18" s="180">
        <v>140913</v>
      </c>
      <c r="D18" s="188">
        <f t="shared" ref="D18:D27" si="1">+SUM(B18:C18)</f>
        <v>210199</v>
      </c>
      <c r="E18" s="189"/>
      <c r="F18" s="38" t="s">
        <v>158</v>
      </c>
      <c r="G18" s="178">
        <v>6805</v>
      </c>
      <c r="H18" s="182">
        <f t="shared" si="0"/>
        <v>3.4172454139612431E-2</v>
      </c>
      <c r="I18" s="183"/>
    </row>
    <row r="19" spans="1:9" x14ac:dyDescent="0.3">
      <c r="A19" s="187" t="s">
        <v>106</v>
      </c>
      <c r="B19" s="188">
        <v>64937</v>
      </c>
      <c r="C19" s="180">
        <v>132516</v>
      </c>
      <c r="D19" s="188">
        <f t="shared" si="1"/>
        <v>197453</v>
      </c>
      <c r="E19" s="189"/>
      <c r="F19" s="38" t="s">
        <v>159</v>
      </c>
      <c r="G19" s="178">
        <v>6410</v>
      </c>
      <c r="H19" s="182">
        <f t="shared" si="0"/>
        <v>3.2188895082280039E-2</v>
      </c>
      <c r="I19" s="183"/>
    </row>
    <row r="20" spans="1:9" x14ac:dyDescent="0.3">
      <c r="A20" s="187" t="s">
        <v>107</v>
      </c>
      <c r="B20" s="188">
        <v>56270</v>
      </c>
      <c r="C20" s="180">
        <v>74267</v>
      </c>
      <c r="D20" s="188">
        <f t="shared" si="1"/>
        <v>130537</v>
      </c>
      <c r="E20" s="189"/>
      <c r="F20" s="38" t="s">
        <v>160</v>
      </c>
      <c r="G20" s="178">
        <v>3121</v>
      </c>
      <c r="H20" s="182">
        <f t="shared" si="0"/>
        <v>1.5672627387175665E-2</v>
      </c>
      <c r="I20" s="183"/>
    </row>
    <row r="21" spans="1:9" x14ac:dyDescent="0.3">
      <c r="A21" s="187" t="s">
        <v>108</v>
      </c>
      <c r="B21" s="188">
        <v>55352</v>
      </c>
      <c r="C21" s="180">
        <v>73578</v>
      </c>
      <c r="D21" s="188">
        <f t="shared" si="1"/>
        <v>128930</v>
      </c>
      <c r="E21" s="189"/>
      <c r="F21" s="38" t="s">
        <v>161</v>
      </c>
      <c r="G21" s="178">
        <v>2316</v>
      </c>
      <c r="H21" s="182">
        <f t="shared" si="0"/>
        <v>1.163018424501725E-2</v>
      </c>
      <c r="I21" s="183"/>
    </row>
    <row r="22" spans="1:9" x14ac:dyDescent="0.3">
      <c r="A22" s="187" t="s">
        <v>89</v>
      </c>
      <c r="B22" s="188">
        <v>59176</v>
      </c>
      <c r="C22" s="180">
        <v>94995</v>
      </c>
      <c r="D22" s="188">
        <f t="shared" si="1"/>
        <v>154171</v>
      </c>
      <c r="E22" s="189"/>
      <c r="F22" s="38" t="s">
        <v>162</v>
      </c>
      <c r="G22" s="178">
        <v>1157</v>
      </c>
      <c r="H22" s="182">
        <f t="shared" si="0"/>
        <v>5.8100704540090488E-3</v>
      </c>
      <c r="I22" s="183"/>
    </row>
    <row r="23" spans="1:9" x14ac:dyDescent="0.3">
      <c r="A23" s="187" t="s">
        <v>63</v>
      </c>
      <c r="B23" s="188">
        <v>59706</v>
      </c>
      <c r="C23" s="180">
        <v>101096</v>
      </c>
      <c r="D23" s="188">
        <f t="shared" si="1"/>
        <v>160802</v>
      </c>
      <c r="F23" s="38" t="s">
        <v>163</v>
      </c>
      <c r="G23" s="178">
        <v>949</v>
      </c>
      <c r="H23" s="182">
        <f t="shared" si="0"/>
        <v>4.7655634060973099E-3</v>
      </c>
      <c r="I23" s="183"/>
    </row>
    <row r="24" spans="1:9" ht="15.75" customHeight="1" x14ac:dyDescent="0.3">
      <c r="A24" s="187" t="s">
        <v>164</v>
      </c>
      <c r="B24" s="188">
        <v>60740</v>
      </c>
      <c r="C24" s="188">
        <v>111912</v>
      </c>
      <c r="D24" s="188">
        <f t="shared" si="1"/>
        <v>172652</v>
      </c>
      <c r="E24" s="190"/>
      <c r="F24" s="38" t="s">
        <v>285</v>
      </c>
      <c r="G24" s="178">
        <v>790</v>
      </c>
      <c r="H24" s="182">
        <f t="shared" si="0"/>
        <v>3.9671181146647789E-3</v>
      </c>
      <c r="I24" s="183"/>
    </row>
    <row r="25" spans="1:9" x14ac:dyDescent="0.3">
      <c r="A25" s="187" t="s">
        <v>165</v>
      </c>
      <c r="B25" s="188">
        <v>61226</v>
      </c>
      <c r="C25" s="188">
        <v>117307</v>
      </c>
      <c r="D25" s="188">
        <f t="shared" si="1"/>
        <v>178533</v>
      </c>
      <c r="F25" s="38" t="s">
        <v>167</v>
      </c>
      <c r="G25" s="178">
        <v>58</v>
      </c>
      <c r="H25" s="182">
        <f t="shared" si="0"/>
        <v>2.9125677297538882E-4</v>
      </c>
      <c r="I25" s="183"/>
    </row>
    <row r="26" spans="1:9" x14ac:dyDescent="0.3">
      <c r="A26" s="187" t="s">
        <v>288</v>
      </c>
      <c r="B26" s="188">
        <v>61233</v>
      </c>
      <c r="C26" s="188">
        <v>128323</v>
      </c>
      <c r="D26" s="188">
        <f t="shared" si="1"/>
        <v>189556</v>
      </c>
      <c r="E26" s="190"/>
      <c r="F26" s="38" t="s">
        <v>166</v>
      </c>
      <c r="G26" s="178">
        <v>40</v>
      </c>
      <c r="H26" s="182">
        <f t="shared" si="0"/>
        <v>2.0086673998302677E-4</v>
      </c>
      <c r="I26" s="183"/>
    </row>
    <row r="27" spans="1:9" x14ac:dyDescent="0.3">
      <c r="A27" s="187" t="s">
        <v>289</v>
      </c>
      <c r="B27" s="188">
        <v>62666</v>
      </c>
      <c r="C27" s="188">
        <v>136471</v>
      </c>
      <c r="D27" s="188">
        <f t="shared" si="1"/>
        <v>199137</v>
      </c>
      <c r="F27" s="38" t="s">
        <v>168</v>
      </c>
      <c r="G27" s="178">
        <v>8</v>
      </c>
      <c r="H27" s="182">
        <f t="shared" si="0"/>
        <v>4.0173347996605351E-5</v>
      </c>
      <c r="I27" s="183"/>
    </row>
    <row r="28" spans="1:9" x14ac:dyDescent="0.3">
      <c r="A28" s="187"/>
      <c r="B28" s="188"/>
      <c r="C28" s="188"/>
      <c r="D28" s="188"/>
      <c r="F28" s="38" t="s">
        <v>170</v>
      </c>
      <c r="G28" s="178">
        <v>0</v>
      </c>
      <c r="H28" s="182">
        <f t="shared" si="0"/>
        <v>0</v>
      </c>
      <c r="I28" s="183"/>
    </row>
    <row r="29" spans="1:9" x14ac:dyDescent="0.3">
      <c r="A29" s="191" t="s">
        <v>323</v>
      </c>
      <c r="B29" s="301"/>
      <c r="C29" s="301"/>
      <c r="D29" s="301"/>
      <c r="F29" s="38" t="s">
        <v>169</v>
      </c>
      <c r="G29" s="178"/>
      <c r="H29" s="182">
        <f t="shared" si="0"/>
        <v>0</v>
      </c>
      <c r="I29" s="183"/>
    </row>
    <row r="30" spans="1:9" x14ac:dyDescent="0.3">
      <c r="A30" s="192">
        <v>43770</v>
      </c>
      <c r="B30" s="193">
        <v>67184</v>
      </c>
      <c r="C30" s="193">
        <v>150927</v>
      </c>
      <c r="D30" s="188">
        <f>+SUM(B30:C30)</f>
        <v>218111</v>
      </c>
      <c r="G30" s="178"/>
      <c r="H30" s="182"/>
      <c r="I30" s="183"/>
    </row>
    <row r="31" spans="1:9" x14ac:dyDescent="0.3">
      <c r="A31" s="192">
        <v>44136</v>
      </c>
      <c r="B31" s="188">
        <f>+B27</f>
        <v>62666</v>
      </c>
      <c r="C31" s="188">
        <f>+C27</f>
        <v>136471</v>
      </c>
      <c r="D31" s="188">
        <f>+SUM(B31:C31)</f>
        <v>199137</v>
      </c>
      <c r="F31" s="195" t="s">
        <v>0</v>
      </c>
      <c r="G31" s="196">
        <f>+SUM(G6:G29)</f>
        <v>199137</v>
      </c>
      <c r="H31" s="197">
        <f>G31/$G$31</f>
        <v>1</v>
      </c>
      <c r="I31" s="183"/>
    </row>
    <row r="32" spans="1:9" ht="14.25" customHeight="1" x14ac:dyDescent="0.3">
      <c r="A32" s="318" t="s">
        <v>90</v>
      </c>
      <c r="B32" s="194">
        <f>+B31/B30-1</f>
        <v>-6.7248154322457676E-2</v>
      </c>
      <c r="C32" s="194">
        <f>+C31/C30-1</f>
        <v>-9.5781404255037228E-2</v>
      </c>
      <c r="D32" s="194">
        <f>+D31/D30-1</f>
        <v>-8.6992402950791137E-2</v>
      </c>
      <c r="I32" s="183"/>
    </row>
    <row r="33" spans="1:14" x14ac:dyDescent="0.3">
      <c r="I33" s="183"/>
    </row>
    <row r="34" spans="1:14" ht="12.75" customHeight="1" x14ac:dyDescent="0.3">
      <c r="E34" s="198"/>
      <c r="I34" s="183"/>
    </row>
    <row r="35" spans="1:14" ht="52.5" customHeight="1" x14ac:dyDescent="0.3">
      <c r="A35" s="802" t="s">
        <v>324</v>
      </c>
      <c r="B35" s="802"/>
      <c r="C35" s="802"/>
      <c r="D35" s="802"/>
      <c r="E35" s="802"/>
      <c r="F35" s="802"/>
      <c r="G35" s="802"/>
      <c r="H35" s="802"/>
      <c r="I35" s="802"/>
    </row>
    <row r="37" spans="1:14" x14ac:dyDescent="0.3">
      <c r="A37" s="805" t="s">
        <v>171</v>
      </c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4" x14ac:dyDescent="0.3">
      <c r="A38" s="806"/>
      <c r="B38" s="807"/>
      <c r="C38" s="807"/>
      <c r="D38" s="807"/>
      <c r="E38" s="807"/>
      <c r="F38" s="807"/>
      <c r="G38" s="807"/>
      <c r="H38" s="807"/>
      <c r="I38" s="807"/>
      <c r="J38" s="807"/>
    </row>
    <row r="39" spans="1:14" ht="27.6" x14ac:dyDescent="0.3">
      <c r="A39" s="199" t="s">
        <v>172</v>
      </c>
      <c r="B39" s="199" t="s">
        <v>173</v>
      </c>
      <c r="C39" s="199" t="s">
        <v>174</v>
      </c>
      <c r="D39" s="199" t="s">
        <v>175</v>
      </c>
      <c r="E39" s="199" t="s">
        <v>176</v>
      </c>
      <c r="F39" s="199" t="s">
        <v>177</v>
      </c>
      <c r="G39" s="199" t="s">
        <v>178</v>
      </c>
      <c r="H39" s="199" t="s">
        <v>179</v>
      </c>
      <c r="I39" s="199" t="s">
        <v>180</v>
      </c>
      <c r="J39" s="199" t="s">
        <v>181</v>
      </c>
      <c r="K39" s="199" t="s">
        <v>1</v>
      </c>
      <c r="L39" s="199" t="s">
        <v>2</v>
      </c>
      <c r="M39" s="199" t="s">
        <v>3</v>
      </c>
      <c r="N39" s="199" t="s">
        <v>0</v>
      </c>
    </row>
    <row r="40" spans="1:14" x14ac:dyDescent="0.3">
      <c r="A40" s="200">
        <v>2000</v>
      </c>
      <c r="B40" s="201">
        <v>6</v>
      </c>
      <c r="C40" s="201">
        <v>4</v>
      </c>
      <c r="D40" s="201">
        <v>2</v>
      </c>
      <c r="E40" s="201">
        <v>3</v>
      </c>
      <c r="F40" s="201">
        <v>3</v>
      </c>
      <c r="G40" s="201">
        <v>6</v>
      </c>
      <c r="H40" s="201">
        <v>8</v>
      </c>
      <c r="I40" s="201">
        <v>0</v>
      </c>
      <c r="J40" s="38">
        <v>0</v>
      </c>
      <c r="K40" s="38">
        <v>7</v>
      </c>
      <c r="L40" s="38">
        <v>8</v>
      </c>
      <c r="M40" s="38">
        <v>7</v>
      </c>
      <c r="N40" s="202">
        <v>54</v>
      </c>
    </row>
    <row r="41" spans="1:14" x14ac:dyDescent="0.3">
      <c r="A41" s="200">
        <v>2001</v>
      </c>
      <c r="B41" s="201">
        <v>2</v>
      </c>
      <c r="C41" s="201">
        <v>9</v>
      </c>
      <c r="D41" s="201">
        <v>5</v>
      </c>
      <c r="E41" s="201">
        <v>5</v>
      </c>
      <c r="F41" s="201">
        <v>8</v>
      </c>
      <c r="G41" s="201">
        <v>3</v>
      </c>
      <c r="H41" s="201">
        <v>8</v>
      </c>
      <c r="I41" s="201">
        <v>8</v>
      </c>
      <c r="J41" s="38">
        <v>4</v>
      </c>
      <c r="K41" s="38">
        <v>5</v>
      </c>
      <c r="L41" s="38">
        <v>4</v>
      </c>
      <c r="M41" s="38">
        <v>5</v>
      </c>
      <c r="N41" s="202">
        <v>66</v>
      </c>
    </row>
    <row r="42" spans="1:14" x14ac:dyDescent="0.3">
      <c r="A42" s="200">
        <v>2002</v>
      </c>
      <c r="B42" s="201">
        <v>20</v>
      </c>
      <c r="C42" s="201">
        <v>2</v>
      </c>
      <c r="D42" s="201">
        <v>4</v>
      </c>
      <c r="E42" s="201">
        <v>6</v>
      </c>
      <c r="F42" s="201">
        <v>5</v>
      </c>
      <c r="G42" s="201">
        <v>5</v>
      </c>
      <c r="H42" s="201">
        <v>4</v>
      </c>
      <c r="I42" s="201">
        <v>6</v>
      </c>
      <c r="J42" s="38">
        <v>4</v>
      </c>
      <c r="K42" s="38">
        <v>8</v>
      </c>
      <c r="L42" s="38">
        <v>8</v>
      </c>
      <c r="M42" s="38">
        <v>1</v>
      </c>
      <c r="N42" s="202">
        <v>73</v>
      </c>
    </row>
    <row r="43" spans="1:14" x14ac:dyDescent="0.3">
      <c r="A43" s="200">
        <v>2003</v>
      </c>
      <c r="B43" s="201">
        <v>4</v>
      </c>
      <c r="C43" s="201">
        <v>8</v>
      </c>
      <c r="D43" s="201">
        <v>5</v>
      </c>
      <c r="E43" s="201">
        <v>7</v>
      </c>
      <c r="F43" s="201">
        <v>5</v>
      </c>
      <c r="G43" s="201">
        <v>3</v>
      </c>
      <c r="H43" s="201">
        <v>4</v>
      </c>
      <c r="I43" s="201">
        <v>5</v>
      </c>
      <c r="J43" s="38">
        <v>3</v>
      </c>
      <c r="K43" s="38">
        <v>3</v>
      </c>
      <c r="L43" s="38">
        <v>4</v>
      </c>
      <c r="M43" s="38">
        <v>3</v>
      </c>
      <c r="N43" s="202">
        <v>54</v>
      </c>
    </row>
    <row r="44" spans="1:14" x14ac:dyDescent="0.3">
      <c r="A44" s="200">
        <v>2004</v>
      </c>
      <c r="B44" s="201">
        <v>2</v>
      </c>
      <c r="C44" s="201">
        <v>9</v>
      </c>
      <c r="D44" s="201">
        <v>8</v>
      </c>
      <c r="E44" s="201">
        <v>5</v>
      </c>
      <c r="F44" s="201">
        <v>2</v>
      </c>
      <c r="G44" s="201">
        <v>9</v>
      </c>
      <c r="H44" s="201">
        <v>1</v>
      </c>
      <c r="I44" s="201">
        <v>3</v>
      </c>
      <c r="J44" s="38">
        <v>4</v>
      </c>
      <c r="K44" s="38">
        <v>7</v>
      </c>
      <c r="L44" s="38">
        <v>5</v>
      </c>
      <c r="M44" s="38">
        <v>1</v>
      </c>
      <c r="N44" s="202">
        <v>56</v>
      </c>
    </row>
    <row r="45" spans="1:14" x14ac:dyDescent="0.3">
      <c r="A45" s="200">
        <v>2005</v>
      </c>
      <c r="B45" s="201">
        <v>3</v>
      </c>
      <c r="C45" s="201">
        <v>8</v>
      </c>
      <c r="D45" s="201">
        <v>6</v>
      </c>
      <c r="E45" s="201">
        <v>6</v>
      </c>
      <c r="F45" s="201">
        <v>6</v>
      </c>
      <c r="G45" s="201">
        <v>3</v>
      </c>
      <c r="H45" s="201">
        <v>5</v>
      </c>
      <c r="I45" s="201">
        <v>3</v>
      </c>
      <c r="J45" s="38">
        <v>7</v>
      </c>
      <c r="K45" s="38">
        <v>5</v>
      </c>
      <c r="L45" s="38">
        <v>8</v>
      </c>
      <c r="M45" s="38">
        <v>9</v>
      </c>
      <c r="N45" s="202">
        <v>69</v>
      </c>
    </row>
    <row r="46" spans="1:14" x14ac:dyDescent="0.3">
      <c r="A46" s="200">
        <v>2006</v>
      </c>
      <c r="B46" s="201">
        <v>6</v>
      </c>
      <c r="C46" s="201">
        <v>7</v>
      </c>
      <c r="D46" s="201">
        <v>6</v>
      </c>
      <c r="E46" s="201">
        <v>3</v>
      </c>
      <c r="F46" s="201">
        <v>6</v>
      </c>
      <c r="G46" s="201">
        <v>5</v>
      </c>
      <c r="H46" s="201">
        <v>6</v>
      </c>
      <c r="I46" s="201">
        <v>5</v>
      </c>
      <c r="J46" s="38">
        <v>4</v>
      </c>
      <c r="K46" s="38">
        <v>9</v>
      </c>
      <c r="L46" s="38">
        <v>4</v>
      </c>
      <c r="M46" s="38">
        <v>4</v>
      </c>
      <c r="N46" s="202">
        <v>65</v>
      </c>
    </row>
    <row r="47" spans="1:14" x14ac:dyDescent="0.3">
      <c r="A47" s="200">
        <v>2007</v>
      </c>
      <c r="B47" s="201">
        <v>5</v>
      </c>
      <c r="C47" s="201">
        <v>6</v>
      </c>
      <c r="D47" s="201">
        <v>7</v>
      </c>
      <c r="E47" s="201">
        <v>3</v>
      </c>
      <c r="F47" s="201">
        <v>7</v>
      </c>
      <c r="G47" s="201">
        <v>6</v>
      </c>
      <c r="H47" s="201">
        <v>4</v>
      </c>
      <c r="I47" s="201">
        <v>6</v>
      </c>
      <c r="J47" s="38">
        <v>5</v>
      </c>
      <c r="K47" s="38">
        <v>6</v>
      </c>
      <c r="L47" s="38">
        <v>5</v>
      </c>
      <c r="M47" s="38">
        <v>2</v>
      </c>
      <c r="N47" s="202">
        <v>62</v>
      </c>
    </row>
    <row r="48" spans="1:14" x14ac:dyDescent="0.3">
      <c r="A48" s="200">
        <v>2008</v>
      </c>
      <c r="B48" s="201">
        <v>12</v>
      </c>
      <c r="C48" s="201">
        <v>5</v>
      </c>
      <c r="D48" s="201">
        <v>7</v>
      </c>
      <c r="E48" s="201">
        <v>6</v>
      </c>
      <c r="F48" s="201">
        <v>3</v>
      </c>
      <c r="G48" s="201">
        <v>5</v>
      </c>
      <c r="H48" s="201">
        <v>6</v>
      </c>
      <c r="I48" s="201">
        <v>6</v>
      </c>
      <c r="J48" s="38">
        <v>5</v>
      </c>
      <c r="K48" s="38">
        <v>3</v>
      </c>
      <c r="L48" s="38">
        <v>3</v>
      </c>
      <c r="M48" s="38">
        <v>3</v>
      </c>
      <c r="N48" s="202">
        <v>64</v>
      </c>
    </row>
    <row r="49" spans="1:14" x14ac:dyDescent="0.3">
      <c r="A49" s="200">
        <v>2009</v>
      </c>
      <c r="B49" s="201">
        <v>4</v>
      </c>
      <c r="C49" s="201">
        <v>14</v>
      </c>
      <c r="D49" s="201">
        <v>6</v>
      </c>
      <c r="E49" s="201">
        <v>2</v>
      </c>
      <c r="F49" s="201">
        <v>3</v>
      </c>
      <c r="G49" s="201">
        <v>8</v>
      </c>
      <c r="H49" s="201">
        <v>6</v>
      </c>
      <c r="I49" s="201">
        <v>4</v>
      </c>
      <c r="J49" s="38">
        <v>2</v>
      </c>
      <c r="K49" s="38">
        <v>1</v>
      </c>
      <c r="L49" s="38">
        <v>4</v>
      </c>
      <c r="M49" s="38">
        <v>2</v>
      </c>
      <c r="N49" s="202">
        <v>56</v>
      </c>
    </row>
    <row r="50" spans="1:14" x14ac:dyDescent="0.3">
      <c r="A50" s="200">
        <v>2010</v>
      </c>
      <c r="B50" s="201">
        <v>5</v>
      </c>
      <c r="C50" s="201">
        <v>13</v>
      </c>
      <c r="D50" s="201">
        <v>1</v>
      </c>
      <c r="E50" s="201">
        <v>6</v>
      </c>
      <c r="F50" s="201">
        <v>5</v>
      </c>
      <c r="G50" s="201">
        <v>9</v>
      </c>
      <c r="H50" s="201">
        <v>6</v>
      </c>
      <c r="I50" s="201">
        <v>4</v>
      </c>
      <c r="J50" s="38">
        <v>3</v>
      </c>
      <c r="K50" s="38">
        <v>4</v>
      </c>
      <c r="L50" s="38">
        <v>4</v>
      </c>
      <c r="M50" s="38">
        <v>6</v>
      </c>
      <c r="N50" s="202">
        <v>66</v>
      </c>
    </row>
    <row r="51" spans="1:14" x14ac:dyDescent="0.3">
      <c r="A51" s="200">
        <v>2011</v>
      </c>
      <c r="B51" s="201">
        <v>4</v>
      </c>
      <c r="C51" s="201">
        <v>8</v>
      </c>
      <c r="D51" s="201">
        <v>2</v>
      </c>
      <c r="E51" s="201">
        <v>5</v>
      </c>
      <c r="F51" s="201">
        <v>6</v>
      </c>
      <c r="G51" s="201">
        <v>5</v>
      </c>
      <c r="H51" s="201">
        <v>4</v>
      </c>
      <c r="I51" s="201">
        <v>5</v>
      </c>
      <c r="J51" s="38">
        <v>4</v>
      </c>
      <c r="K51" s="38">
        <v>5</v>
      </c>
      <c r="L51" s="38">
        <v>1</v>
      </c>
      <c r="M51" s="38">
        <v>3</v>
      </c>
      <c r="N51" s="202">
        <v>52</v>
      </c>
    </row>
    <row r="52" spans="1:14" x14ac:dyDescent="0.3">
      <c r="A52" s="200">
        <v>2012</v>
      </c>
      <c r="B52" s="201">
        <v>2</v>
      </c>
      <c r="C52" s="201">
        <v>6</v>
      </c>
      <c r="D52" s="201">
        <v>8</v>
      </c>
      <c r="E52" s="201">
        <v>2</v>
      </c>
      <c r="F52" s="201">
        <v>4</v>
      </c>
      <c r="G52" s="201">
        <v>2</v>
      </c>
      <c r="H52" s="201">
        <v>5</v>
      </c>
      <c r="I52" s="201">
        <v>5</v>
      </c>
      <c r="J52" s="38">
        <v>3</v>
      </c>
      <c r="K52" s="38">
        <v>8</v>
      </c>
      <c r="L52" s="38">
        <v>4</v>
      </c>
      <c r="M52" s="38">
        <v>4</v>
      </c>
      <c r="N52" s="202">
        <v>53</v>
      </c>
    </row>
    <row r="53" spans="1:14" x14ac:dyDescent="0.3">
      <c r="A53" s="200">
        <v>2013</v>
      </c>
      <c r="B53" s="201">
        <v>4</v>
      </c>
      <c r="C53" s="201">
        <v>6</v>
      </c>
      <c r="D53" s="201">
        <v>5</v>
      </c>
      <c r="E53" s="201">
        <v>6</v>
      </c>
      <c r="F53" s="201">
        <v>1</v>
      </c>
      <c r="G53" s="201">
        <v>4</v>
      </c>
      <c r="H53" s="201">
        <v>4</v>
      </c>
      <c r="I53" s="201"/>
      <c r="J53" s="38">
        <v>5</v>
      </c>
      <c r="K53" s="38">
        <v>2</v>
      </c>
      <c r="L53" s="38">
        <v>4</v>
      </c>
      <c r="M53" s="38">
        <v>2</v>
      </c>
      <c r="N53" s="202">
        <v>43</v>
      </c>
    </row>
    <row r="54" spans="1:14" x14ac:dyDescent="0.3">
      <c r="A54" s="200">
        <v>2014</v>
      </c>
      <c r="B54" s="201">
        <v>6</v>
      </c>
      <c r="C54" s="201">
        <v>1</v>
      </c>
      <c r="D54" s="201">
        <v>1</v>
      </c>
      <c r="E54" s="201">
        <v>1</v>
      </c>
      <c r="F54" s="201">
        <v>1</v>
      </c>
      <c r="G54" s="201">
        <v>3</v>
      </c>
      <c r="H54" s="201">
        <v>7</v>
      </c>
      <c r="I54" s="201">
        <v>2</v>
      </c>
      <c r="J54" s="38">
        <v>2</v>
      </c>
      <c r="K54" s="38">
        <v>0</v>
      </c>
      <c r="L54" s="38">
        <v>1</v>
      </c>
      <c r="M54" s="38">
        <v>7</v>
      </c>
      <c r="N54" s="202">
        <v>32</v>
      </c>
    </row>
    <row r="55" spans="1:14" x14ac:dyDescent="0.3">
      <c r="A55" s="200">
        <v>2015</v>
      </c>
      <c r="B55" s="201">
        <v>5</v>
      </c>
      <c r="C55" s="201">
        <v>2</v>
      </c>
      <c r="D55" s="201">
        <v>7</v>
      </c>
      <c r="E55" s="201">
        <v>2</v>
      </c>
      <c r="F55" s="201">
        <v>0</v>
      </c>
      <c r="G55" s="201">
        <v>2</v>
      </c>
      <c r="H55" s="201">
        <v>1</v>
      </c>
      <c r="I55" s="201">
        <v>2</v>
      </c>
      <c r="J55" s="38">
        <v>2</v>
      </c>
      <c r="K55" s="38">
        <v>3</v>
      </c>
      <c r="L55" s="38">
        <v>3</v>
      </c>
      <c r="M55" s="38">
        <v>0</v>
      </c>
      <c r="N55" s="202">
        <v>29</v>
      </c>
    </row>
    <row r="56" spans="1:14" x14ac:dyDescent="0.3">
      <c r="A56" s="200">
        <v>2016</v>
      </c>
      <c r="B56" s="201">
        <v>4</v>
      </c>
      <c r="C56" s="201">
        <v>3</v>
      </c>
      <c r="D56" s="201">
        <v>3</v>
      </c>
      <c r="E56" s="201">
        <v>1</v>
      </c>
      <c r="F56" s="201">
        <v>6</v>
      </c>
      <c r="G56" s="201">
        <v>2</v>
      </c>
      <c r="H56" s="201">
        <v>2</v>
      </c>
      <c r="I56" s="201">
        <v>3</v>
      </c>
      <c r="J56" s="38">
        <v>4</v>
      </c>
      <c r="K56" s="38">
        <v>1</v>
      </c>
      <c r="L56" s="38">
        <v>2</v>
      </c>
      <c r="M56" s="38">
        <v>3</v>
      </c>
      <c r="N56" s="202">
        <v>34</v>
      </c>
    </row>
    <row r="57" spans="1:14" x14ac:dyDescent="0.3">
      <c r="A57" s="200">
        <v>2017</v>
      </c>
      <c r="B57" s="201">
        <v>5</v>
      </c>
      <c r="C57" s="201">
        <v>5</v>
      </c>
      <c r="D57" s="201">
        <v>3</v>
      </c>
      <c r="E57" s="201">
        <v>2</v>
      </c>
      <c r="F57" s="201">
        <v>6</v>
      </c>
      <c r="G57" s="201">
        <v>1</v>
      </c>
      <c r="H57" s="201">
        <v>3</v>
      </c>
      <c r="I57" s="201">
        <v>4</v>
      </c>
      <c r="J57" s="38">
        <v>2</v>
      </c>
      <c r="K57" s="38">
        <v>8</v>
      </c>
      <c r="L57" s="38">
        <v>0</v>
      </c>
      <c r="M57" s="38">
        <v>2</v>
      </c>
      <c r="N57" s="202">
        <v>41</v>
      </c>
    </row>
    <row r="58" spans="1:14" x14ac:dyDescent="0.3">
      <c r="A58" s="200">
        <v>2018</v>
      </c>
      <c r="B58" s="201">
        <v>2</v>
      </c>
      <c r="C58" s="201">
        <v>1</v>
      </c>
      <c r="D58" s="201">
        <v>2</v>
      </c>
      <c r="E58" s="201">
        <v>5</v>
      </c>
      <c r="F58" s="201">
        <v>3</v>
      </c>
      <c r="G58" s="201">
        <v>2</v>
      </c>
      <c r="H58" s="201">
        <v>1</v>
      </c>
      <c r="I58" s="201">
        <v>3</v>
      </c>
      <c r="J58" s="38">
        <v>2</v>
      </c>
      <c r="K58" s="38">
        <v>2</v>
      </c>
      <c r="L58" s="38">
        <v>3</v>
      </c>
      <c r="M58" s="38">
        <v>1</v>
      </c>
      <c r="N58" s="202">
        <v>27</v>
      </c>
    </row>
    <row r="59" spans="1:14" x14ac:dyDescent="0.3">
      <c r="A59" s="200">
        <v>2019</v>
      </c>
      <c r="B59" s="201">
        <v>4</v>
      </c>
      <c r="C59" s="201">
        <v>2</v>
      </c>
      <c r="D59" s="201">
        <v>1</v>
      </c>
      <c r="E59" s="201">
        <v>4</v>
      </c>
      <c r="F59" s="201">
        <v>4</v>
      </c>
      <c r="G59" s="201">
        <v>3</v>
      </c>
      <c r="H59" s="201">
        <v>3</v>
      </c>
      <c r="I59" s="201">
        <v>3</v>
      </c>
      <c r="J59" s="38">
        <v>3</v>
      </c>
      <c r="K59" s="38">
        <v>1</v>
      </c>
      <c r="L59" s="38">
        <v>6</v>
      </c>
      <c r="M59" s="38">
        <v>6</v>
      </c>
      <c r="N59" s="202">
        <v>40</v>
      </c>
    </row>
    <row r="60" spans="1:14" x14ac:dyDescent="0.3">
      <c r="A60" s="203">
        <v>2020</v>
      </c>
      <c r="B60" s="204">
        <v>2</v>
      </c>
      <c r="C60" s="204">
        <v>5</v>
      </c>
      <c r="D60" s="204">
        <v>3</v>
      </c>
      <c r="E60" s="204">
        <v>0</v>
      </c>
      <c r="F60" s="204">
        <v>2</v>
      </c>
      <c r="G60" s="204">
        <v>1</v>
      </c>
      <c r="H60" s="204">
        <v>1</v>
      </c>
      <c r="I60" s="204">
        <v>0</v>
      </c>
      <c r="J60" s="205">
        <v>0</v>
      </c>
      <c r="K60" s="205">
        <v>0</v>
      </c>
      <c r="L60" s="205">
        <v>0</v>
      </c>
      <c r="M60" s="205"/>
      <c r="N60" s="204">
        <f>+SUM(B60:M60)</f>
        <v>14</v>
      </c>
    </row>
    <row r="62" spans="1:14" ht="31.95" customHeight="1" x14ac:dyDescent="0.3">
      <c r="A62" s="802" t="s">
        <v>325</v>
      </c>
      <c r="B62" s="802"/>
      <c r="C62" s="802"/>
      <c r="D62" s="802"/>
      <c r="E62" s="802"/>
      <c r="F62" s="802"/>
      <c r="G62" s="802"/>
      <c r="H62" s="802"/>
      <c r="I62" s="802"/>
      <c r="K62" s="201"/>
      <c r="L62" s="201"/>
      <c r="M62" s="201"/>
      <c r="N62" s="201"/>
    </row>
  </sheetData>
  <mergeCells count="7">
    <mergeCell ref="A62:I62"/>
    <mergeCell ref="A2:D2"/>
    <mergeCell ref="A4:D4"/>
    <mergeCell ref="F4:H4"/>
    <mergeCell ref="A35:I35"/>
    <mergeCell ref="A37:J37"/>
    <mergeCell ref="A38:J38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A0000"/>
  </sheetPr>
  <dimension ref="A1:N42"/>
  <sheetViews>
    <sheetView showGridLines="0" view="pageBreakPreview" zoomScaleNormal="100" zoomScaleSheetLayoutView="100" workbookViewId="0">
      <selection activeCell="L32" sqref="L32"/>
    </sheetView>
  </sheetViews>
  <sheetFormatPr baseColWidth="10" defaultColWidth="11.5546875" defaultRowHeight="12" x14ac:dyDescent="0.25"/>
  <cols>
    <col min="1" max="1" width="17" style="3" customWidth="1"/>
    <col min="2" max="3" width="17.33203125" style="390" customWidth="1"/>
    <col min="4" max="11" width="17.33203125" style="4" customWidth="1"/>
    <col min="12" max="12" width="17.33203125" style="3" customWidth="1"/>
    <col min="13" max="14" width="11.5546875" style="3" hidden="1" customWidth="1"/>
    <col min="15" max="16384" width="11.5546875" style="3"/>
  </cols>
  <sheetData>
    <row r="1" spans="1:14" ht="13.8" x14ac:dyDescent="0.3">
      <c r="A1" s="2" t="s">
        <v>347</v>
      </c>
      <c r="B1" s="387"/>
      <c r="C1" s="387"/>
      <c r="D1" s="388"/>
      <c r="E1" s="388"/>
      <c r="F1" s="388"/>
      <c r="G1" s="388"/>
      <c r="H1" s="388"/>
      <c r="I1" s="388"/>
      <c r="J1" s="388"/>
      <c r="K1" s="388"/>
    </row>
    <row r="2" spans="1:14" ht="31.5" customHeight="1" x14ac:dyDescent="0.3">
      <c r="A2" s="808" t="s">
        <v>348</v>
      </c>
      <c r="B2" s="808"/>
      <c r="C2" s="808"/>
      <c r="D2" s="808"/>
      <c r="E2" s="808"/>
      <c r="F2" s="808"/>
      <c r="G2" s="808"/>
      <c r="H2" s="808"/>
      <c r="I2" s="808"/>
      <c r="J2" s="389"/>
      <c r="K2" s="389"/>
    </row>
    <row r="3" spans="1:14" x14ac:dyDescent="0.25">
      <c r="C3" s="4"/>
    </row>
    <row r="4" spans="1:14" ht="13.8" x14ac:dyDescent="0.3">
      <c r="A4" s="391" t="s">
        <v>349</v>
      </c>
      <c r="B4" s="392">
        <v>2010</v>
      </c>
      <c r="C4" s="392">
        <v>2011</v>
      </c>
      <c r="D4" s="392">
        <v>2012</v>
      </c>
      <c r="E4" s="392">
        <v>2013</v>
      </c>
      <c r="F4" s="392">
        <v>2014</v>
      </c>
      <c r="G4" s="392">
        <v>2015</v>
      </c>
      <c r="H4" s="392">
        <v>2016</v>
      </c>
      <c r="I4" s="392">
        <v>2017</v>
      </c>
      <c r="J4" s="393">
        <v>2018</v>
      </c>
      <c r="K4" s="393">
        <v>2019</v>
      </c>
      <c r="L4" s="393">
        <v>2020</v>
      </c>
    </row>
    <row r="5" spans="1:14" ht="13.8" x14ac:dyDescent="0.3">
      <c r="A5" s="394" t="s">
        <v>350</v>
      </c>
      <c r="B5" s="395">
        <v>2917749.7190824146</v>
      </c>
      <c r="C5" s="395">
        <v>2885886.5143818362</v>
      </c>
      <c r="D5" s="395">
        <v>2599069.3519712551</v>
      </c>
      <c r="E5" s="395">
        <v>1825852.0229200001</v>
      </c>
      <c r="F5" s="395">
        <v>1957001.2064799997</v>
      </c>
      <c r="G5" s="395">
        <v>2181241.04</v>
      </c>
      <c r="H5" s="395">
        <v>1553578.77</v>
      </c>
      <c r="I5" s="395">
        <v>1936562.98459</v>
      </c>
      <c r="J5" s="395">
        <v>1963366.5351999998</v>
      </c>
      <c r="K5" s="395">
        <f>'[1]12. TRANSFERENCIAS 2'!J6+'[1]12. TRANSFERENCIAS 2'!J32+'[1]12. TRANSFERENCIAS 2'!J58</f>
        <v>3408772.7281570458</v>
      </c>
      <c r="L5" s="395">
        <v>2642164.6057595024</v>
      </c>
      <c r="M5" s="396" t="s">
        <v>350</v>
      </c>
      <c r="N5" s="397">
        <f t="shared" ref="N5:N29" si="0">L5/1000000</f>
        <v>2.6421646057595023</v>
      </c>
    </row>
    <row r="6" spans="1:14" ht="13.8" x14ac:dyDescent="0.3">
      <c r="A6" s="394" t="s">
        <v>351</v>
      </c>
      <c r="B6" s="395">
        <v>794731907.03502786</v>
      </c>
      <c r="C6" s="395">
        <v>770582075.2986815</v>
      </c>
      <c r="D6" s="395">
        <v>1015864460.7110069</v>
      </c>
      <c r="E6" s="395">
        <v>1019235893.7081801</v>
      </c>
      <c r="F6" s="395">
        <v>748108985.37879992</v>
      </c>
      <c r="G6" s="395">
        <v>434978723.07999998</v>
      </c>
      <c r="H6" s="395">
        <v>397241204.52999997</v>
      </c>
      <c r="I6" s="395">
        <v>750902788.65413082</v>
      </c>
      <c r="J6" s="395">
        <v>1516816729.6351998</v>
      </c>
      <c r="K6" s="395">
        <f>'[1]12. TRANSFERENCIAS 2'!J7+'[1]12. TRANSFERENCIAS 2'!J33+'[1]12. TRANSFERENCIAS 2'!J59</f>
        <v>1324474844.8843265</v>
      </c>
      <c r="L6" s="395">
        <v>914295965.78621447</v>
      </c>
      <c r="M6" s="396" t="s">
        <v>351</v>
      </c>
      <c r="N6" s="398">
        <f t="shared" si="0"/>
        <v>914.29596578621442</v>
      </c>
    </row>
    <row r="7" spans="1:14" ht="13.8" x14ac:dyDescent="0.3">
      <c r="A7" s="394" t="s">
        <v>352</v>
      </c>
      <c r="B7" s="395">
        <v>7456590.0871504145</v>
      </c>
      <c r="C7" s="395">
        <v>10352473.908096461</v>
      </c>
      <c r="D7" s="395">
        <v>16258265.793091137</v>
      </c>
      <c r="E7" s="395">
        <v>23194328.631980002</v>
      </c>
      <c r="F7" s="395">
        <v>12359816.467359999</v>
      </c>
      <c r="G7" s="395">
        <v>12761019.199999999</v>
      </c>
      <c r="H7" s="395">
        <v>108657238.78999999</v>
      </c>
      <c r="I7" s="395">
        <v>312005052.26177514</v>
      </c>
      <c r="J7" s="395">
        <v>274351742.08719999</v>
      </c>
      <c r="K7" s="395">
        <f>'[1]12. TRANSFERENCIAS 2'!J8+'[1]12. TRANSFERENCIAS 2'!J34+'[1]12. TRANSFERENCIAS 2'!J60</f>
        <v>222108214.90848729</v>
      </c>
      <c r="L7" s="395">
        <v>221515558.88984177</v>
      </c>
      <c r="M7" s="396" t="s">
        <v>352</v>
      </c>
      <c r="N7" s="398">
        <f t="shared" si="0"/>
        <v>221.51555888984177</v>
      </c>
    </row>
    <row r="8" spans="1:14" ht="13.8" x14ac:dyDescent="0.3">
      <c r="A8" s="394" t="s">
        <v>353</v>
      </c>
      <c r="B8" s="395">
        <v>412482426.79868722</v>
      </c>
      <c r="C8" s="395">
        <v>743425104.30328166</v>
      </c>
      <c r="D8" s="395">
        <v>834558660.0002594</v>
      </c>
      <c r="E8" s="395">
        <v>495471646.73208004</v>
      </c>
      <c r="F8" s="395">
        <v>466127959.44327992</v>
      </c>
      <c r="G8" s="395">
        <v>453708276.44</v>
      </c>
      <c r="H8" s="395">
        <v>399551676.36000001</v>
      </c>
      <c r="I8" s="395">
        <v>528519880.00192571</v>
      </c>
      <c r="J8" s="395">
        <v>853908303.20840001</v>
      </c>
      <c r="K8" s="395">
        <f>'[1]12. TRANSFERENCIAS 2'!J9+'[1]12. TRANSFERENCIAS 2'!J35+'[1]12. TRANSFERENCIAS 2'!J61</f>
        <v>1000683645.8412294</v>
      </c>
      <c r="L8" s="395">
        <v>710620598.91525722</v>
      </c>
      <c r="M8" s="396" t="s">
        <v>353</v>
      </c>
      <c r="N8" s="398">
        <f t="shared" si="0"/>
        <v>710.62059891525723</v>
      </c>
    </row>
    <row r="9" spans="1:14" ht="13.8" x14ac:dyDescent="0.3">
      <c r="A9" s="394" t="s">
        <v>354</v>
      </c>
      <c r="B9" s="395">
        <v>56291528.187267631</v>
      </c>
      <c r="C9" s="395">
        <v>93335995.644704983</v>
      </c>
      <c r="D9" s="395">
        <v>103933365.26069061</v>
      </c>
      <c r="E9" s="395">
        <v>35571156.517959997</v>
      </c>
      <c r="F9" s="395">
        <v>22621632.429839998</v>
      </c>
      <c r="G9" s="395">
        <v>31112361.829999998</v>
      </c>
      <c r="H9" s="395">
        <v>39934273.920000002</v>
      </c>
      <c r="I9" s="395">
        <v>39870273.374913946</v>
      </c>
      <c r="J9" s="395">
        <v>64304295.1052</v>
      </c>
      <c r="K9" s="395">
        <f>'[1]12. TRANSFERENCIAS 2'!J10+'[1]12. TRANSFERENCIAS 2'!J36+'[1]12. TRANSFERENCIAS 2'!J62</f>
        <v>46329386.645281509</v>
      </c>
      <c r="L9" s="395">
        <v>78865485.261237174</v>
      </c>
      <c r="M9" s="396" t="s">
        <v>354</v>
      </c>
      <c r="N9" s="398">
        <f t="shared" si="0"/>
        <v>78.865485261237168</v>
      </c>
    </row>
    <row r="10" spans="1:14" ht="13.8" x14ac:dyDescent="0.3">
      <c r="A10" s="394" t="s">
        <v>355</v>
      </c>
      <c r="B10" s="395">
        <v>578828906.18651068</v>
      </c>
      <c r="C10" s="395">
        <v>618864290.54276061</v>
      </c>
      <c r="D10" s="395">
        <v>655256210.66507769</v>
      </c>
      <c r="E10" s="395">
        <v>708936866.67443991</v>
      </c>
      <c r="F10" s="395">
        <v>440433262.44224</v>
      </c>
      <c r="G10" s="395">
        <v>355183970.54999995</v>
      </c>
      <c r="H10" s="395">
        <v>321085333.85000002</v>
      </c>
      <c r="I10" s="395">
        <v>269863128.85069102</v>
      </c>
      <c r="J10" s="395">
        <v>191059453.63999999</v>
      </c>
      <c r="K10" s="395">
        <f>'[1]12. TRANSFERENCIAS 2'!J11+'[1]12. TRANSFERENCIAS 2'!J37+'[1]12. TRANSFERENCIAS 2'!J63</f>
        <v>159874471.79378659</v>
      </c>
      <c r="L10" s="395">
        <v>257744841.24173194</v>
      </c>
      <c r="M10" s="396" t="s">
        <v>355</v>
      </c>
      <c r="N10" s="399">
        <f t="shared" si="0"/>
        <v>257.74484124173193</v>
      </c>
    </row>
    <row r="11" spans="1:14" ht="13.8" x14ac:dyDescent="0.3">
      <c r="A11" s="394" t="s">
        <v>356</v>
      </c>
      <c r="B11" s="395">
        <v>22442.175658171251</v>
      </c>
      <c r="C11" s="395">
        <v>5142.9157128230454</v>
      </c>
      <c r="D11" s="395">
        <v>8691.0249344109852</v>
      </c>
      <c r="E11" s="395">
        <v>17994.093239999998</v>
      </c>
      <c r="F11" s="395">
        <v>16281.536479999999</v>
      </c>
      <c r="G11" s="395">
        <v>47933.94</v>
      </c>
      <c r="H11" s="395">
        <v>33929.919999999998</v>
      </c>
      <c r="I11" s="395">
        <v>24759.048299999999</v>
      </c>
      <c r="J11" s="395">
        <v>31494.890800000001</v>
      </c>
      <c r="K11" s="395">
        <f>'[1]12. TRANSFERENCIAS 2'!J12+'[1]12. TRANSFERENCIAS 2'!J38+'[1]12. TRANSFERENCIAS 2'!J64</f>
        <v>47243.701773796158</v>
      </c>
      <c r="L11" s="395">
        <v>64970.801343957864</v>
      </c>
      <c r="M11" s="396" t="s">
        <v>356</v>
      </c>
      <c r="N11" s="397">
        <f t="shared" si="0"/>
        <v>6.4970801343957871E-2</v>
      </c>
    </row>
    <row r="12" spans="1:14" ht="13.8" x14ac:dyDescent="0.3">
      <c r="A12" s="394" t="s">
        <v>357</v>
      </c>
      <c r="B12" s="395">
        <v>130630809.76498613</v>
      </c>
      <c r="C12" s="395">
        <v>219739294.43000156</v>
      </c>
      <c r="D12" s="395">
        <v>396420696.80841982</v>
      </c>
      <c r="E12" s="395">
        <v>68682450.3002</v>
      </c>
      <c r="F12" s="395">
        <v>150877029.19295999</v>
      </c>
      <c r="G12" s="395">
        <v>241732042.68000001</v>
      </c>
      <c r="H12" s="395">
        <v>174060577.88</v>
      </c>
      <c r="I12" s="395">
        <v>220807925.0292407</v>
      </c>
      <c r="J12" s="395">
        <v>379695784.07879996</v>
      </c>
      <c r="K12" s="395">
        <f>'[1]12. TRANSFERENCIAS 2'!J13+'[1]12. TRANSFERENCIAS 2'!J39+'[1]12. TRANSFERENCIAS 2'!J65</f>
        <v>367864058.25397438</v>
      </c>
      <c r="L12" s="395">
        <v>337896930.41704839</v>
      </c>
      <c r="M12" s="396" t="s">
        <v>357</v>
      </c>
      <c r="N12" s="398">
        <f t="shared" si="0"/>
        <v>337.8969304170484</v>
      </c>
    </row>
    <row r="13" spans="1:14" ht="13.8" x14ac:dyDescent="0.3">
      <c r="A13" s="394" t="s">
        <v>358</v>
      </c>
      <c r="B13" s="395">
        <v>22869908.83790103</v>
      </c>
      <c r="C13" s="395">
        <v>37913552.780751623</v>
      </c>
      <c r="D13" s="395">
        <v>33372077.099185344</v>
      </c>
      <c r="E13" s="395">
        <v>24907916.53678</v>
      </c>
      <c r="F13" s="395">
        <v>18203655.44184</v>
      </c>
      <c r="G13" s="395">
        <v>19226095.850000001</v>
      </c>
      <c r="H13" s="395">
        <v>15202766.92</v>
      </c>
      <c r="I13" s="395">
        <v>15521295.794381678</v>
      </c>
      <c r="J13" s="395">
        <v>18083554.416000001</v>
      </c>
      <c r="K13" s="395">
        <f>'[1]12. TRANSFERENCIAS 2'!J14+'[1]12. TRANSFERENCIAS 2'!J40+'[1]12. TRANSFERENCIAS 2'!J66</f>
        <v>18127228.654280372</v>
      </c>
      <c r="L13" s="395">
        <v>17356955.296009559</v>
      </c>
      <c r="M13" s="396" t="s">
        <v>358</v>
      </c>
      <c r="N13" s="397">
        <f t="shared" si="0"/>
        <v>17.356955296009559</v>
      </c>
    </row>
    <row r="14" spans="1:14" ht="13.8" x14ac:dyDescent="0.3">
      <c r="A14" s="394" t="s">
        <v>359</v>
      </c>
      <c r="B14" s="395">
        <v>4586447.4102538563</v>
      </c>
      <c r="C14" s="395">
        <v>8485729.9313526191</v>
      </c>
      <c r="D14" s="395">
        <v>7778782.4031547066</v>
      </c>
      <c r="E14" s="395">
        <v>5030770.7491999995</v>
      </c>
      <c r="F14" s="395">
        <v>4481267.1912000002</v>
      </c>
      <c r="G14" s="395">
        <v>6282684.9800000004</v>
      </c>
      <c r="H14" s="395">
        <v>5384865.1400000006</v>
      </c>
      <c r="I14" s="395">
        <v>11058731.944498029</v>
      </c>
      <c r="J14" s="395">
        <v>23232458.770800002</v>
      </c>
      <c r="K14" s="395">
        <f>'[1]12. TRANSFERENCIAS 2'!J15+'[1]12. TRANSFERENCIAS 2'!J41+'[1]12. TRANSFERENCIAS 2'!J67</f>
        <v>15436696.207857491</v>
      </c>
      <c r="L14" s="395">
        <v>7616120.5282355752</v>
      </c>
      <c r="M14" s="396" t="s">
        <v>359</v>
      </c>
      <c r="N14" s="398">
        <f t="shared" si="0"/>
        <v>7.6161205282355748</v>
      </c>
    </row>
    <row r="15" spans="1:14" ht="13.8" x14ac:dyDescent="0.3">
      <c r="A15" s="394" t="s">
        <v>360</v>
      </c>
      <c r="B15" s="395">
        <v>83859562.307208538</v>
      </c>
      <c r="C15" s="395">
        <v>235060437.44280097</v>
      </c>
      <c r="D15" s="395">
        <v>401195537.72356755</v>
      </c>
      <c r="E15" s="395">
        <v>230490249.6651406</v>
      </c>
      <c r="F15" s="395">
        <v>288055484.15719998</v>
      </c>
      <c r="G15" s="395">
        <v>145700263.68000001</v>
      </c>
      <c r="H15" s="395">
        <v>73677188.570000008</v>
      </c>
      <c r="I15" s="395">
        <v>121724599.81236839</v>
      </c>
      <c r="J15" s="395">
        <v>185775481.55600002</v>
      </c>
      <c r="K15" s="395">
        <f>'[1]12. TRANSFERENCIAS 2'!J16+'[1]12. TRANSFERENCIAS 2'!J42+'[1]12. TRANSFERENCIAS 2'!J68</f>
        <v>134651816.35524708</v>
      </c>
      <c r="L15" s="395">
        <v>231949405.55712685</v>
      </c>
      <c r="M15" s="396" t="s">
        <v>360</v>
      </c>
      <c r="N15" s="398">
        <f t="shared" si="0"/>
        <v>231.94940555712685</v>
      </c>
    </row>
    <row r="16" spans="1:14" ht="13.8" x14ac:dyDescent="0.3">
      <c r="A16" s="394" t="s">
        <v>361</v>
      </c>
      <c r="B16" s="395">
        <v>104704001.50625034</v>
      </c>
      <c r="C16" s="395">
        <v>136496760.66062248</v>
      </c>
      <c r="D16" s="395">
        <v>129925948.67495766</v>
      </c>
      <c r="E16" s="395">
        <v>93695808.049779996</v>
      </c>
      <c r="F16" s="395">
        <v>45498783.514799997</v>
      </c>
      <c r="G16" s="395">
        <v>66478640.479999997</v>
      </c>
      <c r="H16" s="395">
        <v>60847155.50999999</v>
      </c>
      <c r="I16" s="395">
        <v>102871017.98461364</v>
      </c>
      <c r="J16" s="395">
        <v>186019535.89359999</v>
      </c>
      <c r="K16" s="395">
        <f>'[1]12. TRANSFERENCIAS 2'!J17+'[1]12. TRANSFERENCIAS 2'!J43+'[1]12. TRANSFERENCIAS 2'!J69</f>
        <v>143848686.16073012</v>
      </c>
      <c r="L16" s="395">
        <v>61852108.137831129</v>
      </c>
      <c r="M16" s="396" t="s">
        <v>361</v>
      </c>
      <c r="N16" s="398">
        <f t="shared" si="0"/>
        <v>61.852108137831131</v>
      </c>
    </row>
    <row r="17" spans="1:14" ht="13.8" x14ac:dyDescent="0.3">
      <c r="A17" s="394" t="s">
        <v>362</v>
      </c>
      <c r="B17" s="395">
        <v>475092520.04335213</v>
      </c>
      <c r="C17" s="395">
        <v>533515484.93588352</v>
      </c>
      <c r="D17" s="395">
        <v>607324121.99845195</v>
      </c>
      <c r="E17" s="395">
        <v>601975758.16471994</v>
      </c>
      <c r="F17" s="395">
        <v>408796725.38536</v>
      </c>
      <c r="G17" s="395">
        <v>345426174.19</v>
      </c>
      <c r="H17" s="395">
        <v>310235381.41000003</v>
      </c>
      <c r="I17" s="395">
        <v>317733876.33502603</v>
      </c>
      <c r="J17" s="395">
        <v>313451982.47080004</v>
      </c>
      <c r="K17" s="395">
        <f>'[1]12. TRANSFERENCIAS 2'!J18+'[1]12. TRANSFERENCIAS 2'!J44+'[1]12. TRANSFERENCIAS 2'!J70</f>
        <v>276102432.38118786</v>
      </c>
      <c r="L17" s="395">
        <v>238084866.79278928</v>
      </c>
      <c r="M17" s="396" t="s">
        <v>362</v>
      </c>
      <c r="N17" s="398">
        <f t="shared" si="0"/>
        <v>238.08486679278928</v>
      </c>
    </row>
    <row r="18" spans="1:14" ht="13.8" x14ac:dyDescent="0.3">
      <c r="A18" s="394" t="s">
        <v>363</v>
      </c>
      <c r="B18" s="395">
        <v>1663173.2381679008</v>
      </c>
      <c r="C18" s="395">
        <v>2417239.194722211</v>
      </c>
      <c r="D18" s="395">
        <v>2208583.4198764423</v>
      </c>
      <c r="E18" s="395">
        <v>1739908.2035400001</v>
      </c>
      <c r="F18" s="395">
        <v>2045578.206</v>
      </c>
      <c r="G18" s="395">
        <v>2821838.08</v>
      </c>
      <c r="H18" s="395">
        <v>2970444.14</v>
      </c>
      <c r="I18" s="395">
        <v>2901145.3169399998</v>
      </c>
      <c r="J18" s="395">
        <v>2468555.1771999998</v>
      </c>
      <c r="K18" s="395">
        <f>'[1]12. TRANSFERENCIAS 2'!J19+'[1]12. TRANSFERENCIAS 2'!J45+'[1]12. TRANSFERENCIAS 2'!J71</f>
        <v>2371169.08519891</v>
      </c>
      <c r="L18" s="395">
        <v>2681869.6578944935</v>
      </c>
      <c r="M18" s="396" t="s">
        <v>363</v>
      </c>
      <c r="N18" s="397">
        <f t="shared" si="0"/>
        <v>2.6818696578944934</v>
      </c>
    </row>
    <row r="19" spans="1:14" ht="13.8" x14ac:dyDescent="0.3">
      <c r="A19" s="394" t="s">
        <v>364</v>
      </c>
      <c r="B19" s="395">
        <v>117783126.9414579</v>
      </c>
      <c r="C19" s="395">
        <v>186330859.10603899</v>
      </c>
      <c r="D19" s="395">
        <v>199901479.13317117</v>
      </c>
      <c r="E19" s="395">
        <v>145750026.01084</v>
      </c>
      <c r="F19" s="395">
        <v>91464145.697760001</v>
      </c>
      <c r="G19" s="395">
        <v>132132732.88</v>
      </c>
      <c r="H19" s="395">
        <v>87032168.520000011</v>
      </c>
      <c r="I19" s="395">
        <v>130941148.43981849</v>
      </c>
      <c r="J19" s="395">
        <v>161592327.90439999</v>
      </c>
      <c r="K19" s="395">
        <f>'[1]12. TRANSFERENCIAS 2'!J20+'[1]12. TRANSFERENCIAS 2'!J46+'[1]12. TRANSFERENCIAS 2'!J72</f>
        <v>152859362.28971255</v>
      </c>
      <c r="L19" s="395">
        <v>111230685.85634522</v>
      </c>
      <c r="M19" s="396" t="s">
        <v>364</v>
      </c>
      <c r="N19" s="398">
        <f t="shared" si="0"/>
        <v>111.23068585634522</v>
      </c>
    </row>
    <row r="20" spans="1:14" ht="13.8" x14ac:dyDescent="0.3">
      <c r="A20" s="394" t="s">
        <v>365</v>
      </c>
      <c r="B20" s="395">
        <v>114580.23345233868</v>
      </c>
      <c r="C20" s="395">
        <v>488981.38280839717</v>
      </c>
      <c r="D20" s="395">
        <v>589887.75891903555</v>
      </c>
      <c r="E20" s="395">
        <v>414056.74178000004</v>
      </c>
      <c r="F20" s="395">
        <v>465466.93167999998</v>
      </c>
      <c r="G20" s="395">
        <v>486813</v>
      </c>
      <c r="H20" s="395">
        <v>105507</v>
      </c>
      <c r="I20" s="395">
        <v>137411.74225000001</v>
      </c>
      <c r="J20" s="395">
        <v>51408</v>
      </c>
      <c r="K20" s="395">
        <f>'[1]12. TRANSFERENCIAS 2'!J21+'[1]12. TRANSFERENCIAS 2'!J47+'[1]12. TRANSFERENCIAS 2'!J73</f>
        <v>816223.78526587901</v>
      </c>
      <c r="L20" s="395">
        <v>229933.95760000002</v>
      </c>
      <c r="M20" s="396" t="s">
        <v>365</v>
      </c>
      <c r="N20" s="400">
        <f t="shared" si="0"/>
        <v>0.22993395760000002</v>
      </c>
    </row>
    <row r="21" spans="1:14" ht="13.8" x14ac:dyDescent="0.3">
      <c r="A21" s="394" t="s">
        <v>366</v>
      </c>
      <c r="B21" s="395">
        <v>1986445.1567431935</v>
      </c>
      <c r="C21" s="395">
        <v>2207435.8189031449</v>
      </c>
      <c r="D21" s="395">
        <v>3050291.1766951731</v>
      </c>
      <c r="E21" s="395">
        <v>5120161.9310600003</v>
      </c>
      <c r="F21" s="395">
        <v>4484740.0181599995</v>
      </c>
      <c r="G21" s="395">
        <v>5576767.3899999997</v>
      </c>
      <c r="H21" s="395">
        <v>7070180.7599999998</v>
      </c>
      <c r="I21" s="395">
        <v>6498758.7072200002</v>
      </c>
      <c r="J21" s="395">
        <v>6204970.2739999993</v>
      </c>
      <c r="K21" s="395">
        <f>'[1]12. TRANSFERENCIAS 2'!J22+'[1]12. TRANSFERENCIAS 2'!J48+'[1]12. TRANSFERENCIAS 2'!J74</f>
        <v>6105040.026890236</v>
      </c>
      <c r="L21" s="395">
        <v>7278275.2510519475</v>
      </c>
      <c r="M21" s="396" t="s">
        <v>366</v>
      </c>
      <c r="N21" s="398">
        <f t="shared" si="0"/>
        <v>7.2782752510519471</v>
      </c>
    </row>
    <row r="22" spans="1:14" ht="13.8" x14ac:dyDescent="0.3">
      <c r="A22" s="394" t="s">
        <v>367</v>
      </c>
      <c r="B22" s="395">
        <v>345257084.74441558</v>
      </c>
      <c r="C22" s="395">
        <v>500118580.71051222</v>
      </c>
      <c r="D22" s="395">
        <v>421321618.06921977</v>
      </c>
      <c r="E22" s="395">
        <v>362196812.37268001</v>
      </c>
      <c r="F22" s="395">
        <v>303773208.22975999</v>
      </c>
      <c r="G22" s="395">
        <v>287963588.88</v>
      </c>
      <c r="H22" s="395">
        <v>225809459.65000001</v>
      </c>
      <c r="I22" s="395">
        <v>129278778.82423852</v>
      </c>
      <c r="J22" s="395">
        <v>216967621.866</v>
      </c>
      <c r="K22" s="395">
        <f>'[1]12. TRANSFERENCIAS 2'!J23+'[1]12. TRANSFERENCIAS 2'!J49+'[1]12. TRANSFERENCIAS 2'!J75</f>
        <v>257255152.8171145</v>
      </c>
      <c r="L22" s="395">
        <v>238276467.51262876</v>
      </c>
      <c r="M22" s="396" t="s">
        <v>367</v>
      </c>
      <c r="N22" s="398">
        <f t="shared" si="0"/>
        <v>238.27646751262876</v>
      </c>
    </row>
    <row r="23" spans="1:14" ht="13.8" x14ac:dyDescent="0.3">
      <c r="A23" s="394" t="s">
        <v>368</v>
      </c>
      <c r="B23" s="395">
        <v>206278602.87626642</v>
      </c>
      <c r="C23" s="395">
        <v>261270046.13078004</v>
      </c>
      <c r="D23" s="395">
        <v>227450185.27691138</v>
      </c>
      <c r="E23" s="395">
        <v>128872727.13410001</v>
      </c>
      <c r="F23" s="395">
        <v>85954084.441439986</v>
      </c>
      <c r="G23" s="395">
        <v>93811156.810000002</v>
      </c>
      <c r="H23" s="395">
        <v>43139786.120000005</v>
      </c>
      <c r="I23" s="395">
        <v>80428379.951815233</v>
      </c>
      <c r="J23" s="395">
        <v>110838151.89879999</v>
      </c>
      <c r="K23" s="395">
        <f>'[1]12. TRANSFERENCIAS 2'!J24+'[1]12. TRANSFERENCIAS 2'!J50+'[1]12. TRANSFERENCIAS 2'!J76</f>
        <v>102846059.23860985</v>
      </c>
      <c r="L23" s="395">
        <v>54910114.869957261</v>
      </c>
      <c r="M23" s="396" t="s">
        <v>368</v>
      </c>
      <c r="N23" s="398">
        <f t="shared" si="0"/>
        <v>54.910114869957262</v>
      </c>
    </row>
    <row r="24" spans="1:14" ht="13.8" x14ac:dyDescent="0.3">
      <c r="A24" s="394" t="s">
        <v>369</v>
      </c>
      <c r="B24" s="395">
        <v>5306423.1324795112</v>
      </c>
      <c r="C24" s="395">
        <v>5455625.2764978996</v>
      </c>
      <c r="D24" s="395">
        <v>6632227.9950636607</v>
      </c>
      <c r="E24" s="395">
        <v>12665687.461540002</v>
      </c>
      <c r="F24" s="395">
        <v>11693265.65992</v>
      </c>
      <c r="G24" s="395">
        <v>8850417.8399999999</v>
      </c>
      <c r="H24" s="395">
        <v>40099774.140000001</v>
      </c>
      <c r="I24" s="395">
        <v>13834884.511889234</v>
      </c>
      <c r="J24" s="395">
        <v>9555499.3039999995</v>
      </c>
      <c r="K24" s="395">
        <f>'[1]12. TRANSFERENCIAS 2'!J25+'[1]12. TRANSFERENCIAS 2'!J51+'[1]12. TRANSFERENCIAS 2'!J77</f>
        <v>9733246.2106782626</v>
      </c>
      <c r="L24" s="395">
        <v>14574727.232258376</v>
      </c>
      <c r="M24" s="396" t="s">
        <v>369</v>
      </c>
      <c r="N24" s="398">
        <f t="shared" si="0"/>
        <v>14.574727232258375</v>
      </c>
    </row>
    <row r="25" spans="1:14" ht="12" customHeight="1" x14ac:dyDescent="0.3">
      <c r="A25" s="394" t="s">
        <v>370</v>
      </c>
      <c r="B25" s="395">
        <v>260812911.4911198</v>
      </c>
      <c r="C25" s="395">
        <v>397361014.50526154</v>
      </c>
      <c r="D25" s="395">
        <v>377115469.72351629</v>
      </c>
      <c r="E25" s="395">
        <v>275624663.42460001</v>
      </c>
      <c r="F25" s="395">
        <v>237485100.12136</v>
      </c>
      <c r="G25" s="395">
        <v>177276591.92000002</v>
      </c>
      <c r="H25" s="395">
        <v>122134194.34999999</v>
      </c>
      <c r="I25" s="395">
        <v>136613880.79370436</v>
      </c>
      <c r="J25" s="395">
        <v>134045877.25479999</v>
      </c>
      <c r="K25" s="395">
        <f>'[1]12. TRANSFERENCIAS 2'!J26+'[1]12. TRANSFERENCIAS 2'!J52+'[1]12. TRANSFERENCIAS 2'!J78</f>
        <v>102898811.16868363</v>
      </c>
      <c r="L25" s="395">
        <v>136654550.83667463</v>
      </c>
      <c r="M25" s="396" t="s">
        <v>370</v>
      </c>
      <c r="N25" s="398">
        <f t="shared" si="0"/>
        <v>136.65455083667464</v>
      </c>
    </row>
    <row r="26" spans="1:14" ht="13.8" x14ac:dyDescent="0.3">
      <c r="A26" s="394" t="s">
        <v>371</v>
      </c>
      <c r="B26" s="395">
        <v>1383843.2131051037</v>
      </c>
      <c r="C26" s="395">
        <v>1561706.4410984239</v>
      </c>
      <c r="D26" s="395">
        <v>2013543.8280217585</v>
      </c>
      <c r="E26" s="395">
        <v>1576367.9918800001</v>
      </c>
      <c r="F26" s="395">
        <v>3115735.1436799997</v>
      </c>
      <c r="G26" s="395">
        <v>2117818.94</v>
      </c>
      <c r="H26" s="395">
        <v>2559411.2400000002</v>
      </c>
      <c r="I26" s="395">
        <v>2436367.1838600002</v>
      </c>
      <c r="J26" s="395">
        <v>2276929.5</v>
      </c>
      <c r="K26" s="395">
        <f>'[1]12. TRANSFERENCIAS 2'!J27+'[1]12. TRANSFERENCIAS 2'!J53+'[1]12. TRANSFERENCIAS 2'!J79</f>
        <v>2843165.4888105169</v>
      </c>
      <c r="L26" s="395">
        <v>2230641.0974133452</v>
      </c>
      <c r="M26" s="396" t="s">
        <v>371</v>
      </c>
      <c r="N26" s="397">
        <f t="shared" si="0"/>
        <v>2.2306410974133453</v>
      </c>
    </row>
    <row r="27" spans="1:14" ht="13.8" x14ac:dyDescent="0.3">
      <c r="A27" s="394" t="s">
        <v>372</v>
      </c>
      <c r="B27" s="395">
        <v>278801911.78170145</v>
      </c>
      <c r="C27" s="395">
        <v>459989093.80042839</v>
      </c>
      <c r="D27" s="395">
        <v>386564323.60621232</v>
      </c>
      <c r="E27" s="395">
        <v>304535228.34421998</v>
      </c>
      <c r="F27" s="395">
        <v>279236762.76184005</v>
      </c>
      <c r="G27" s="395">
        <v>259060548.84</v>
      </c>
      <c r="H27" s="395">
        <v>214765362.41</v>
      </c>
      <c r="I27" s="395">
        <v>134555988.48519117</v>
      </c>
      <c r="J27" s="395">
        <v>221975636.05399999</v>
      </c>
      <c r="K27" s="395">
        <f>'[1]12. TRANSFERENCIAS 2'!J28+'[1]12. TRANSFERENCIAS 2'!J54+'[1]12. TRANSFERENCIAS 2'!J80</f>
        <v>292677296.77498013</v>
      </c>
      <c r="L27" s="395">
        <v>425928261.82618117</v>
      </c>
      <c r="M27" s="396" t="s">
        <v>372</v>
      </c>
      <c r="N27" s="398">
        <f t="shared" si="0"/>
        <v>425.9282618261812</v>
      </c>
    </row>
    <row r="28" spans="1:14" ht="13.8" x14ac:dyDescent="0.3">
      <c r="A28" s="394" t="s">
        <v>373</v>
      </c>
      <c r="B28" s="395">
        <v>19463.666679419461</v>
      </c>
      <c r="C28" s="395">
        <v>19455.877442696172</v>
      </c>
      <c r="D28" s="395">
        <v>43553.030509609976</v>
      </c>
      <c r="E28" s="395">
        <v>55096.25740000001</v>
      </c>
      <c r="F28" s="395">
        <v>56406.394079999998</v>
      </c>
      <c r="G28" s="395">
        <v>56161</v>
      </c>
      <c r="H28" s="395">
        <v>68216</v>
      </c>
      <c r="I28" s="395">
        <v>130264.1</v>
      </c>
      <c r="J28" s="395">
        <v>70426.5</v>
      </c>
      <c r="K28" s="395">
        <f>'[1]12. TRANSFERENCIAS 2'!J29+'[1]12. TRANSFERENCIAS 2'!J55+'[1]12. TRANSFERENCIAS 2'!J81</f>
        <v>87353.445000000007</v>
      </c>
      <c r="L28" s="395">
        <v>123906.75000000001</v>
      </c>
      <c r="M28" s="396" t="s">
        <v>373</v>
      </c>
      <c r="N28" s="397">
        <f t="shared" si="0"/>
        <v>0.12390675000000001</v>
      </c>
    </row>
    <row r="29" spans="1:14" ht="13.8" x14ac:dyDescent="0.3">
      <c r="A29" s="394" t="s">
        <v>374</v>
      </c>
      <c r="B29" s="395">
        <v>46904.923492221176</v>
      </c>
      <c r="C29" s="395">
        <v>35251.343504267919</v>
      </c>
      <c r="D29" s="395">
        <v>74048.562939078285</v>
      </c>
      <c r="E29" s="395">
        <v>37294.849779999997</v>
      </c>
      <c r="F29" s="395">
        <v>40275</v>
      </c>
      <c r="G29" s="395">
        <v>41360</v>
      </c>
      <c r="H29" s="395">
        <v>20882</v>
      </c>
      <c r="I29" s="395">
        <v>11613.72387</v>
      </c>
      <c r="J29" s="395">
        <v>4536</v>
      </c>
      <c r="K29" s="395">
        <f>'[1]12. TRANSFERENCIAS 2'!J30+'[1]12. TRANSFERENCIAS 2'!J56+'[1]12. TRANSFERENCIAS 2'!J82</f>
        <v>100950.3</v>
      </c>
      <c r="L29" s="395">
        <v>151258.22848323922</v>
      </c>
      <c r="M29" s="396" t="s">
        <v>374</v>
      </c>
      <c r="N29" s="400">
        <f t="shared" si="0"/>
        <v>0.15125822848323922</v>
      </c>
    </row>
    <row r="30" spans="1:14" ht="13.8" x14ac:dyDescent="0.3">
      <c r="A30" s="396"/>
      <c r="B30" s="395"/>
      <c r="C30" s="395"/>
      <c r="D30" s="395"/>
      <c r="E30" s="395"/>
      <c r="F30" s="395"/>
      <c r="G30" s="401"/>
      <c r="H30" s="401"/>
      <c r="I30" s="401"/>
      <c r="J30" s="401"/>
      <c r="K30" s="3"/>
      <c r="L30" s="5"/>
    </row>
    <row r="31" spans="1:14" ht="13.8" x14ac:dyDescent="0.3">
      <c r="A31" s="402" t="s">
        <v>375</v>
      </c>
      <c r="B31" s="403">
        <f t="shared" ref="B31:I31" si="1">SUM(B5:B29)</f>
        <v>3893929271.4584174</v>
      </c>
      <c r="C31" s="403">
        <f t="shared" si="1"/>
        <v>5227917518.8970299</v>
      </c>
      <c r="D31" s="403">
        <f t="shared" si="1"/>
        <v>5831461099.0958252</v>
      </c>
      <c r="E31" s="403">
        <f t="shared" si="1"/>
        <v>4547624722.5700397</v>
      </c>
      <c r="F31" s="403">
        <f t="shared" si="1"/>
        <v>3627352652.3935204</v>
      </c>
      <c r="G31" s="403">
        <f t="shared" si="1"/>
        <v>3085015223.5200005</v>
      </c>
      <c r="H31" s="403">
        <f t="shared" si="1"/>
        <v>2653240557.8999996</v>
      </c>
      <c r="I31" s="403">
        <f t="shared" si="1"/>
        <v>3330608513.8572516</v>
      </c>
      <c r="J31" s="403">
        <f>SUM(J5:J29)</f>
        <v>4874746122.0211992</v>
      </c>
      <c r="K31" s="403">
        <f>SUM(K5:K29)</f>
        <v>4643551329.1472635</v>
      </c>
      <c r="L31" s="403">
        <f>SUM(L5:L29)</f>
        <v>4074776665.3069162</v>
      </c>
      <c r="N31" s="397">
        <f t="shared" ref="N31" si="2">L31/1000000</f>
        <v>4074.7766653069161</v>
      </c>
    </row>
    <row r="32" spans="1:14" ht="13.8" x14ac:dyDescent="0.3">
      <c r="A32" s="401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</row>
    <row r="33" spans="1:12" ht="72.75" customHeight="1" x14ac:dyDescent="0.25">
      <c r="A33" s="809" t="s">
        <v>376</v>
      </c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09"/>
    </row>
    <row r="34" spans="1:12" ht="13.8" x14ac:dyDescent="0.3">
      <c r="I34" s="396"/>
      <c r="J34" s="396"/>
      <c r="K34" s="396"/>
      <c r="L34" s="395"/>
    </row>
    <row r="35" spans="1:12" ht="13.8" x14ac:dyDescent="0.3">
      <c r="G35" s="405"/>
      <c r="I35" s="396"/>
      <c r="J35" s="396"/>
      <c r="K35" s="396"/>
      <c r="L35" s="395"/>
    </row>
    <row r="36" spans="1:12" ht="13.8" x14ac:dyDescent="0.3">
      <c r="I36" s="396"/>
      <c r="J36" s="396"/>
      <c r="K36" s="396"/>
      <c r="L36" s="406"/>
    </row>
    <row r="37" spans="1:12" ht="13.8" x14ac:dyDescent="0.3">
      <c r="I37" s="396"/>
      <c r="J37" s="396"/>
      <c r="K37" s="396"/>
      <c r="L37" s="395"/>
    </row>
    <row r="38" spans="1:12" ht="13.8" x14ac:dyDescent="0.3">
      <c r="I38" s="396"/>
      <c r="J38" s="396"/>
      <c r="K38" s="396"/>
      <c r="L38" s="395"/>
    </row>
    <row r="39" spans="1:12" ht="13.8" x14ac:dyDescent="0.3">
      <c r="I39" s="396"/>
      <c r="J39" s="396"/>
      <c r="K39" s="396"/>
      <c r="L39" s="395"/>
    </row>
    <row r="40" spans="1:12" ht="13.8" x14ac:dyDescent="0.3">
      <c r="I40" s="396"/>
      <c r="J40" s="396"/>
      <c r="K40" s="396"/>
      <c r="L40" s="395"/>
    </row>
    <row r="41" spans="1:12" ht="13.8" x14ac:dyDescent="0.3">
      <c r="I41" s="396"/>
      <c r="J41" s="396"/>
      <c r="K41" s="396"/>
      <c r="L41" s="395"/>
    </row>
    <row r="42" spans="1:12" ht="13.8" x14ac:dyDescent="0.3">
      <c r="I42" s="396"/>
      <c r="J42" s="396"/>
      <c r="K42" s="396"/>
      <c r="L42" s="395"/>
    </row>
  </sheetData>
  <autoFilter ref="A4:N29" xr:uid="{00000000-0009-0000-0000-00000E000000}">
    <sortState xmlns:xlrd2="http://schemas.microsoft.com/office/spreadsheetml/2017/richdata2" ref="A5:O29">
      <sortCondition ref="A4:A29"/>
    </sortState>
  </autoFilter>
  <mergeCells count="2">
    <mergeCell ref="A2:I2"/>
    <mergeCell ref="A33:L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A0000"/>
  </sheetPr>
  <dimension ref="A1:T91"/>
  <sheetViews>
    <sheetView showGridLines="0" view="pageBreakPreview" zoomScaleNormal="80" zoomScaleSheetLayoutView="100" workbookViewId="0">
      <selection activeCell="S19" sqref="S19"/>
    </sheetView>
  </sheetViews>
  <sheetFormatPr baseColWidth="10" defaultColWidth="11.5546875" defaultRowHeight="12" x14ac:dyDescent="0.25"/>
  <cols>
    <col min="1" max="1" width="24.6640625" style="3" customWidth="1"/>
    <col min="2" max="2" width="15.44140625" style="430" bestFit="1" customWidth="1"/>
    <col min="3" max="3" width="14.5546875" style="430" bestFit="1" customWidth="1"/>
    <col min="4" max="6" width="15.6640625" style="430" bestFit="1" customWidth="1"/>
    <col min="7" max="7" width="15" style="430" bestFit="1" customWidth="1"/>
    <col min="8" max="8" width="15.44140625" style="430" bestFit="1" customWidth="1"/>
    <col min="9" max="9" width="15.44140625" style="3" bestFit="1" customWidth="1"/>
    <col min="10" max="11" width="16.6640625" style="407" customWidth="1"/>
    <col min="12" max="12" width="8.44140625" style="3" customWidth="1"/>
    <col min="13" max="13" width="14.44140625" style="408" hidden="1" customWidth="1"/>
    <col min="14" max="14" width="13" style="408" hidden="1" customWidth="1"/>
    <col min="15" max="15" width="12.88671875" style="408" hidden="1" customWidth="1"/>
    <col min="16" max="16" width="11.5546875" style="3" hidden="1" customWidth="1"/>
    <col min="17" max="17" width="14.44140625" style="3" hidden="1" customWidth="1"/>
    <col min="18" max="16384" width="11.5546875" style="3"/>
  </cols>
  <sheetData>
    <row r="1" spans="1:18" ht="13.8" x14ac:dyDescent="0.3">
      <c r="A1" s="2" t="s">
        <v>377</v>
      </c>
      <c r="B1" s="395"/>
      <c r="C1" s="395"/>
      <c r="D1" s="395"/>
      <c r="E1" s="395"/>
      <c r="F1" s="395"/>
      <c r="G1" s="395"/>
      <c r="H1" s="395"/>
    </row>
    <row r="2" spans="1:18" ht="31.5" customHeight="1" x14ac:dyDescent="0.3">
      <c r="A2" s="808" t="s">
        <v>348</v>
      </c>
      <c r="B2" s="808"/>
      <c r="C2" s="808"/>
      <c r="D2" s="808"/>
      <c r="E2" s="808"/>
      <c r="F2" s="808"/>
      <c r="G2" s="808"/>
      <c r="H2" s="808"/>
      <c r="J2" s="409"/>
      <c r="K2" s="409"/>
      <c r="L2"/>
    </row>
    <row r="3" spans="1:18" ht="14.4" x14ac:dyDescent="0.3">
      <c r="A3" s="401"/>
      <c r="B3" s="395"/>
      <c r="C3" s="395"/>
      <c r="D3" s="395"/>
      <c r="E3" s="395"/>
      <c r="F3" s="395"/>
      <c r="G3" s="395"/>
      <c r="H3" s="395"/>
      <c r="J3" s="410"/>
      <c r="K3" s="410"/>
      <c r="L3"/>
    </row>
    <row r="4" spans="1:18" ht="15" thickBot="1" x14ac:dyDescent="0.35">
      <c r="A4" s="391" t="s">
        <v>349</v>
      </c>
      <c r="B4" s="411">
        <v>2011</v>
      </c>
      <c r="C4" s="411">
        <v>2012</v>
      </c>
      <c r="D4" s="411">
        <v>2013</v>
      </c>
      <c r="E4" s="411">
        <v>2014</v>
      </c>
      <c r="F4" s="411">
        <v>2015</v>
      </c>
      <c r="G4" s="411">
        <v>2016</v>
      </c>
      <c r="H4" s="411">
        <v>2017</v>
      </c>
      <c r="I4" s="411">
        <v>2018</v>
      </c>
      <c r="J4" s="411">
        <v>2019</v>
      </c>
      <c r="K4" s="411">
        <v>2020</v>
      </c>
      <c r="L4"/>
    </row>
    <row r="5" spans="1:18" ht="15" thickBot="1" x14ac:dyDescent="0.35">
      <c r="A5" s="412" t="s">
        <v>378</v>
      </c>
      <c r="B5" s="413">
        <f t="shared" ref="B5:F5" si="0">SUM(B6:B30)</f>
        <v>4253541800.1999998</v>
      </c>
      <c r="C5" s="413">
        <f>SUM(C6:C30)</f>
        <v>5170174910.0200005</v>
      </c>
      <c r="D5" s="413">
        <f t="shared" si="0"/>
        <v>3896354895.1399999</v>
      </c>
      <c r="E5" s="413">
        <f t="shared" si="0"/>
        <v>3007558571.54</v>
      </c>
      <c r="F5" s="413">
        <f t="shared" si="0"/>
        <v>2349928988.7900004</v>
      </c>
      <c r="G5" s="413">
        <f>SUM(G6:G30)</f>
        <v>1539174853.1900003</v>
      </c>
      <c r="H5" s="413">
        <f>SUM(H6:H30)</f>
        <v>1890777102.5599999</v>
      </c>
      <c r="I5" s="413">
        <f>SUM(I6:I30)</f>
        <v>3185578835.4299998</v>
      </c>
      <c r="J5" s="413">
        <f>SUM(J6:J30)</f>
        <v>2897602461.3299999</v>
      </c>
      <c r="K5" s="414">
        <f>SUM(K6:K30)</f>
        <v>2619082706.6999998</v>
      </c>
      <c r="L5" s="94"/>
      <c r="N5" s="408" t="s">
        <v>379</v>
      </c>
      <c r="O5" s="408" t="s">
        <v>380</v>
      </c>
      <c r="P5" s="3" t="s">
        <v>381</v>
      </c>
      <c r="Q5" s="3" t="s">
        <v>32</v>
      </c>
      <c r="R5" s="415"/>
    </row>
    <row r="6" spans="1:18" ht="13.8" x14ac:dyDescent="0.3">
      <c r="A6" s="396" t="s">
        <v>350</v>
      </c>
      <c r="B6" s="395">
        <v>126051.05</v>
      </c>
      <c r="C6" s="395">
        <v>92.62</v>
      </c>
      <c r="D6" s="395">
        <v>12.48</v>
      </c>
      <c r="E6" s="395">
        <v>7.12</v>
      </c>
      <c r="F6" s="395">
        <v>89.12</v>
      </c>
      <c r="G6" s="395">
        <v>14.989999999999998</v>
      </c>
      <c r="H6" s="395">
        <v>0</v>
      </c>
      <c r="I6" s="395">
        <v>0</v>
      </c>
      <c r="J6" s="395">
        <v>6.9499999999999993</v>
      </c>
      <c r="K6" s="395">
        <v>2053.8000000000002</v>
      </c>
      <c r="L6" s="416"/>
      <c r="M6" s="396" t="s">
        <v>350</v>
      </c>
      <c r="N6" s="408">
        <f>VLOOKUP(M6,$A$6:$K$30,11,FALSE)</f>
        <v>2053.8000000000002</v>
      </c>
      <c r="O6" s="408">
        <f>VLOOKUP(M6,$A$32:$K$56,11,FALSE)</f>
        <v>0</v>
      </c>
      <c r="P6" s="408">
        <f>VLOOKUP(M6,$A$58:$K$82,11,FALSE)</f>
        <v>2640110.8057595026</v>
      </c>
      <c r="Q6" s="417">
        <f>SUM(N6:P6)</f>
        <v>2642164.6057595024</v>
      </c>
      <c r="R6" s="396"/>
    </row>
    <row r="7" spans="1:18" ht="13.8" x14ac:dyDescent="0.3">
      <c r="A7" s="396" t="s">
        <v>351</v>
      </c>
      <c r="B7" s="395">
        <v>756045883.97000003</v>
      </c>
      <c r="C7" s="395">
        <v>1003300317.11</v>
      </c>
      <c r="D7" s="395">
        <v>1003366246.96</v>
      </c>
      <c r="E7" s="395">
        <v>731629442.54999995</v>
      </c>
      <c r="F7" s="395">
        <v>415256250.88999999</v>
      </c>
      <c r="G7" s="395">
        <v>313663812.89999998</v>
      </c>
      <c r="H7" s="395">
        <v>494474963.68000001</v>
      </c>
      <c r="I7" s="395">
        <v>1085384780.1799998</v>
      </c>
      <c r="J7" s="395">
        <v>1031284773.38</v>
      </c>
      <c r="K7" s="418">
        <v>762972221.68000007</v>
      </c>
      <c r="L7" s="416"/>
      <c r="M7" s="396" t="s">
        <v>351</v>
      </c>
      <c r="N7" s="408">
        <f t="shared" ref="N7:N30" si="1">VLOOKUP(M7,$A$6:$K$30,11,FALSE)</f>
        <v>762972221.68000007</v>
      </c>
      <c r="O7" s="408">
        <f t="shared" ref="O7:O30" si="2">VLOOKUP(M7,$A$32:$K$56,11,FALSE)</f>
        <v>134780056.65000001</v>
      </c>
      <c r="P7" s="408">
        <f t="shared" ref="P7:P30" si="3">VLOOKUP(M7,$A$58:$K$82,11,FALSE)</f>
        <v>16543687.456214463</v>
      </c>
      <c r="Q7" s="417">
        <f t="shared" ref="Q7:Q30" si="4">SUM(N7:P7)</f>
        <v>914295965.78621447</v>
      </c>
      <c r="R7" s="396"/>
    </row>
    <row r="8" spans="1:18" ht="13.8" x14ac:dyDescent="0.3">
      <c r="A8" s="396" t="s">
        <v>352</v>
      </c>
      <c r="B8" s="395">
        <v>2003181.67</v>
      </c>
      <c r="C8" s="395">
        <v>7035996.9500000002</v>
      </c>
      <c r="D8" s="395">
        <v>11641850.82</v>
      </c>
      <c r="E8" s="395">
        <v>2259338.4299999997</v>
      </c>
      <c r="F8" s="395">
        <v>659.47</v>
      </c>
      <c r="G8" s="395">
        <v>3207066.32</v>
      </c>
      <c r="H8" s="395">
        <v>16469485.630000001</v>
      </c>
      <c r="I8" s="395">
        <v>11708222.23</v>
      </c>
      <c r="J8" s="395">
        <v>12646510.309999999</v>
      </c>
      <c r="K8" s="418">
        <v>17097515.369999997</v>
      </c>
      <c r="L8" s="416"/>
      <c r="M8" s="396" t="s">
        <v>352</v>
      </c>
      <c r="N8" s="408">
        <f t="shared" si="1"/>
        <v>17097515.369999997</v>
      </c>
      <c r="O8" s="408">
        <f t="shared" si="2"/>
        <v>191971890.46000001</v>
      </c>
      <c r="P8" s="408">
        <f t="shared" si="3"/>
        <v>12446153.059841746</v>
      </c>
      <c r="Q8" s="417">
        <f t="shared" si="4"/>
        <v>221515558.88984177</v>
      </c>
      <c r="R8" s="396"/>
    </row>
    <row r="9" spans="1:18" ht="13.8" x14ac:dyDescent="0.3">
      <c r="A9" s="396" t="s">
        <v>353</v>
      </c>
      <c r="B9" s="395">
        <v>662649336.91999996</v>
      </c>
      <c r="C9" s="395">
        <v>781587277</v>
      </c>
      <c r="D9" s="395">
        <v>445771506.77000004</v>
      </c>
      <c r="E9" s="395">
        <v>383204568.28999996</v>
      </c>
      <c r="F9" s="395">
        <v>356823875.94999999</v>
      </c>
      <c r="G9" s="395">
        <v>21985207.27</v>
      </c>
      <c r="H9" s="395">
        <v>258608519.87</v>
      </c>
      <c r="I9" s="395">
        <v>531759344.56</v>
      </c>
      <c r="J9" s="395">
        <v>409620300.06999999</v>
      </c>
      <c r="K9" s="418">
        <v>248719168.84999999</v>
      </c>
      <c r="L9" s="416"/>
      <c r="M9" s="396" t="s">
        <v>353</v>
      </c>
      <c r="N9" s="408">
        <f t="shared" si="1"/>
        <v>248719168.84999999</v>
      </c>
      <c r="O9" s="408">
        <f t="shared" si="2"/>
        <v>433549909.94000006</v>
      </c>
      <c r="P9" s="408">
        <f t="shared" si="3"/>
        <v>28351520.125257146</v>
      </c>
      <c r="Q9" s="417">
        <f t="shared" si="4"/>
        <v>710620598.91525722</v>
      </c>
      <c r="R9" s="396"/>
    </row>
    <row r="10" spans="1:18" ht="13.8" x14ac:dyDescent="0.3">
      <c r="A10" s="396" t="s">
        <v>354</v>
      </c>
      <c r="B10" s="395">
        <v>57453332.809999995</v>
      </c>
      <c r="C10" s="395">
        <v>83545774.930000007</v>
      </c>
      <c r="D10" s="395">
        <v>16803539.789999999</v>
      </c>
      <c r="E10" s="395">
        <v>3308871.21</v>
      </c>
      <c r="F10" s="395">
        <v>9649463.5899999999</v>
      </c>
      <c r="G10" s="395">
        <v>15023096.52</v>
      </c>
      <c r="H10" s="395">
        <v>10813574.67</v>
      </c>
      <c r="I10" s="395">
        <v>32699667.59</v>
      </c>
      <c r="J10" s="395">
        <v>20710318.760000002</v>
      </c>
      <c r="K10" s="418">
        <v>54078141.359999999</v>
      </c>
      <c r="L10" s="416"/>
      <c r="M10" s="396" t="s">
        <v>354</v>
      </c>
      <c r="N10" s="408">
        <f t="shared" si="1"/>
        <v>54078141.359999999</v>
      </c>
      <c r="O10" s="408">
        <f t="shared" si="2"/>
        <v>13347692.710000001</v>
      </c>
      <c r="P10" s="408">
        <f t="shared" si="3"/>
        <v>11439651.191237185</v>
      </c>
      <c r="Q10" s="417">
        <f t="shared" si="4"/>
        <v>78865485.261237174</v>
      </c>
      <c r="R10" s="396"/>
    </row>
    <row r="11" spans="1:18" ht="13.8" x14ac:dyDescent="0.3">
      <c r="A11" s="394" t="s">
        <v>355</v>
      </c>
      <c r="B11" s="418">
        <v>513843795.47999996</v>
      </c>
      <c r="C11" s="418">
        <v>584763866.48000002</v>
      </c>
      <c r="D11" s="418">
        <v>607648730.89999998</v>
      </c>
      <c r="E11" s="418">
        <v>380280803.22000003</v>
      </c>
      <c r="F11" s="418">
        <v>299686816.41999996</v>
      </c>
      <c r="G11" s="418">
        <v>259240025.05000001</v>
      </c>
      <c r="H11" s="418">
        <v>213290981.33000001</v>
      </c>
      <c r="I11" s="418">
        <v>137435110.44999999</v>
      </c>
      <c r="J11" s="418">
        <v>100126251.73999999</v>
      </c>
      <c r="K11" s="418">
        <v>189692315.34</v>
      </c>
      <c r="L11" s="416"/>
      <c r="M11" s="394" t="s">
        <v>355</v>
      </c>
      <c r="N11" s="408">
        <f t="shared" si="1"/>
        <v>189692315.34</v>
      </c>
      <c r="O11" s="408">
        <f t="shared" si="2"/>
        <v>61019284.179999992</v>
      </c>
      <c r="P11" s="408">
        <f t="shared" si="3"/>
        <v>7033241.7217319468</v>
      </c>
      <c r="Q11" s="417">
        <f t="shared" si="4"/>
        <v>257744841.24173194</v>
      </c>
      <c r="R11" s="396"/>
    </row>
    <row r="12" spans="1:18" ht="13.8" x14ac:dyDescent="0.3">
      <c r="A12" s="396" t="s">
        <v>356</v>
      </c>
      <c r="B12" s="395">
        <v>54.879999999999995</v>
      </c>
      <c r="C12" s="395">
        <v>1111.96</v>
      </c>
      <c r="D12" s="395">
        <v>477.55</v>
      </c>
      <c r="E12" s="395">
        <v>2637.24</v>
      </c>
      <c r="F12" s="395">
        <v>15468.939999999999</v>
      </c>
      <c r="G12" s="395">
        <v>5134.92</v>
      </c>
      <c r="H12" s="395">
        <v>8256.16</v>
      </c>
      <c r="I12" s="395">
        <v>2401.39</v>
      </c>
      <c r="J12" s="395">
        <v>4502.2299999999996</v>
      </c>
      <c r="K12" s="418">
        <v>10984.09</v>
      </c>
      <c r="L12" s="419"/>
      <c r="M12" s="396" t="s">
        <v>356</v>
      </c>
      <c r="N12" s="408">
        <f t="shared" si="1"/>
        <v>10984.09</v>
      </c>
      <c r="O12" s="408">
        <f t="shared" si="2"/>
        <v>0</v>
      </c>
      <c r="P12" s="408">
        <f t="shared" si="3"/>
        <v>53986.711343957861</v>
      </c>
      <c r="Q12" s="417">
        <f t="shared" si="4"/>
        <v>64970.801343957864</v>
      </c>
      <c r="R12" s="396"/>
    </row>
    <row r="13" spans="1:18" ht="13.8" x14ac:dyDescent="0.3">
      <c r="A13" s="396" t="s">
        <v>357</v>
      </c>
      <c r="B13" s="395">
        <v>170082899.13</v>
      </c>
      <c r="C13" s="395">
        <v>357199502.73000002</v>
      </c>
      <c r="D13" s="395">
        <v>34983511.259999998</v>
      </c>
      <c r="E13" s="395">
        <v>100854933.39999999</v>
      </c>
      <c r="F13" s="395">
        <v>137066946.16</v>
      </c>
      <c r="G13" s="395">
        <v>49043314.479999997</v>
      </c>
      <c r="H13" s="395">
        <v>81305449.939999998</v>
      </c>
      <c r="I13" s="395">
        <v>211561342.28</v>
      </c>
      <c r="J13" s="395">
        <v>227958678.31</v>
      </c>
      <c r="K13" s="418">
        <v>221747391.53</v>
      </c>
      <c r="L13" s="416"/>
      <c r="M13" s="396" t="s">
        <v>357</v>
      </c>
      <c r="N13" s="408">
        <f t="shared" si="1"/>
        <v>221747391.53</v>
      </c>
      <c r="O13" s="408">
        <f t="shared" si="2"/>
        <v>106775941.43000001</v>
      </c>
      <c r="P13" s="408">
        <f t="shared" si="3"/>
        <v>9373597.4570483677</v>
      </c>
      <c r="Q13" s="417">
        <f t="shared" si="4"/>
        <v>337896930.41704839</v>
      </c>
      <c r="R13" s="396"/>
    </row>
    <row r="14" spans="1:18" ht="13.8" x14ac:dyDescent="0.3">
      <c r="A14" s="396" t="s">
        <v>358</v>
      </c>
      <c r="B14" s="395">
        <v>8536206.0899999999</v>
      </c>
      <c r="C14" s="395">
        <v>18430940.420000002</v>
      </c>
      <c r="D14" s="395">
        <v>9866148.8900000006</v>
      </c>
      <c r="E14" s="395">
        <v>3403180.4899999998</v>
      </c>
      <c r="F14" s="395">
        <v>1919372.6</v>
      </c>
      <c r="G14" s="395">
        <v>95516.83</v>
      </c>
      <c r="H14" s="395">
        <v>980189.5</v>
      </c>
      <c r="I14" s="395">
        <v>2789100.56</v>
      </c>
      <c r="J14" s="395">
        <v>2264132.0499999998</v>
      </c>
      <c r="K14" s="395">
        <v>3445190.3499999996</v>
      </c>
      <c r="L14" s="416"/>
      <c r="M14" s="396" t="s">
        <v>358</v>
      </c>
      <c r="N14" s="408">
        <f t="shared" si="1"/>
        <v>3445190.3499999996</v>
      </c>
      <c r="O14" s="408">
        <f t="shared" si="2"/>
        <v>3298594.46</v>
      </c>
      <c r="P14" s="408">
        <f t="shared" si="3"/>
        <v>10613170.486009561</v>
      </c>
      <c r="Q14" s="417">
        <f t="shared" si="4"/>
        <v>17356955.296009559</v>
      </c>
      <c r="R14" s="396"/>
    </row>
    <row r="15" spans="1:18" ht="13.8" x14ac:dyDescent="0.3">
      <c r="A15" s="396" t="s">
        <v>359</v>
      </c>
      <c r="B15" s="395">
        <v>4322956.87</v>
      </c>
      <c r="C15" s="395">
        <v>4139210.03</v>
      </c>
      <c r="D15" s="395">
        <v>1098254.94</v>
      </c>
      <c r="E15" s="395">
        <v>125513.64</v>
      </c>
      <c r="F15" s="395">
        <v>805950.03</v>
      </c>
      <c r="G15" s="395">
        <v>22759.97</v>
      </c>
      <c r="H15" s="395">
        <v>3631134.7199999997</v>
      </c>
      <c r="I15" s="395">
        <v>12422326.800000001</v>
      </c>
      <c r="J15" s="395">
        <v>7546069.5999999996</v>
      </c>
      <c r="K15" s="395">
        <v>2381333.91</v>
      </c>
      <c r="L15" s="416"/>
      <c r="M15" s="396" t="s">
        <v>359</v>
      </c>
      <c r="N15" s="408">
        <f t="shared" si="1"/>
        <v>2381333.91</v>
      </c>
      <c r="O15" s="408">
        <f t="shared" si="2"/>
        <v>1771568.83</v>
      </c>
      <c r="P15" s="408">
        <f t="shared" si="3"/>
        <v>3463217.788235575</v>
      </c>
      <c r="Q15" s="417">
        <f t="shared" si="4"/>
        <v>7616120.5282355752</v>
      </c>
      <c r="R15" s="396"/>
    </row>
    <row r="16" spans="1:18" ht="13.8" x14ac:dyDescent="0.3">
      <c r="A16" s="396" t="s">
        <v>360</v>
      </c>
      <c r="B16" s="395">
        <v>201987826.62</v>
      </c>
      <c r="C16" s="395">
        <v>347064086</v>
      </c>
      <c r="D16" s="395">
        <v>185986109.46000001</v>
      </c>
      <c r="E16" s="395">
        <v>234651200.10999998</v>
      </c>
      <c r="F16" s="395">
        <v>126136074.55</v>
      </c>
      <c r="G16" s="395">
        <v>56638874.040000007</v>
      </c>
      <c r="H16" s="395">
        <v>93245662.599999994</v>
      </c>
      <c r="I16" s="395">
        <v>166903539.21000001</v>
      </c>
      <c r="J16" s="395">
        <v>99776063.209999993</v>
      </c>
      <c r="K16" s="395">
        <v>177605902.91</v>
      </c>
      <c r="L16" s="416"/>
      <c r="M16" s="396" t="s">
        <v>360</v>
      </c>
      <c r="N16" s="408">
        <f t="shared" si="1"/>
        <v>177605902.91</v>
      </c>
      <c r="O16" s="408">
        <f t="shared" si="2"/>
        <v>48951725.390000001</v>
      </c>
      <c r="P16" s="408">
        <f t="shared" si="3"/>
        <v>5391777.2571268352</v>
      </c>
      <c r="Q16" s="417">
        <f t="shared" si="4"/>
        <v>231949405.55712685</v>
      </c>
      <c r="R16" s="396"/>
    </row>
    <row r="17" spans="1:18" ht="13.8" x14ac:dyDescent="0.3">
      <c r="A17" s="396" t="s">
        <v>361</v>
      </c>
      <c r="B17" s="395">
        <v>78663596.210000008</v>
      </c>
      <c r="C17" s="395">
        <v>108067124.84</v>
      </c>
      <c r="D17" s="395">
        <v>63627363.269999996</v>
      </c>
      <c r="E17" s="395">
        <v>32192362.059999999</v>
      </c>
      <c r="F17" s="395">
        <v>15536481.15</v>
      </c>
      <c r="G17" s="395">
        <v>25434253.299999997</v>
      </c>
      <c r="H17" s="395">
        <v>62385858.5</v>
      </c>
      <c r="I17" s="395">
        <v>138938998.34999999</v>
      </c>
      <c r="J17" s="395">
        <v>106827611.59</v>
      </c>
      <c r="K17" s="395">
        <v>34468898.82</v>
      </c>
      <c r="L17" s="416"/>
      <c r="M17" s="396" t="s">
        <v>361</v>
      </c>
      <c r="N17" s="408">
        <f t="shared" si="1"/>
        <v>34468898.82</v>
      </c>
      <c r="O17" s="408">
        <f t="shared" si="2"/>
        <v>17176608.890000001</v>
      </c>
      <c r="P17" s="408">
        <f t="shared" si="3"/>
        <v>10206600.427831128</v>
      </c>
      <c r="Q17" s="417">
        <f t="shared" si="4"/>
        <v>61852108.137831129</v>
      </c>
      <c r="R17" s="396"/>
    </row>
    <row r="18" spans="1:18" ht="13.8" x14ac:dyDescent="0.3">
      <c r="A18" s="396" t="s">
        <v>362</v>
      </c>
      <c r="B18" s="395">
        <v>459340507.74000001</v>
      </c>
      <c r="C18" s="395">
        <v>547675206.03999996</v>
      </c>
      <c r="D18" s="395">
        <v>545255309.13999999</v>
      </c>
      <c r="E18" s="395">
        <v>358192493.45999998</v>
      </c>
      <c r="F18" s="395">
        <v>288802646.45999998</v>
      </c>
      <c r="G18" s="395">
        <v>253360992.87</v>
      </c>
      <c r="H18" s="395">
        <v>254956497.04999998</v>
      </c>
      <c r="I18" s="395">
        <v>259096897.83000001</v>
      </c>
      <c r="J18" s="395">
        <v>223779154.97999999</v>
      </c>
      <c r="K18" s="395">
        <v>173015567.05000001</v>
      </c>
      <c r="L18" s="416"/>
      <c r="M18" s="396" t="s">
        <v>362</v>
      </c>
      <c r="N18" s="408">
        <f t="shared" si="1"/>
        <v>173015567.05000001</v>
      </c>
      <c r="O18" s="408">
        <f t="shared" si="2"/>
        <v>51317124.75</v>
      </c>
      <c r="P18" s="408">
        <f t="shared" si="3"/>
        <v>13752174.992789254</v>
      </c>
      <c r="Q18" s="417">
        <f t="shared" si="4"/>
        <v>238084866.79278928</v>
      </c>
      <c r="R18" s="396"/>
    </row>
    <row r="19" spans="1:18" ht="13.8" x14ac:dyDescent="0.3">
      <c r="A19" s="396" t="s">
        <v>363</v>
      </c>
      <c r="B19" s="395">
        <v>501828.61</v>
      </c>
      <c r="C19" s="395">
        <v>444450.51</v>
      </c>
      <c r="D19" s="395">
        <v>95383.06</v>
      </c>
      <c r="E19" s="395">
        <v>1078.8699999999999</v>
      </c>
      <c r="F19" s="395">
        <v>1429.08</v>
      </c>
      <c r="G19" s="395">
        <v>4315.1399999999994</v>
      </c>
      <c r="H19" s="395">
        <v>6720.92</v>
      </c>
      <c r="I19" s="395">
        <v>5439.07</v>
      </c>
      <c r="J19" s="395">
        <v>2607.8199999999997</v>
      </c>
      <c r="K19" s="395">
        <v>1950.37</v>
      </c>
      <c r="L19" s="419"/>
      <c r="M19" s="396" t="s">
        <v>363</v>
      </c>
      <c r="N19" s="408">
        <f t="shared" si="1"/>
        <v>1950.37</v>
      </c>
      <c r="O19" s="408">
        <f t="shared" si="2"/>
        <v>0</v>
      </c>
      <c r="P19" s="408">
        <f t="shared" si="3"/>
        <v>2679919.2878944934</v>
      </c>
      <c r="Q19" s="417">
        <f t="shared" si="4"/>
        <v>2681869.6578944935</v>
      </c>
      <c r="R19" s="396"/>
    </row>
    <row r="20" spans="1:18" ht="13.8" x14ac:dyDescent="0.3">
      <c r="A20" s="396" t="s">
        <v>364</v>
      </c>
      <c r="B20" s="395">
        <v>105630074.91999999</v>
      </c>
      <c r="C20" s="395">
        <v>161777753.31</v>
      </c>
      <c r="D20" s="395">
        <v>103733678.28</v>
      </c>
      <c r="E20" s="395">
        <v>53900588.590000004</v>
      </c>
      <c r="F20" s="395">
        <v>75878391.219999999</v>
      </c>
      <c r="G20" s="395">
        <v>41111915.07</v>
      </c>
      <c r="H20" s="395">
        <v>75575204.480000004</v>
      </c>
      <c r="I20" s="395">
        <v>101580341.20999999</v>
      </c>
      <c r="J20" s="395">
        <v>105260682.23999999</v>
      </c>
      <c r="K20" s="395">
        <v>71001110.250000015</v>
      </c>
      <c r="L20" s="416"/>
      <c r="M20" s="396" t="s">
        <v>364</v>
      </c>
      <c r="N20" s="408">
        <f t="shared" si="1"/>
        <v>71001110.250000015</v>
      </c>
      <c r="O20" s="408">
        <f t="shared" si="2"/>
        <v>27131117.82</v>
      </c>
      <c r="P20" s="408">
        <f t="shared" si="3"/>
        <v>13098457.786345204</v>
      </c>
      <c r="Q20" s="417">
        <f t="shared" si="4"/>
        <v>111230685.85634522</v>
      </c>
      <c r="R20" s="396"/>
    </row>
    <row r="21" spans="1:18" ht="13.8" x14ac:dyDescent="0.3">
      <c r="A21" s="396" t="s">
        <v>365</v>
      </c>
      <c r="B21" s="395">
        <v>0</v>
      </c>
      <c r="C21" s="395">
        <v>0</v>
      </c>
      <c r="D21" s="395">
        <v>0</v>
      </c>
      <c r="E21" s="395">
        <v>0</v>
      </c>
      <c r="F21" s="395">
        <v>0</v>
      </c>
      <c r="G21" s="395">
        <v>0</v>
      </c>
      <c r="H21" s="395">
        <v>0</v>
      </c>
      <c r="I21" s="395">
        <v>0</v>
      </c>
      <c r="J21" s="395">
        <v>0</v>
      </c>
      <c r="K21" s="395">
        <v>554.11</v>
      </c>
      <c r="L21" s="419"/>
      <c r="M21" s="396" t="s">
        <v>365</v>
      </c>
      <c r="N21" s="408">
        <f t="shared" si="1"/>
        <v>554.11</v>
      </c>
      <c r="O21" s="408">
        <f t="shared" si="2"/>
        <v>0</v>
      </c>
      <c r="P21" s="408">
        <f t="shared" si="3"/>
        <v>229379.84760000004</v>
      </c>
      <c r="Q21" s="417">
        <f t="shared" si="4"/>
        <v>229933.95760000002</v>
      </c>
      <c r="R21" s="396"/>
    </row>
    <row r="22" spans="1:18" ht="13.8" x14ac:dyDescent="0.3">
      <c r="A22" s="396" t="s">
        <v>366</v>
      </c>
      <c r="B22" s="395">
        <v>120121.37</v>
      </c>
      <c r="C22" s="395">
        <v>710522.33</v>
      </c>
      <c r="D22" s="395">
        <v>1670990.4700000002</v>
      </c>
      <c r="E22" s="395">
        <v>789063.23</v>
      </c>
      <c r="F22" s="395">
        <v>99562.389999999985</v>
      </c>
      <c r="G22" s="395">
        <v>582873.76</v>
      </c>
      <c r="H22" s="395">
        <v>884570.42999999993</v>
      </c>
      <c r="I22" s="395">
        <v>1462575.0499999998</v>
      </c>
      <c r="J22" s="395">
        <v>1546136.0499999998</v>
      </c>
      <c r="K22" s="395">
        <v>2197856.73</v>
      </c>
      <c r="L22" s="419"/>
      <c r="M22" s="396" t="s">
        <v>366</v>
      </c>
      <c r="N22" s="408">
        <f t="shared" si="1"/>
        <v>2197856.73</v>
      </c>
      <c r="O22" s="408">
        <f t="shared" si="2"/>
        <v>0</v>
      </c>
      <c r="P22" s="408">
        <f t="shared" si="3"/>
        <v>5080418.521051947</v>
      </c>
      <c r="Q22" s="417">
        <f t="shared" si="4"/>
        <v>7278275.2510519475</v>
      </c>
      <c r="R22" s="396"/>
    </row>
    <row r="23" spans="1:18" ht="13.8" x14ac:dyDescent="0.3">
      <c r="A23" s="396" t="s">
        <v>367</v>
      </c>
      <c r="B23" s="395">
        <v>392507454.75</v>
      </c>
      <c r="C23" s="395">
        <v>325421341.69</v>
      </c>
      <c r="D23" s="395">
        <v>297492036.81999999</v>
      </c>
      <c r="E23" s="395">
        <v>249401909.13</v>
      </c>
      <c r="F23" s="395">
        <v>233544864.59999999</v>
      </c>
      <c r="G23" s="395">
        <v>189395284.74000001</v>
      </c>
      <c r="H23" s="395">
        <v>87391273.040000007</v>
      </c>
      <c r="I23" s="395">
        <v>162314150.38</v>
      </c>
      <c r="J23" s="395">
        <v>193952100.26999998</v>
      </c>
      <c r="K23" s="395">
        <v>179542675.66</v>
      </c>
      <c r="L23" s="416"/>
      <c r="M23" s="396" t="s">
        <v>367</v>
      </c>
      <c r="N23" s="408">
        <f t="shared" si="1"/>
        <v>179542675.66</v>
      </c>
      <c r="O23" s="408">
        <f t="shared" si="2"/>
        <v>51185662.210000001</v>
      </c>
      <c r="P23" s="408">
        <f t="shared" si="3"/>
        <v>7548129.6426287619</v>
      </c>
      <c r="Q23" s="417">
        <f t="shared" si="4"/>
        <v>238276467.51262876</v>
      </c>
      <c r="R23" s="396"/>
    </row>
    <row r="24" spans="1:18" ht="13.8" x14ac:dyDescent="0.3">
      <c r="A24" s="396" t="s">
        <v>368</v>
      </c>
      <c r="B24" s="395">
        <v>181704859.61000001</v>
      </c>
      <c r="C24" s="395">
        <v>197004847.94</v>
      </c>
      <c r="D24" s="395">
        <v>90142507.200000003</v>
      </c>
      <c r="E24" s="395">
        <v>64108014.82</v>
      </c>
      <c r="F24" s="395">
        <v>45275011.489999995</v>
      </c>
      <c r="G24" s="395">
        <v>12959532.629999999</v>
      </c>
      <c r="H24" s="395">
        <v>44307510.899999999</v>
      </c>
      <c r="I24" s="395">
        <v>69258149.189999998</v>
      </c>
      <c r="J24" s="395">
        <v>65758505.040000007</v>
      </c>
      <c r="K24" s="395">
        <v>28264960.719999999</v>
      </c>
      <c r="L24" s="416"/>
      <c r="M24" s="396" t="s">
        <v>368</v>
      </c>
      <c r="N24" s="408">
        <f t="shared" si="1"/>
        <v>28264960.719999999</v>
      </c>
      <c r="O24" s="408">
        <f t="shared" si="2"/>
        <v>20396991.050000001</v>
      </c>
      <c r="P24" s="408">
        <f t="shared" si="3"/>
        <v>6248163.0999572678</v>
      </c>
      <c r="Q24" s="417">
        <f t="shared" si="4"/>
        <v>54910114.869957261</v>
      </c>
      <c r="R24" s="396"/>
    </row>
    <row r="25" spans="1:18" ht="13.8" x14ac:dyDescent="0.3">
      <c r="A25" s="396" t="s">
        <v>369</v>
      </c>
      <c r="B25" s="395">
        <v>128027.83</v>
      </c>
      <c r="C25" s="395">
        <v>182005.68</v>
      </c>
      <c r="D25" s="395">
        <v>6206028.790000001</v>
      </c>
      <c r="E25" s="395">
        <v>4140435.82</v>
      </c>
      <c r="F25" s="395">
        <v>1851.9</v>
      </c>
      <c r="G25" s="395">
        <v>31623008.73</v>
      </c>
      <c r="H25" s="395">
        <v>5204824.2</v>
      </c>
      <c r="I25" s="395">
        <v>697580.33000000007</v>
      </c>
      <c r="J25" s="395">
        <v>818638.28</v>
      </c>
      <c r="K25" s="395">
        <v>6200096.8000000007</v>
      </c>
      <c r="L25" s="416"/>
      <c r="M25" s="396" t="s">
        <v>369</v>
      </c>
      <c r="N25" s="408">
        <f t="shared" si="1"/>
        <v>6200096.8000000007</v>
      </c>
      <c r="O25" s="408">
        <f t="shared" si="2"/>
        <v>709586.29</v>
      </c>
      <c r="P25" s="408">
        <f t="shared" si="3"/>
        <v>7665044.142258374</v>
      </c>
      <c r="Q25" s="417">
        <f t="shared" si="4"/>
        <v>14574727.232258376</v>
      </c>
      <c r="R25" s="396"/>
    </row>
    <row r="26" spans="1:18" ht="13.8" x14ac:dyDescent="0.3">
      <c r="A26" s="396" t="s">
        <v>370</v>
      </c>
      <c r="B26" s="395">
        <v>307169985.73000002</v>
      </c>
      <c r="C26" s="395">
        <v>304315338.49000001</v>
      </c>
      <c r="D26" s="395">
        <v>218491749.28</v>
      </c>
      <c r="E26" s="395">
        <v>177457561.19999999</v>
      </c>
      <c r="F26" s="395">
        <v>136941189.25</v>
      </c>
      <c r="G26" s="395">
        <v>87174903.689999998</v>
      </c>
      <c r="H26" s="395">
        <v>91418285.570000008</v>
      </c>
      <c r="I26" s="395">
        <v>91765736.769999996</v>
      </c>
      <c r="J26" s="395">
        <v>67626909.479999989</v>
      </c>
      <c r="K26" s="395">
        <v>104601597.10000001</v>
      </c>
      <c r="L26" s="420"/>
      <c r="M26" s="396" t="s">
        <v>370</v>
      </c>
      <c r="N26" s="408">
        <f t="shared" si="1"/>
        <v>104601597.10000001</v>
      </c>
      <c r="O26" s="408">
        <f t="shared" si="2"/>
        <v>14660158.459999999</v>
      </c>
      <c r="P26" s="408">
        <f t="shared" si="3"/>
        <v>17392795.276674621</v>
      </c>
      <c r="Q26" s="417">
        <f t="shared" si="4"/>
        <v>136654550.83667463</v>
      </c>
      <c r="R26" s="396"/>
    </row>
    <row r="27" spans="1:18" ht="13.8" x14ac:dyDescent="0.3">
      <c r="A27" s="396" t="s">
        <v>371</v>
      </c>
      <c r="B27" s="395">
        <v>622210.17000000004</v>
      </c>
      <c r="C27" s="395">
        <v>960723.89999999991</v>
      </c>
      <c r="D27" s="395">
        <v>554779.19999999995</v>
      </c>
      <c r="E27" s="395">
        <v>853012.37</v>
      </c>
      <c r="F27" s="395">
        <v>806841.22</v>
      </c>
      <c r="G27" s="395">
        <v>943407.78</v>
      </c>
      <c r="H27" s="395">
        <v>1055998.03</v>
      </c>
      <c r="I27" s="395">
        <v>1077439.94</v>
      </c>
      <c r="J27" s="395">
        <v>1062264.6599999999</v>
      </c>
      <c r="K27" s="395">
        <v>999648.52</v>
      </c>
      <c r="L27" s="416"/>
      <c r="M27" s="396" t="s">
        <v>371</v>
      </c>
      <c r="N27" s="408">
        <f t="shared" si="1"/>
        <v>999648.52</v>
      </c>
      <c r="O27" s="408">
        <f t="shared" si="2"/>
        <v>119273.41</v>
      </c>
      <c r="P27" s="408">
        <f t="shared" si="3"/>
        <v>1111719.1674133455</v>
      </c>
      <c r="Q27" s="417">
        <f t="shared" si="4"/>
        <v>2230641.0974133452</v>
      </c>
      <c r="R27" s="396"/>
    </row>
    <row r="28" spans="1:18" ht="13.8" x14ac:dyDescent="0.3">
      <c r="A28" s="396" t="s">
        <v>372</v>
      </c>
      <c r="B28" s="395">
        <v>350101607.76999998</v>
      </c>
      <c r="C28" s="395">
        <v>336547419.06</v>
      </c>
      <c r="D28" s="395">
        <v>251918679.81</v>
      </c>
      <c r="E28" s="395">
        <v>226801556.28999999</v>
      </c>
      <c r="F28" s="395">
        <v>205679752.31</v>
      </c>
      <c r="G28" s="395">
        <v>177659542.19</v>
      </c>
      <c r="H28" s="395">
        <v>94715680.090000004</v>
      </c>
      <c r="I28" s="395">
        <v>166692977.56</v>
      </c>
      <c r="J28" s="395">
        <v>219003987.89000002</v>
      </c>
      <c r="K28" s="395">
        <v>341034251.15999997</v>
      </c>
      <c r="L28" s="416"/>
      <c r="M28" s="396" t="s">
        <v>372</v>
      </c>
      <c r="N28" s="408">
        <f t="shared" si="1"/>
        <v>341034251.15999997</v>
      </c>
      <c r="O28" s="408">
        <f t="shared" si="2"/>
        <v>81117330.63000001</v>
      </c>
      <c r="P28" s="408">
        <f t="shared" si="3"/>
        <v>3776680.0361812357</v>
      </c>
      <c r="Q28" s="417">
        <f t="shared" si="4"/>
        <v>425928261.82618117</v>
      </c>
      <c r="R28" s="396"/>
    </row>
    <row r="29" spans="1:18" ht="13.8" x14ac:dyDescent="0.3">
      <c r="A29" s="396" t="s">
        <v>373</v>
      </c>
      <c r="B29" s="395">
        <v>0</v>
      </c>
      <c r="C29" s="395">
        <v>0</v>
      </c>
      <c r="D29" s="395">
        <v>0</v>
      </c>
      <c r="E29" s="395">
        <v>0</v>
      </c>
      <c r="F29" s="395">
        <v>0</v>
      </c>
      <c r="G29" s="395">
        <v>0</v>
      </c>
      <c r="H29" s="395">
        <v>46461.25</v>
      </c>
      <c r="I29" s="395">
        <v>22714.5</v>
      </c>
      <c r="J29" s="395">
        <v>26256.42</v>
      </c>
      <c r="K29" s="395">
        <v>1116.05</v>
      </c>
      <c r="L29" s="419"/>
      <c r="M29" s="396" t="s">
        <v>373</v>
      </c>
      <c r="N29" s="408">
        <f t="shared" si="1"/>
        <v>1116.05</v>
      </c>
      <c r="O29" s="408">
        <f t="shared" si="2"/>
        <v>0</v>
      </c>
      <c r="P29" s="408">
        <f t="shared" si="3"/>
        <v>122790.70000000001</v>
      </c>
      <c r="Q29" s="417">
        <f t="shared" si="4"/>
        <v>123906.75000000001</v>
      </c>
      <c r="R29" s="396"/>
    </row>
    <row r="30" spans="1:18" ht="14.4" thickBot="1" x14ac:dyDescent="0.35">
      <c r="A30" s="396" t="s">
        <v>374</v>
      </c>
      <c r="B30" s="395">
        <v>0</v>
      </c>
      <c r="C30" s="395">
        <v>0</v>
      </c>
      <c r="D30" s="395">
        <v>0</v>
      </c>
      <c r="E30" s="395">
        <v>0</v>
      </c>
      <c r="F30" s="395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204.17</v>
      </c>
      <c r="L30" s="416"/>
      <c r="M30" s="396" t="s">
        <v>374</v>
      </c>
      <c r="N30" s="408">
        <f t="shared" si="1"/>
        <v>204.17</v>
      </c>
      <c r="O30" s="408">
        <f t="shared" si="2"/>
        <v>0</v>
      </c>
      <c r="P30" s="408">
        <f t="shared" si="3"/>
        <v>151054.05848323921</v>
      </c>
      <c r="Q30" s="417">
        <f t="shared" si="4"/>
        <v>151258.22848323922</v>
      </c>
      <c r="R30" s="396"/>
    </row>
    <row r="31" spans="1:18" ht="15" thickBot="1" x14ac:dyDescent="0.35">
      <c r="A31" s="421" t="s">
        <v>382</v>
      </c>
      <c r="B31" s="413">
        <f t="shared" ref="B31:K31" si="5">SUM(B32:B56)</f>
        <v>821042472.25999999</v>
      </c>
      <c r="C31" s="413">
        <f t="shared" si="5"/>
        <v>496572184.80000007</v>
      </c>
      <c r="D31" s="413">
        <f t="shared" si="5"/>
        <v>478831009.96999997</v>
      </c>
      <c r="E31" s="413">
        <f t="shared" si="5"/>
        <v>438678534.47000003</v>
      </c>
      <c r="F31" s="413">
        <f t="shared" si="5"/>
        <v>527303728.73000002</v>
      </c>
      <c r="G31" s="413">
        <f t="shared" si="5"/>
        <v>875626109.70999992</v>
      </c>
      <c r="H31" s="413">
        <f t="shared" si="5"/>
        <v>1225004033.9799998</v>
      </c>
      <c r="I31" s="413">
        <f t="shared" si="5"/>
        <v>1474262099.4499998</v>
      </c>
      <c r="J31" s="413">
        <f t="shared" si="5"/>
        <v>1515911477.7500002</v>
      </c>
      <c r="K31" s="413">
        <f t="shared" si="5"/>
        <v>1259280517.5600004</v>
      </c>
      <c r="L31" s="94"/>
      <c r="N31" s="422">
        <f>SUM(N6:N30)</f>
        <v>2619082706.6999998</v>
      </c>
      <c r="O31" s="422">
        <f t="shared" ref="O31:Q31" si="6">SUM(O6:O30)</f>
        <v>1259280517.5600004</v>
      </c>
      <c r="P31" s="422">
        <f t="shared" si="6"/>
        <v>196413441.04691517</v>
      </c>
      <c r="Q31" s="422">
        <f t="shared" si="6"/>
        <v>4074776665.3069162</v>
      </c>
      <c r="R31" s="415"/>
    </row>
    <row r="32" spans="1:18" ht="14.4" x14ac:dyDescent="0.3">
      <c r="A32" s="401" t="s">
        <v>350</v>
      </c>
      <c r="B32" s="395">
        <v>923.38</v>
      </c>
      <c r="C32" s="395">
        <v>38.97</v>
      </c>
      <c r="D32" s="395">
        <v>47.9</v>
      </c>
      <c r="E32" s="395">
        <v>57.769999999999996</v>
      </c>
      <c r="F32" s="395">
        <v>74.92</v>
      </c>
      <c r="G32" s="395">
        <v>61.78</v>
      </c>
      <c r="H32" s="419">
        <v>63.230000000000004</v>
      </c>
      <c r="I32" s="419">
        <v>14.98</v>
      </c>
      <c r="J32" s="419">
        <v>472</v>
      </c>
      <c r="K32" s="416">
        <v>0</v>
      </c>
      <c r="L32"/>
    </row>
    <row r="33" spans="1:17" ht="14.4" x14ac:dyDescent="0.3">
      <c r="A33" s="401" t="s">
        <v>351</v>
      </c>
      <c r="B33" s="395">
        <v>5143777.1199999992</v>
      </c>
      <c r="C33" s="395">
        <v>2307836.48</v>
      </c>
      <c r="D33" s="395">
        <v>3591939.01</v>
      </c>
      <c r="E33" s="395">
        <v>2794536.88</v>
      </c>
      <c r="F33" s="395">
        <v>3593649.19</v>
      </c>
      <c r="G33" s="395">
        <v>64479376.629999995</v>
      </c>
      <c r="H33" s="419">
        <v>240450402.25</v>
      </c>
      <c r="I33" s="419">
        <v>415120782.35999995</v>
      </c>
      <c r="J33" s="419">
        <v>274653123.44999999</v>
      </c>
      <c r="K33" s="416">
        <v>134780056.65000001</v>
      </c>
      <c r="L33"/>
      <c r="Q33" s="417"/>
    </row>
    <row r="34" spans="1:17" ht="14.4" x14ac:dyDescent="0.3">
      <c r="A34" s="401" t="s">
        <v>352</v>
      </c>
      <c r="B34" s="395">
        <v>630929.86</v>
      </c>
      <c r="C34" s="395">
        <v>1467002.62</v>
      </c>
      <c r="D34" s="395">
        <v>2311447.73</v>
      </c>
      <c r="E34" s="395">
        <v>465200.91</v>
      </c>
      <c r="F34" s="395">
        <v>1873625.73</v>
      </c>
      <c r="G34" s="395">
        <v>92722444.469999999</v>
      </c>
      <c r="H34" s="419">
        <v>284070785.38</v>
      </c>
      <c r="I34" s="419">
        <v>249280680.82999998</v>
      </c>
      <c r="J34" s="419">
        <v>194921194.08999997</v>
      </c>
      <c r="K34" s="416">
        <v>191971890.46000001</v>
      </c>
      <c r="L34"/>
      <c r="N34" s="417">
        <f t="shared" ref="N34:P34" si="7">N31/1000000</f>
        <v>2619.0827067</v>
      </c>
      <c r="O34" s="417">
        <f t="shared" si="7"/>
        <v>1259.2805175600004</v>
      </c>
      <c r="P34" s="417">
        <f t="shared" si="7"/>
        <v>196.41344104691518</v>
      </c>
      <c r="Q34" s="417">
        <f>Q31/1000000</f>
        <v>4074.7766653069161</v>
      </c>
    </row>
    <row r="35" spans="1:17" ht="14.4" x14ac:dyDescent="0.3">
      <c r="A35" s="401" t="s">
        <v>353</v>
      </c>
      <c r="B35" s="395">
        <v>62327358.510000005</v>
      </c>
      <c r="C35" s="395">
        <v>34047457.600000001</v>
      </c>
      <c r="D35" s="395">
        <v>28469309.439999998</v>
      </c>
      <c r="E35" s="395">
        <v>62125280.140000001</v>
      </c>
      <c r="F35" s="395">
        <v>70970669.489999995</v>
      </c>
      <c r="G35" s="395">
        <v>346070142.09000003</v>
      </c>
      <c r="H35" s="419">
        <v>242193346.10000002</v>
      </c>
      <c r="I35" s="419">
        <v>293133900.72000003</v>
      </c>
      <c r="J35" s="419">
        <v>560290132.04999995</v>
      </c>
      <c r="K35" s="416">
        <v>433549909.94000006</v>
      </c>
      <c r="L35"/>
    </row>
    <row r="36" spans="1:17" ht="14.4" x14ac:dyDescent="0.3">
      <c r="A36" s="401" t="s">
        <v>354</v>
      </c>
      <c r="B36" s="395">
        <v>27428580.689999998</v>
      </c>
      <c r="C36" s="395">
        <v>11305524.5</v>
      </c>
      <c r="D36" s="395">
        <v>8838111.9100000001</v>
      </c>
      <c r="E36" s="395">
        <v>9143439.540000001</v>
      </c>
      <c r="F36" s="395">
        <v>10431709.24</v>
      </c>
      <c r="G36" s="395">
        <v>13828411.4</v>
      </c>
      <c r="H36" s="419">
        <v>17736873.469999999</v>
      </c>
      <c r="I36" s="419">
        <v>19852975.129999999</v>
      </c>
      <c r="J36" s="419">
        <v>14204320.98</v>
      </c>
      <c r="K36" s="416">
        <v>13347692.710000001</v>
      </c>
      <c r="L36"/>
    </row>
    <row r="37" spans="1:17" ht="14.4" x14ac:dyDescent="0.3">
      <c r="A37" s="401" t="s">
        <v>355</v>
      </c>
      <c r="B37" s="395">
        <v>89462978.349999994</v>
      </c>
      <c r="C37" s="395">
        <v>54639954.950000003</v>
      </c>
      <c r="D37" s="395">
        <v>85457657.430000007</v>
      </c>
      <c r="E37" s="395">
        <v>43509723.259999998</v>
      </c>
      <c r="F37" s="395">
        <v>37939895.130000003</v>
      </c>
      <c r="G37" s="395">
        <v>39867955.800000004</v>
      </c>
      <c r="H37" s="419">
        <v>41237929.579999998</v>
      </c>
      <c r="I37" s="419">
        <v>38443327.390000001</v>
      </c>
      <c r="J37" s="419">
        <v>42222791.929999992</v>
      </c>
      <c r="K37" s="416">
        <v>61019284.179999992</v>
      </c>
      <c r="L37"/>
    </row>
    <row r="38" spans="1:17" ht="14.4" x14ac:dyDescent="0.3">
      <c r="A38" s="401" t="s">
        <v>356</v>
      </c>
      <c r="B38" s="395">
        <v>0</v>
      </c>
      <c r="C38" s="395">
        <v>0</v>
      </c>
      <c r="D38" s="395">
        <v>0</v>
      </c>
      <c r="E38" s="395">
        <v>0</v>
      </c>
      <c r="F38" s="395">
        <v>0</v>
      </c>
      <c r="G38" s="395">
        <v>0</v>
      </c>
      <c r="H38" s="419">
        <v>0</v>
      </c>
      <c r="I38" s="419">
        <v>0</v>
      </c>
      <c r="J38" s="419">
        <v>0</v>
      </c>
      <c r="K38" s="416">
        <v>0</v>
      </c>
      <c r="L38"/>
    </row>
    <row r="39" spans="1:17" ht="14.4" x14ac:dyDescent="0.3">
      <c r="A39" s="401" t="s">
        <v>357</v>
      </c>
      <c r="B39" s="395">
        <v>39996698.870000005</v>
      </c>
      <c r="C39" s="395">
        <v>28282071.580000002</v>
      </c>
      <c r="D39" s="395">
        <v>21311416.559999999</v>
      </c>
      <c r="E39" s="395">
        <v>38022771.68</v>
      </c>
      <c r="F39" s="395">
        <v>91040799.520000011</v>
      </c>
      <c r="G39" s="395">
        <v>108135667.40000001</v>
      </c>
      <c r="H39" s="419">
        <v>127249237.69</v>
      </c>
      <c r="I39" s="419">
        <v>154485514.75</v>
      </c>
      <c r="J39" s="419">
        <v>126792167.27000001</v>
      </c>
      <c r="K39" s="416">
        <v>106775941.43000001</v>
      </c>
      <c r="L39"/>
    </row>
    <row r="40" spans="1:17" ht="14.4" x14ac:dyDescent="0.3">
      <c r="A40" s="401" t="s">
        <v>358</v>
      </c>
      <c r="B40" s="395">
        <v>21536754.890000001</v>
      </c>
      <c r="C40" s="395">
        <v>7169661.9799999995</v>
      </c>
      <c r="D40" s="395">
        <v>6575703.8800000008</v>
      </c>
      <c r="E40" s="395">
        <v>6097305.04</v>
      </c>
      <c r="F40" s="395">
        <v>7386627.25</v>
      </c>
      <c r="G40" s="395">
        <v>4262079.09</v>
      </c>
      <c r="H40" s="419">
        <v>4695094.09</v>
      </c>
      <c r="I40" s="419">
        <v>4887753.33</v>
      </c>
      <c r="J40" s="419">
        <v>4667114.3100000005</v>
      </c>
      <c r="K40" s="416">
        <v>3298594.46</v>
      </c>
      <c r="L40"/>
    </row>
    <row r="41" spans="1:17" ht="14.4" x14ac:dyDescent="0.3">
      <c r="A41" s="401" t="s">
        <v>359</v>
      </c>
      <c r="B41" s="395">
        <v>2460403.2599999998</v>
      </c>
      <c r="C41" s="395">
        <v>1312787.3999999999</v>
      </c>
      <c r="D41" s="395">
        <v>1350610.03</v>
      </c>
      <c r="E41" s="395">
        <v>1417405.4</v>
      </c>
      <c r="F41" s="395">
        <v>1940862.95</v>
      </c>
      <c r="G41" s="395">
        <v>1996555.1700000002</v>
      </c>
      <c r="H41" s="419">
        <v>4386888.4800000004</v>
      </c>
      <c r="I41" s="419">
        <v>7614820.5800000001</v>
      </c>
      <c r="J41" s="419">
        <v>2726944.27</v>
      </c>
      <c r="K41" s="416">
        <v>1771568.83</v>
      </c>
      <c r="L41"/>
    </row>
    <row r="42" spans="1:17" ht="14.4" x14ac:dyDescent="0.3">
      <c r="A42" s="401" t="s">
        <v>360</v>
      </c>
      <c r="B42" s="395">
        <v>28657840.52</v>
      </c>
      <c r="C42" s="395">
        <v>50162705.790000007</v>
      </c>
      <c r="D42" s="395">
        <v>39303661.75</v>
      </c>
      <c r="E42" s="395">
        <v>48393448.119999997</v>
      </c>
      <c r="F42" s="395">
        <v>12316881.129999999</v>
      </c>
      <c r="G42" s="395">
        <v>10090881.529999999</v>
      </c>
      <c r="H42" s="419">
        <v>20748879.640000001</v>
      </c>
      <c r="I42" s="419">
        <v>12522019.559999999</v>
      </c>
      <c r="J42" s="419">
        <v>27835900.800000001</v>
      </c>
      <c r="K42" s="416">
        <v>48951725.390000001</v>
      </c>
      <c r="L42"/>
    </row>
    <row r="43" spans="1:17" ht="14.4" x14ac:dyDescent="0.3">
      <c r="A43" s="401" t="s">
        <v>361</v>
      </c>
      <c r="B43" s="395">
        <v>51439200.920000002</v>
      </c>
      <c r="C43" s="395">
        <v>14513337.109999999</v>
      </c>
      <c r="D43" s="395">
        <v>22211869.530000001</v>
      </c>
      <c r="E43" s="395">
        <v>4771452.43</v>
      </c>
      <c r="F43" s="395">
        <v>42233184.329999998</v>
      </c>
      <c r="G43" s="395">
        <v>23859437.209999997</v>
      </c>
      <c r="H43" s="419">
        <v>28572055.059999999</v>
      </c>
      <c r="I43" s="419">
        <v>36017177.030000001</v>
      </c>
      <c r="J43" s="419">
        <v>26168342.829999998</v>
      </c>
      <c r="K43" s="416">
        <v>17176608.890000001</v>
      </c>
      <c r="L43"/>
    </row>
    <row r="44" spans="1:17" ht="14.4" x14ac:dyDescent="0.3">
      <c r="A44" s="401" t="s">
        <v>362</v>
      </c>
      <c r="B44" s="395">
        <v>62079461.420000002</v>
      </c>
      <c r="C44" s="395">
        <v>46281459.060000002</v>
      </c>
      <c r="D44" s="395">
        <v>43177064.25</v>
      </c>
      <c r="E44" s="395">
        <v>35976682.030000001</v>
      </c>
      <c r="F44" s="395">
        <v>40327207.729999997</v>
      </c>
      <c r="G44" s="395">
        <v>38962430.539999999</v>
      </c>
      <c r="H44" s="419">
        <v>45439583.25</v>
      </c>
      <c r="I44" s="419">
        <v>38929002.57</v>
      </c>
      <c r="J44" s="419">
        <v>36431591.93</v>
      </c>
      <c r="K44" s="416">
        <v>51317124.75</v>
      </c>
      <c r="L44"/>
    </row>
    <row r="45" spans="1:17" ht="14.4" x14ac:dyDescent="0.3">
      <c r="A45" s="401" t="s">
        <v>363</v>
      </c>
      <c r="B45" s="395">
        <v>124424.09</v>
      </c>
      <c r="C45" s="395">
        <v>29153.980000000003</v>
      </c>
      <c r="D45" s="395">
        <v>0</v>
      </c>
      <c r="E45" s="395">
        <v>0</v>
      </c>
      <c r="F45" s="395">
        <v>0</v>
      </c>
      <c r="G45" s="395">
        <v>0</v>
      </c>
      <c r="H45" s="419">
        <v>0</v>
      </c>
      <c r="I45" s="419">
        <v>0</v>
      </c>
      <c r="J45" s="419">
        <v>0</v>
      </c>
      <c r="K45" s="419">
        <v>0</v>
      </c>
      <c r="L45"/>
    </row>
    <row r="46" spans="1:17" ht="14.4" x14ac:dyDescent="0.3">
      <c r="A46" s="401" t="s">
        <v>364</v>
      </c>
      <c r="B46" s="395">
        <v>69320654.709999993</v>
      </c>
      <c r="C46" s="395">
        <v>26921423.359999999</v>
      </c>
      <c r="D46" s="395">
        <v>29843264.120000001</v>
      </c>
      <c r="E46" s="395">
        <v>24527570.390000001</v>
      </c>
      <c r="F46" s="395">
        <v>40962473.659999996</v>
      </c>
      <c r="G46" s="395">
        <v>28250435.450000003</v>
      </c>
      <c r="H46" s="419">
        <v>39867900.509999998</v>
      </c>
      <c r="I46" s="419">
        <v>45181109.799999997</v>
      </c>
      <c r="J46" s="419">
        <v>31360946.880000003</v>
      </c>
      <c r="K46" s="416">
        <v>27131117.82</v>
      </c>
      <c r="L46"/>
    </row>
    <row r="47" spans="1:17" ht="14.4" x14ac:dyDescent="0.3">
      <c r="A47" s="401" t="s">
        <v>365</v>
      </c>
      <c r="B47" s="395">
        <v>0</v>
      </c>
      <c r="C47" s="395">
        <v>0</v>
      </c>
      <c r="D47" s="395">
        <v>0</v>
      </c>
      <c r="E47" s="395">
        <v>0</v>
      </c>
      <c r="F47" s="395">
        <v>0</v>
      </c>
      <c r="G47" s="395">
        <v>0</v>
      </c>
      <c r="H47" s="419">
        <v>0</v>
      </c>
      <c r="I47" s="419">
        <v>0</v>
      </c>
      <c r="J47" s="419">
        <v>0</v>
      </c>
      <c r="K47" s="419">
        <v>0</v>
      </c>
      <c r="L47"/>
    </row>
    <row r="48" spans="1:17" ht="14.4" x14ac:dyDescent="0.3">
      <c r="A48" s="401" t="s">
        <v>366</v>
      </c>
      <c r="B48" s="395">
        <v>0</v>
      </c>
      <c r="C48" s="395">
        <v>0</v>
      </c>
      <c r="D48" s="395">
        <v>0</v>
      </c>
      <c r="E48" s="395">
        <v>0</v>
      </c>
      <c r="F48" s="395">
        <v>0</v>
      </c>
      <c r="G48" s="395">
        <v>0</v>
      </c>
      <c r="H48" s="419">
        <v>0</v>
      </c>
      <c r="I48" s="419">
        <v>0</v>
      </c>
      <c r="J48" s="419">
        <v>0</v>
      </c>
      <c r="K48" s="419">
        <v>0</v>
      </c>
      <c r="L48"/>
    </row>
    <row r="49" spans="1:20" ht="14.4" x14ac:dyDescent="0.3">
      <c r="A49" s="401" t="s">
        <v>367</v>
      </c>
      <c r="B49" s="395">
        <v>102567807.25</v>
      </c>
      <c r="C49" s="395">
        <v>88816446.790000007</v>
      </c>
      <c r="D49" s="395">
        <v>58598498.910000004</v>
      </c>
      <c r="E49" s="395">
        <v>49229991.390000001</v>
      </c>
      <c r="F49" s="395">
        <v>50191725.279999994</v>
      </c>
      <c r="G49" s="395">
        <v>31014915.91</v>
      </c>
      <c r="H49" s="419">
        <v>35169008.460000001</v>
      </c>
      <c r="I49" s="419">
        <v>48486206.149999999</v>
      </c>
      <c r="J49" s="419">
        <v>55940906.149999999</v>
      </c>
      <c r="K49" s="416">
        <v>51185662.210000001</v>
      </c>
      <c r="L49"/>
    </row>
    <row r="50" spans="1:20" ht="14.4" x14ac:dyDescent="0.3">
      <c r="A50" s="401" t="s">
        <v>368</v>
      </c>
      <c r="B50" s="395">
        <v>75166609.329999998</v>
      </c>
      <c r="C50" s="395">
        <v>24788149.420000002</v>
      </c>
      <c r="D50" s="395">
        <v>32663589.809999999</v>
      </c>
      <c r="E50" s="395">
        <v>15509637.279999999</v>
      </c>
      <c r="F50" s="395">
        <v>41367240.32</v>
      </c>
      <c r="G50" s="395">
        <v>21140128.490000002</v>
      </c>
      <c r="H50" s="419">
        <v>29268180.289999999</v>
      </c>
      <c r="I50" s="419">
        <v>34976217.259999998</v>
      </c>
      <c r="J50" s="419">
        <v>27821987.16</v>
      </c>
      <c r="K50" s="416">
        <v>20396991.050000001</v>
      </c>
      <c r="L50"/>
    </row>
    <row r="51" spans="1:20" ht="14.4" x14ac:dyDescent="0.3">
      <c r="A51" s="401" t="s">
        <v>369</v>
      </c>
      <c r="B51" s="395">
        <v>168583.92</v>
      </c>
      <c r="C51" s="395">
        <v>127077.22</v>
      </c>
      <c r="D51" s="395">
        <v>172334.72</v>
      </c>
      <c r="E51" s="395">
        <v>288122.63</v>
      </c>
      <c r="F51" s="395">
        <v>296383.94</v>
      </c>
      <c r="G51" s="395">
        <v>617143.41</v>
      </c>
      <c r="H51" s="419">
        <v>433589.57</v>
      </c>
      <c r="I51" s="419">
        <v>730236.75</v>
      </c>
      <c r="J51" s="419">
        <v>973582.39999999991</v>
      </c>
      <c r="K51" s="416">
        <v>709586.29</v>
      </c>
      <c r="L51"/>
    </row>
    <row r="52" spans="1:20" ht="14.4" x14ac:dyDescent="0.3">
      <c r="A52" s="401" t="s">
        <v>370</v>
      </c>
      <c r="B52" s="395">
        <v>76674844.609999999</v>
      </c>
      <c r="C52" s="395">
        <v>59113704.18</v>
      </c>
      <c r="D52" s="395">
        <v>46641568.82</v>
      </c>
      <c r="E52" s="395">
        <v>49023864.790000007</v>
      </c>
      <c r="F52" s="395">
        <v>26760661.670000002</v>
      </c>
      <c r="G52" s="395">
        <v>19687433.66</v>
      </c>
      <c r="H52" s="423">
        <v>30125057.299999997</v>
      </c>
      <c r="I52" s="423">
        <v>26169499.949999999</v>
      </c>
      <c r="J52" s="423">
        <v>21756712.259999998</v>
      </c>
      <c r="K52" s="420">
        <v>14660158.459999999</v>
      </c>
      <c r="L52"/>
    </row>
    <row r="53" spans="1:20" ht="14.4" x14ac:dyDescent="0.3">
      <c r="A53" s="401" t="s">
        <v>371</v>
      </c>
      <c r="B53" s="395">
        <v>70113.84</v>
      </c>
      <c r="C53" s="395">
        <v>103083.9</v>
      </c>
      <c r="D53" s="395">
        <v>108145.15000000001</v>
      </c>
      <c r="E53" s="395">
        <v>159647.85</v>
      </c>
      <c r="F53" s="395">
        <v>293277.71999999997</v>
      </c>
      <c r="G53" s="395">
        <v>252898.46</v>
      </c>
      <c r="H53" s="419">
        <v>254147.06</v>
      </c>
      <c r="I53" s="419">
        <v>236171.68</v>
      </c>
      <c r="J53" s="419">
        <v>224796.77000000002</v>
      </c>
      <c r="K53" s="416">
        <v>119273.41</v>
      </c>
      <c r="L53"/>
    </row>
    <row r="54" spans="1:20" ht="14.4" x14ac:dyDescent="0.3">
      <c r="A54" s="401" t="s">
        <v>372</v>
      </c>
      <c r="B54" s="395">
        <v>105784526.72</v>
      </c>
      <c r="C54" s="395">
        <v>45183307.909999996</v>
      </c>
      <c r="D54" s="395">
        <v>48204769.019999996</v>
      </c>
      <c r="E54" s="395">
        <v>47222396.940000005</v>
      </c>
      <c r="F54" s="395">
        <v>47376779.530000001</v>
      </c>
      <c r="G54" s="395">
        <v>30387711.219999999</v>
      </c>
      <c r="H54" s="419">
        <v>33105012.57</v>
      </c>
      <c r="I54" s="419">
        <v>48194688.630000003</v>
      </c>
      <c r="J54" s="419">
        <v>66918450.219999999</v>
      </c>
      <c r="K54" s="416">
        <v>81117330.63000001</v>
      </c>
      <c r="L54"/>
    </row>
    <row r="55" spans="1:20" ht="14.4" x14ac:dyDescent="0.3">
      <c r="A55" s="401" t="s">
        <v>373</v>
      </c>
      <c r="B55" s="395">
        <v>0</v>
      </c>
      <c r="C55" s="395">
        <v>0</v>
      </c>
      <c r="D55" s="395">
        <v>0</v>
      </c>
      <c r="E55" s="395">
        <v>0</v>
      </c>
      <c r="F55" s="395">
        <v>0</v>
      </c>
      <c r="G55" s="395">
        <v>0</v>
      </c>
      <c r="H55" s="419">
        <v>0</v>
      </c>
      <c r="I55" s="419">
        <v>0</v>
      </c>
      <c r="J55" s="419">
        <v>0</v>
      </c>
      <c r="K55" s="419">
        <v>0</v>
      </c>
      <c r="L55"/>
    </row>
    <row r="56" spans="1:20" ht="15" thickBot="1" x14ac:dyDescent="0.35">
      <c r="A56" s="401" t="s">
        <v>374</v>
      </c>
      <c r="B56" s="395">
        <v>0</v>
      </c>
      <c r="C56" s="395">
        <v>0</v>
      </c>
      <c r="D56" s="395">
        <v>0</v>
      </c>
      <c r="E56" s="395">
        <v>0</v>
      </c>
      <c r="F56" s="395">
        <v>0</v>
      </c>
      <c r="G56" s="395">
        <v>0</v>
      </c>
      <c r="H56" s="419">
        <v>0</v>
      </c>
      <c r="I56" s="419">
        <v>0</v>
      </c>
      <c r="J56" s="419">
        <v>0</v>
      </c>
      <c r="K56" s="416">
        <v>0</v>
      </c>
      <c r="L56"/>
    </row>
    <row r="57" spans="1:20" ht="15" thickBot="1" x14ac:dyDescent="0.35">
      <c r="A57" s="421" t="s">
        <v>383</v>
      </c>
      <c r="B57" s="413">
        <f t="shared" ref="B57:K57" si="8">SUM(B58:B82)</f>
        <v>153333246.43703079</v>
      </c>
      <c r="C57" s="413">
        <f t="shared" si="8"/>
        <v>164714004.27582407</v>
      </c>
      <c r="D57" s="413">
        <f t="shared" si="8"/>
        <v>172438817.46004063</v>
      </c>
      <c r="E57" s="413">
        <f t="shared" si="8"/>
        <v>181115546.38351998</v>
      </c>
      <c r="F57" s="413">
        <f t="shared" si="8"/>
        <v>207782506</v>
      </c>
      <c r="G57" s="413">
        <f t="shared" si="8"/>
        <v>238439595</v>
      </c>
      <c r="H57" s="413">
        <f t="shared" si="8"/>
        <v>214827377.31725195</v>
      </c>
      <c r="I57" s="413">
        <f t="shared" si="8"/>
        <v>214905187.14119998</v>
      </c>
      <c r="J57" s="413">
        <f t="shared" si="8"/>
        <v>230037390.06726429</v>
      </c>
      <c r="K57" s="413">
        <f t="shared" si="8"/>
        <v>196413441.04691517</v>
      </c>
      <c r="L57" s="94"/>
      <c r="R57" s="415"/>
    </row>
    <row r="58" spans="1:20" ht="14.4" x14ac:dyDescent="0.3">
      <c r="A58" s="401" t="s">
        <v>350</v>
      </c>
      <c r="B58" s="395">
        <v>2758912.084381836</v>
      </c>
      <c r="C58" s="395">
        <v>2598937.7619712553</v>
      </c>
      <c r="D58" s="395">
        <v>1825791.6429200002</v>
      </c>
      <c r="E58" s="395">
        <v>1956936.3164799998</v>
      </c>
      <c r="F58" s="395">
        <v>2181077</v>
      </c>
      <c r="G58" s="395">
        <v>1553502</v>
      </c>
      <c r="H58" s="395">
        <v>1936499.75459</v>
      </c>
      <c r="I58" s="395">
        <v>1963351.5551999998</v>
      </c>
      <c r="J58" s="395">
        <v>3408293.7781570456</v>
      </c>
      <c r="K58" s="395">
        <v>2640110.8057595026</v>
      </c>
      <c r="L58"/>
      <c r="T58" s="407"/>
    </row>
    <row r="59" spans="1:20" ht="14.4" x14ac:dyDescent="0.3">
      <c r="A59" s="401" t="s">
        <v>351</v>
      </c>
      <c r="B59" s="395">
        <v>9392414.2086814065</v>
      </c>
      <c r="C59" s="395">
        <v>10256307.121006878</v>
      </c>
      <c r="D59" s="395">
        <v>12277707.738180002</v>
      </c>
      <c r="E59" s="395">
        <v>13685005.948799999</v>
      </c>
      <c r="F59" s="395">
        <v>16128823</v>
      </c>
      <c r="G59" s="395">
        <v>19098015</v>
      </c>
      <c r="H59" s="395">
        <v>15977422.724130755</v>
      </c>
      <c r="I59" s="395">
        <v>16311167.095199998</v>
      </c>
      <c r="J59" s="395">
        <v>18536948.05432662</v>
      </c>
      <c r="K59" s="395">
        <v>16543687.456214463</v>
      </c>
      <c r="L59"/>
    </row>
    <row r="60" spans="1:20" ht="14.4" x14ac:dyDescent="0.3">
      <c r="A60" s="401" t="s">
        <v>352</v>
      </c>
      <c r="B60" s="395">
        <v>7718362.3780964613</v>
      </c>
      <c r="C60" s="395">
        <v>7755266.2230911357</v>
      </c>
      <c r="D60" s="395">
        <v>9241030.0819799993</v>
      </c>
      <c r="E60" s="395">
        <v>9635277.1273599993</v>
      </c>
      <c r="F60" s="395">
        <v>10886734</v>
      </c>
      <c r="G60" s="395">
        <v>12727728</v>
      </c>
      <c r="H60" s="395">
        <v>11464781.251775123</v>
      </c>
      <c r="I60" s="395">
        <v>13362839.027199998</v>
      </c>
      <c r="J60" s="395">
        <v>14540510.508487316</v>
      </c>
      <c r="K60" s="395">
        <v>12446153.059841746</v>
      </c>
      <c r="L60"/>
    </row>
    <row r="61" spans="1:20" ht="14.4" x14ac:dyDescent="0.3">
      <c r="A61" s="401" t="s">
        <v>353</v>
      </c>
      <c r="B61" s="395">
        <v>18448408.87328168</v>
      </c>
      <c r="C61" s="395">
        <v>18923925.400259413</v>
      </c>
      <c r="D61" s="395">
        <v>21230830.52208</v>
      </c>
      <c r="E61" s="395">
        <v>20798111.013280001</v>
      </c>
      <c r="F61" s="395">
        <v>25913731</v>
      </c>
      <c r="G61" s="395">
        <v>31496327</v>
      </c>
      <c r="H61" s="395">
        <v>27718014.031925693</v>
      </c>
      <c r="I61" s="395">
        <v>29015057.928399999</v>
      </c>
      <c r="J61" s="395">
        <v>30773213.72122959</v>
      </c>
      <c r="K61" s="395">
        <v>28351520.125257146</v>
      </c>
      <c r="L61"/>
    </row>
    <row r="62" spans="1:20" ht="14.4" x14ac:dyDescent="0.3">
      <c r="A62" s="401" t="s">
        <v>354</v>
      </c>
      <c r="B62" s="395">
        <v>8454082.1447049789</v>
      </c>
      <c r="C62" s="395">
        <v>9082065.8306906074</v>
      </c>
      <c r="D62" s="395">
        <v>9929504.8179599997</v>
      </c>
      <c r="E62" s="395">
        <v>10169321.679839998</v>
      </c>
      <c r="F62" s="395">
        <v>11031189</v>
      </c>
      <c r="G62" s="395">
        <v>11082766</v>
      </c>
      <c r="H62" s="395">
        <v>11319825.234913943</v>
      </c>
      <c r="I62" s="395">
        <v>11751652.385199999</v>
      </c>
      <c r="J62" s="395">
        <v>11414746.905281506</v>
      </c>
      <c r="K62" s="395">
        <v>11439651.191237185</v>
      </c>
      <c r="L62"/>
    </row>
    <row r="63" spans="1:20" ht="14.4" x14ac:dyDescent="0.3">
      <c r="A63" s="401" t="s">
        <v>355</v>
      </c>
      <c r="B63" s="395">
        <v>15557516.712760732</v>
      </c>
      <c r="C63" s="395">
        <v>15852389.235077644</v>
      </c>
      <c r="D63" s="395">
        <v>15830478.344440002</v>
      </c>
      <c r="E63" s="395">
        <v>16642735.962239999</v>
      </c>
      <c r="F63" s="395">
        <v>17557259</v>
      </c>
      <c r="G63" s="395">
        <v>21977353</v>
      </c>
      <c r="H63" s="395">
        <v>15334217.940691018</v>
      </c>
      <c r="I63" s="395">
        <v>15181015.800000001</v>
      </c>
      <c r="J63" s="395">
        <v>17525428.123786613</v>
      </c>
      <c r="K63" s="395">
        <v>7033241.7217319468</v>
      </c>
      <c r="L63"/>
    </row>
    <row r="64" spans="1:20" ht="14.4" x14ac:dyDescent="0.3">
      <c r="A64" s="401" t="s">
        <v>356</v>
      </c>
      <c r="B64" s="395">
        <v>5088.0357128230453</v>
      </c>
      <c r="C64" s="395">
        <v>7579.0649344109852</v>
      </c>
      <c r="D64" s="395">
        <v>17516.543239999999</v>
      </c>
      <c r="E64" s="395">
        <v>13644.296479999999</v>
      </c>
      <c r="F64" s="395">
        <v>32465</v>
      </c>
      <c r="G64" s="395">
        <v>28795</v>
      </c>
      <c r="H64" s="395">
        <v>16502.888299999999</v>
      </c>
      <c r="I64" s="395">
        <v>29093.500800000002</v>
      </c>
      <c r="J64" s="395">
        <v>42741.471773796155</v>
      </c>
      <c r="K64" s="395">
        <v>53986.711343957861</v>
      </c>
      <c r="L64"/>
    </row>
    <row r="65" spans="1:12" ht="14.4" x14ac:dyDescent="0.3">
      <c r="A65" s="401" t="s">
        <v>357</v>
      </c>
      <c r="B65" s="395">
        <v>9659696.4300015625</v>
      </c>
      <c r="C65" s="395">
        <v>10939122.498419806</v>
      </c>
      <c r="D65" s="395">
        <v>12387522.480200002</v>
      </c>
      <c r="E65" s="395">
        <v>11999324.112959998</v>
      </c>
      <c r="F65" s="395">
        <v>13624297</v>
      </c>
      <c r="G65" s="395">
        <v>16881596</v>
      </c>
      <c r="H65" s="395">
        <v>12253237.399240695</v>
      </c>
      <c r="I65" s="395">
        <v>13648927.048799999</v>
      </c>
      <c r="J65" s="395">
        <v>13113212.673974359</v>
      </c>
      <c r="K65" s="395">
        <v>9373597.4570483677</v>
      </c>
      <c r="L65"/>
    </row>
    <row r="66" spans="1:12" ht="14.4" x14ac:dyDescent="0.3">
      <c r="A66" s="401" t="s">
        <v>358</v>
      </c>
      <c r="B66" s="395">
        <v>7840591.8007516256</v>
      </c>
      <c r="C66" s="395">
        <v>7771474.6991853416</v>
      </c>
      <c r="D66" s="395">
        <v>8466063.7667800002</v>
      </c>
      <c r="E66" s="395">
        <v>8703169.9118399993</v>
      </c>
      <c r="F66" s="395">
        <v>9920096</v>
      </c>
      <c r="G66" s="395">
        <v>10845171</v>
      </c>
      <c r="H66" s="395">
        <v>9846012.2043816783</v>
      </c>
      <c r="I66" s="395">
        <v>10406700.525999999</v>
      </c>
      <c r="J66" s="395">
        <v>11195982.294280371</v>
      </c>
      <c r="K66" s="395">
        <v>10613170.486009561</v>
      </c>
      <c r="L66"/>
    </row>
    <row r="67" spans="1:12" ht="14.4" x14ac:dyDescent="0.3">
      <c r="A67" s="401" t="s">
        <v>359</v>
      </c>
      <c r="B67" s="395">
        <v>1702369.8013526185</v>
      </c>
      <c r="C67" s="395">
        <v>2326784.9731547069</v>
      </c>
      <c r="D67" s="395">
        <v>2581905.7791999998</v>
      </c>
      <c r="E67" s="395">
        <v>2938348.1512000002</v>
      </c>
      <c r="F67" s="395">
        <v>3535872</v>
      </c>
      <c r="G67" s="395">
        <v>3365550</v>
      </c>
      <c r="H67" s="395">
        <v>3040708.7444980284</v>
      </c>
      <c r="I67" s="395">
        <v>3195311.3908000002</v>
      </c>
      <c r="J67" s="395">
        <v>5163682.3378574923</v>
      </c>
      <c r="K67" s="395">
        <v>3463217.788235575</v>
      </c>
      <c r="L67"/>
    </row>
    <row r="68" spans="1:12" ht="14.4" x14ac:dyDescent="0.3">
      <c r="A68" s="401" t="s">
        <v>360</v>
      </c>
      <c r="B68" s="395">
        <v>4414770.3028009674</v>
      </c>
      <c r="C68" s="395">
        <v>3968745.9335675007</v>
      </c>
      <c r="D68" s="395">
        <v>5200478.4551406</v>
      </c>
      <c r="E68" s="395">
        <v>5010835.9271999998</v>
      </c>
      <c r="F68" s="395">
        <v>7247308</v>
      </c>
      <c r="G68" s="395">
        <v>6947433</v>
      </c>
      <c r="H68" s="395">
        <v>7730057.5723683983</v>
      </c>
      <c r="I68" s="395">
        <v>6349922.7860000003</v>
      </c>
      <c r="J68" s="395">
        <v>7039852.3452470964</v>
      </c>
      <c r="K68" s="395">
        <v>5391777.2571268352</v>
      </c>
      <c r="L68"/>
    </row>
    <row r="69" spans="1:12" ht="14.4" x14ac:dyDescent="0.3">
      <c r="A69" s="401" t="s">
        <v>361</v>
      </c>
      <c r="B69" s="395">
        <v>6393963.5306224655</v>
      </c>
      <c r="C69" s="395">
        <v>7345486.7249576561</v>
      </c>
      <c r="D69" s="395">
        <v>7856575.2497799993</v>
      </c>
      <c r="E69" s="395">
        <v>8534969.0248000007</v>
      </c>
      <c r="F69" s="395">
        <v>8708975</v>
      </c>
      <c r="G69" s="395">
        <v>11553465</v>
      </c>
      <c r="H69" s="395">
        <v>11913104.424613645</v>
      </c>
      <c r="I69" s="395">
        <v>11063360.513599999</v>
      </c>
      <c r="J69" s="395">
        <v>10852731.740730125</v>
      </c>
      <c r="K69" s="395">
        <v>10206600.427831128</v>
      </c>
      <c r="L69"/>
    </row>
    <row r="70" spans="1:12" ht="14.4" x14ac:dyDescent="0.3">
      <c r="A70" s="401" t="s">
        <v>362</v>
      </c>
      <c r="B70" s="395">
        <v>12095515.775883485</v>
      </c>
      <c r="C70" s="395">
        <v>13367456.898452088</v>
      </c>
      <c r="D70" s="395">
        <v>13543384.77472</v>
      </c>
      <c r="E70" s="395">
        <v>14627549.89536</v>
      </c>
      <c r="F70" s="395">
        <v>16296320</v>
      </c>
      <c r="G70" s="395">
        <v>17911958</v>
      </c>
      <c r="H70" s="395">
        <v>17337796.035026044</v>
      </c>
      <c r="I70" s="395">
        <v>15426082.070800001</v>
      </c>
      <c r="J70" s="395">
        <v>15891685.471187837</v>
      </c>
      <c r="K70" s="395">
        <v>13752174.992789254</v>
      </c>
      <c r="L70"/>
    </row>
    <row r="71" spans="1:12" ht="14.4" x14ac:dyDescent="0.3">
      <c r="A71" s="401" t="s">
        <v>363</v>
      </c>
      <c r="B71" s="395">
        <v>1790986.4947222113</v>
      </c>
      <c r="C71" s="395">
        <v>1734978.9298764425</v>
      </c>
      <c r="D71" s="395">
        <v>1644525.1435400001</v>
      </c>
      <c r="E71" s="395">
        <v>2044499.3359999999</v>
      </c>
      <c r="F71" s="395">
        <v>2820409</v>
      </c>
      <c r="G71" s="395">
        <v>2966129</v>
      </c>
      <c r="H71" s="395">
        <v>2894424.3969399999</v>
      </c>
      <c r="I71" s="395">
        <v>2463116.1072</v>
      </c>
      <c r="J71" s="395">
        <v>2368561.2651989101</v>
      </c>
      <c r="K71" s="395">
        <v>2679919.2878944934</v>
      </c>
      <c r="L71"/>
    </row>
    <row r="72" spans="1:12" ht="14.4" x14ac:dyDescent="0.3">
      <c r="A72" s="401" t="s">
        <v>364</v>
      </c>
      <c r="B72" s="395">
        <v>11380129.476038987</v>
      </c>
      <c r="C72" s="395">
        <v>11202302.463171164</v>
      </c>
      <c r="D72" s="395">
        <v>12173083.610840002</v>
      </c>
      <c r="E72" s="395">
        <v>13035986.717759999</v>
      </c>
      <c r="F72" s="395">
        <v>15291868</v>
      </c>
      <c r="G72" s="395">
        <v>17669818</v>
      </c>
      <c r="H72" s="395">
        <v>15498043.449818473</v>
      </c>
      <c r="I72" s="395">
        <v>14830876.894399999</v>
      </c>
      <c r="J72" s="395">
        <v>16237733.169712534</v>
      </c>
      <c r="K72" s="395">
        <v>13098457.786345204</v>
      </c>
      <c r="L72"/>
    </row>
    <row r="73" spans="1:12" ht="14.4" x14ac:dyDescent="0.3">
      <c r="A73" s="401" t="s">
        <v>365</v>
      </c>
      <c r="B73" s="395">
        <v>488981.38280839717</v>
      </c>
      <c r="C73" s="395">
        <v>589887.75891903555</v>
      </c>
      <c r="D73" s="395">
        <v>414056.74178000004</v>
      </c>
      <c r="E73" s="395">
        <v>465466.93167999998</v>
      </c>
      <c r="F73" s="395">
        <v>486813</v>
      </c>
      <c r="G73" s="395">
        <v>105507</v>
      </c>
      <c r="H73" s="395">
        <v>137411.74225000001</v>
      </c>
      <c r="I73" s="395">
        <v>51408</v>
      </c>
      <c r="J73" s="395">
        <v>816223.78526587901</v>
      </c>
      <c r="K73" s="395">
        <v>229379.84760000004</v>
      </c>
      <c r="L73"/>
    </row>
    <row r="74" spans="1:12" ht="14.4" x14ac:dyDescent="0.3">
      <c r="A74" s="401" t="s">
        <v>366</v>
      </c>
      <c r="B74" s="395">
        <v>2087314.4489031448</v>
      </c>
      <c r="C74" s="395">
        <v>2339768.8466951731</v>
      </c>
      <c r="D74" s="395">
        <v>3449171.4610600001</v>
      </c>
      <c r="E74" s="395">
        <v>3695676.7881599995</v>
      </c>
      <c r="F74" s="395">
        <v>5477205</v>
      </c>
      <c r="G74" s="395">
        <v>6487307</v>
      </c>
      <c r="H74" s="395">
        <v>5614188.2772200005</v>
      </c>
      <c r="I74" s="395">
        <v>4742395.2239999995</v>
      </c>
      <c r="J74" s="395">
        <v>4558903.9768902361</v>
      </c>
      <c r="K74" s="395">
        <v>5080418.521051947</v>
      </c>
      <c r="L74"/>
    </row>
    <row r="75" spans="1:12" ht="14.4" x14ac:dyDescent="0.3">
      <c r="A75" s="401" t="s">
        <v>367</v>
      </c>
      <c r="B75" s="395">
        <v>5043318.7105122404</v>
      </c>
      <c r="C75" s="395">
        <v>7083829.589219776</v>
      </c>
      <c r="D75" s="395">
        <v>6106276.6426799996</v>
      </c>
      <c r="E75" s="395">
        <v>5141307.7097599991</v>
      </c>
      <c r="F75" s="395">
        <v>4226999</v>
      </c>
      <c r="G75" s="395">
        <v>5399259</v>
      </c>
      <c r="H75" s="395">
        <v>6718497.3242385183</v>
      </c>
      <c r="I75" s="395">
        <v>6167265.3360000001</v>
      </c>
      <c r="J75" s="395">
        <v>7362146.3971145209</v>
      </c>
      <c r="K75" s="395">
        <v>7548129.6426287619</v>
      </c>
      <c r="L75"/>
    </row>
    <row r="76" spans="1:12" ht="14.4" x14ac:dyDescent="0.3">
      <c r="A76" s="401" t="s">
        <v>368</v>
      </c>
      <c r="B76" s="395">
        <v>4398577.190780038</v>
      </c>
      <c r="C76" s="395">
        <v>5657187.9169113589</v>
      </c>
      <c r="D76" s="395">
        <v>6066630.1240999997</v>
      </c>
      <c r="E76" s="395">
        <v>6336432.3414399996</v>
      </c>
      <c r="F76" s="395">
        <v>7168905</v>
      </c>
      <c r="G76" s="395">
        <v>9040125</v>
      </c>
      <c r="H76" s="395">
        <v>6852688.7618152322</v>
      </c>
      <c r="I76" s="395">
        <v>6603785.4487999994</v>
      </c>
      <c r="J76" s="395">
        <v>9265567.0386098512</v>
      </c>
      <c r="K76" s="395">
        <v>6248163.0999572678</v>
      </c>
      <c r="L76"/>
    </row>
    <row r="77" spans="1:12" ht="14.4" x14ac:dyDescent="0.3">
      <c r="A77" s="401" t="s">
        <v>369</v>
      </c>
      <c r="B77" s="395">
        <v>5159013.5264978996</v>
      </c>
      <c r="C77" s="395">
        <v>6323145.0950636603</v>
      </c>
      <c r="D77" s="395">
        <v>6287323.9515400007</v>
      </c>
      <c r="E77" s="395">
        <v>7264707.2099199994</v>
      </c>
      <c r="F77" s="395">
        <v>8552182</v>
      </c>
      <c r="G77" s="395">
        <v>7859622</v>
      </c>
      <c r="H77" s="395">
        <v>8196470.7418892337</v>
      </c>
      <c r="I77" s="395">
        <v>8127682.2239999995</v>
      </c>
      <c r="J77" s="395">
        <v>7941025.5306782629</v>
      </c>
      <c r="K77" s="395">
        <v>7665044.142258374</v>
      </c>
      <c r="L77"/>
    </row>
    <row r="78" spans="1:12" ht="16.5" customHeight="1" x14ac:dyDescent="0.3">
      <c r="A78" s="401" t="s">
        <v>370</v>
      </c>
      <c r="B78" s="395">
        <v>13516184.16526149</v>
      </c>
      <c r="C78" s="395">
        <v>13686427.053516259</v>
      </c>
      <c r="D78" s="395">
        <v>10491345.324599998</v>
      </c>
      <c r="E78" s="395">
        <v>11003674.13136</v>
      </c>
      <c r="F78" s="395">
        <v>13574741</v>
      </c>
      <c r="G78" s="395">
        <v>15271857</v>
      </c>
      <c r="H78" s="395">
        <v>15070537.92370435</v>
      </c>
      <c r="I78" s="395">
        <v>16110640.534799999</v>
      </c>
      <c r="J78" s="395">
        <v>13515189.42868365</v>
      </c>
      <c r="K78" s="395">
        <v>17392795.276674621</v>
      </c>
      <c r="L78"/>
    </row>
    <row r="79" spans="1:12" ht="14.4" x14ac:dyDescent="0.3">
      <c r="A79" s="401" t="s">
        <v>371</v>
      </c>
      <c r="B79" s="395">
        <v>869382.4310984239</v>
      </c>
      <c r="C79" s="395">
        <v>949736.02802175866</v>
      </c>
      <c r="D79" s="395">
        <v>913443.64188000001</v>
      </c>
      <c r="E79" s="395">
        <v>2103074.92368</v>
      </c>
      <c r="F79" s="395">
        <v>1017700</v>
      </c>
      <c r="G79" s="395">
        <v>1363105</v>
      </c>
      <c r="H79" s="395">
        <v>1126222.0938600001</v>
      </c>
      <c r="I79" s="395">
        <v>963317.88</v>
      </c>
      <c r="J79" s="395">
        <v>1556104.0588105167</v>
      </c>
      <c r="K79" s="395">
        <v>1111719.1674133455</v>
      </c>
      <c r="L79"/>
    </row>
    <row r="80" spans="1:12" ht="14.4" x14ac:dyDescent="0.3">
      <c r="A80" s="401" t="s">
        <v>372</v>
      </c>
      <c r="B80" s="395">
        <v>4102959.3104283637</v>
      </c>
      <c r="C80" s="395">
        <v>4833596.6362122968</v>
      </c>
      <c r="D80" s="395">
        <v>4411779.5142200002</v>
      </c>
      <c r="E80" s="395">
        <v>5212809.5318400003</v>
      </c>
      <c r="F80" s="395">
        <v>6004017</v>
      </c>
      <c r="G80" s="395">
        <v>6718109</v>
      </c>
      <c r="H80" s="395">
        <v>6735295.82519117</v>
      </c>
      <c r="I80" s="395">
        <v>7087969.8639999991</v>
      </c>
      <c r="J80" s="395">
        <v>6754858.6649801284</v>
      </c>
      <c r="K80" s="395">
        <v>3776680.0361812357</v>
      </c>
      <c r="L80"/>
    </row>
    <row r="81" spans="1:12" ht="14.4" x14ac:dyDescent="0.3">
      <c r="A81" s="401" t="s">
        <v>373</v>
      </c>
      <c r="B81" s="395">
        <v>19455.877442696172</v>
      </c>
      <c r="C81" s="395">
        <v>43553.030509609976</v>
      </c>
      <c r="D81" s="395">
        <v>55096.25740000001</v>
      </c>
      <c r="E81" s="395">
        <v>56406.394079999998</v>
      </c>
      <c r="F81" s="395">
        <v>56161</v>
      </c>
      <c r="G81" s="395">
        <v>68216</v>
      </c>
      <c r="H81" s="395">
        <v>83802.850000000006</v>
      </c>
      <c r="I81" s="395">
        <v>47712</v>
      </c>
      <c r="J81" s="395">
        <v>61097.025000000001</v>
      </c>
      <c r="K81" s="395">
        <v>122790.70000000001</v>
      </c>
      <c r="L81"/>
    </row>
    <row r="82" spans="1:12" ht="14.4" x14ac:dyDescent="0.3">
      <c r="A82" s="401" t="s">
        <v>374</v>
      </c>
      <c r="B82" s="395">
        <v>35251.343504267919</v>
      </c>
      <c r="C82" s="395">
        <v>74048.562939078285</v>
      </c>
      <c r="D82" s="395">
        <v>37294.849779999997</v>
      </c>
      <c r="E82" s="395">
        <v>40275</v>
      </c>
      <c r="F82" s="395">
        <v>41360</v>
      </c>
      <c r="G82" s="395">
        <v>20882</v>
      </c>
      <c r="H82" s="395">
        <v>11613.72387</v>
      </c>
      <c r="I82" s="395">
        <v>4536</v>
      </c>
      <c r="J82" s="395">
        <v>100950.3</v>
      </c>
      <c r="K82" s="395">
        <v>151054.05848323921</v>
      </c>
      <c r="L82"/>
    </row>
    <row r="83" spans="1:12" ht="14.4" x14ac:dyDescent="0.3">
      <c r="A83" s="401"/>
      <c r="B83" s="395"/>
      <c r="C83" s="395"/>
      <c r="D83" s="395"/>
      <c r="E83" s="395"/>
      <c r="F83" s="395"/>
      <c r="G83" s="395"/>
      <c r="H83" s="395"/>
      <c r="I83" s="395"/>
      <c r="J83" s="424"/>
      <c r="K83" s="424"/>
      <c r="L83"/>
    </row>
    <row r="84" spans="1:12" ht="85.5" customHeight="1" x14ac:dyDescent="0.3">
      <c r="A84" s="810" t="s">
        <v>384</v>
      </c>
      <c r="B84" s="810"/>
      <c r="C84" s="810"/>
      <c r="D84" s="810"/>
      <c r="E84" s="810"/>
      <c r="F84" s="810"/>
      <c r="G84" s="810"/>
      <c r="H84" s="810"/>
      <c r="I84" s="810"/>
      <c r="L84"/>
    </row>
    <row r="85" spans="1:12" ht="13.8" x14ac:dyDescent="0.3">
      <c r="A85" s="425" t="s">
        <v>385</v>
      </c>
      <c r="B85" s="426"/>
      <c r="C85" s="426"/>
      <c r="D85" s="395"/>
      <c r="E85" s="395"/>
      <c r="F85" s="395"/>
      <c r="G85" s="395"/>
      <c r="H85" s="395"/>
      <c r="I85" s="395"/>
    </row>
    <row r="86" spans="1:12" ht="18.75" customHeight="1" x14ac:dyDescent="0.3">
      <c r="A86" s="427" t="s">
        <v>386</v>
      </c>
      <c r="B86" s="428"/>
      <c r="C86" s="428"/>
      <c r="D86" s="424"/>
      <c r="E86" s="424"/>
      <c r="F86" s="424"/>
      <c r="G86" s="424"/>
      <c r="H86" s="424"/>
      <c r="I86" s="424"/>
      <c r="J86" s="429"/>
      <c r="K86" s="429"/>
    </row>
    <row r="91" spans="1:12" ht="10.5" customHeight="1" x14ac:dyDescent="0.25"/>
  </sheetData>
  <mergeCells count="2">
    <mergeCell ref="A2:H2"/>
    <mergeCell ref="A84:I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8A0000"/>
  </sheetPr>
  <dimension ref="A1:N48"/>
  <sheetViews>
    <sheetView showGridLines="0" topLeftCell="A13" zoomScaleNormal="100" zoomScaleSheetLayoutView="85" workbookViewId="0">
      <selection activeCell="N33" sqref="N33"/>
    </sheetView>
  </sheetViews>
  <sheetFormatPr baseColWidth="10" defaultColWidth="11.44140625" defaultRowHeight="14.4" x14ac:dyDescent="0.3"/>
  <cols>
    <col min="2" max="14" width="10.5546875" customWidth="1"/>
  </cols>
  <sheetData>
    <row r="1" spans="1:14" x14ac:dyDescent="0.3">
      <c r="A1" s="2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6" x14ac:dyDescent="0.3">
      <c r="A2" s="7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6" x14ac:dyDescent="0.3">
      <c r="A3" s="7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thickBot="1" x14ac:dyDescent="0.35">
      <c r="A4" s="8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</v>
      </c>
      <c r="L4" s="9" t="s">
        <v>2</v>
      </c>
      <c r="M4" s="9" t="s">
        <v>3</v>
      </c>
      <c r="N4" s="9" t="s">
        <v>0</v>
      </c>
    </row>
    <row r="5" spans="1:14" ht="15" thickBot="1" x14ac:dyDescent="0.35">
      <c r="A5" s="10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x14ac:dyDescent="0.3">
      <c r="A6" s="13">
        <v>2008</v>
      </c>
      <c r="B6" s="344">
        <v>709</v>
      </c>
      <c r="C6" s="344">
        <v>1674</v>
      </c>
      <c r="D6" s="344">
        <v>642</v>
      </c>
      <c r="E6" s="344">
        <v>807</v>
      </c>
      <c r="F6" s="344">
        <v>1007</v>
      </c>
      <c r="G6" s="344">
        <v>649</v>
      </c>
      <c r="H6" s="344">
        <v>856</v>
      </c>
      <c r="I6" s="344">
        <v>1094</v>
      </c>
      <c r="J6" s="344">
        <v>812</v>
      </c>
      <c r="K6" s="344">
        <v>686</v>
      </c>
      <c r="L6" s="344">
        <v>511</v>
      </c>
      <c r="M6" s="344">
        <v>346</v>
      </c>
      <c r="N6" s="344">
        <f t="shared" ref="N6:N8" si="0">SUM(B6:M6)</f>
        <v>9793</v>
      </c>
    </row>
    <row r="7" spans="1:14" x14ac:dyDescent="0.3">
      <c r="A7" s="13">
        <v>2009</v>
      </c>
      <c r="B7" s="344">
        <v>353</v>
      </c>
      <c r="C7" s="344">
        <v>717</v>
      </c>
      <c r="D7" s="344">
        <v>601</v>
      </c>
      <c r="E7" s="344">
        <v>338</v>
      </c>
      <c r="F7" s="344">
        <v>507</v>
      </c>
      <c r="G7" s="344">
        <v>281</v>
      </c>
      <c r="H7" s="344">
        <v>304</v>
      </c>
      <c r="I7" s="344">
        <v>586</v>
      </c>
      <c r="J7" s="344">
        <v>415</v>
      </c>
      <c r="K7" s="344">
        <v>439</v>
      </c>
      <c r="L7" s="344">
        <v>404</v>
      </c>
      <c r="M7" s="344">
        <v>290</v>
      </c>
      <c r="N7" s="344">
        <f>SUM(B7:M7)</f>
        <v>5235</v>
      </c>
    </row>
    <row r="8" spans="1:14" x14ac:dyDescent="0.3">
      <c r="A8" s="13">
        <v>2010</v>
      </c>
      <c r="B8" s="344">
        <v>514</v>
      </c>
      <c r="C8" s="344">
        <v>1556</v>
      </c>
      <c r="D8" s="344">
        <v>512</v>
      </c>
      <c r="E8" s="344">
        <v>467</v>
      </c>
      <c r="F8" s="344">
        <v>697</v>
      </c>
      <c r="G8" s="344">
        <v>476</v>
      </c>
      <c r="H8" s="344">
        <v>686</v>
      </c>
      <c r="I8" s="344">
        <v>686</v>
      </c>
      <c r="J8" s="344">
        <v>526</v>
      </c>
      <c r="K8" s="344">
        <v>859</v>
      </c>
      <c r="L8" s="344">
        <v>949</v>
      </c>
      <c r="M8" s="344">
        <v>1710</v>
      </c>
      <c r="N8" s="344">
        <f t="shared" si="0"/>
        <v>9638</v>
      </c>
    </row>
    <row r="9" spans="1:14" x14ac:dyDescent="0.3">
      <c r="A9" s="13">
        <v>2011</v>
      </c>
      <c r="B9" s="344">
        <v>1388</v>
      </c>
      <c r="C9" s="344">
        <v>1930</v>
      </c>
      <c r="D9" s="344">
        <v>961</v>
      </c>
      <c r="E9" s="344">
        <v>782</v>
      </c>
      <c r="F9" s="344">
        <v>898</v>
      </c>
      <c r="G9" s="344">
        <v>494</v>
      </c>
      <c r="H9" s="344">
        <v>545</v>
      </c>
      <c r="I9" s="344">
        <v>600</v>
      </c>
      <c r="J9" s="344">
        <v>691</v>
      </c>
      <c r="K9" s="344">
        <v>451</v>
      </c>
      <c r="L9" s="344">
        <v>739</v>
      </c>
      <c r="M9" s="344">
        <v>463</v>
      </c>
      <c r="N9" s="344">
        <f t="shared" ref="N9:N18" si="1">SUM(B9:M9)</f>
        <v>9942</v>
      </c>
    </row>
    <row r="10" spans="1:14" x14ac:dyDescent="0.3">
      <c r="A10" s="13">
        <v>2012</v>
      </c>
      <c r="B10" s="344">
        <v>1391</v>
      </c>
      <c r="C10" s="344">
        <v>462</v>
      </c>
      <c r="D10" s="344">
        <v>474</v>
      </c>
      <c r="E10" s="344">
        <v>345</v>
      </c>
      <c r="F10" s="344">
        <v>1279</v>
      </c>
      <c r="G10" s="344">
        <v>523</v>
      </c>
      <c r="H10" s="344">
        <v>450</v>
      </c>
      <c r="I10" s="344">
        <v>611</v>
      </c>
      <c r="J10" s="344">
        <v>384</v>
      </c>
      <c r="K10" s="344">
        <v>371</v>
      </c>
      <c r="L10" s="344">
        <v>739</v>
      </c>
      <c r="M10" s="344">
        <v>218</v>
      </c>
      <c r="N10" s="344">
        <f t="shared" si="1"/>
        <v>7247</v>
      </c>
    </row>
    <row r="11" spans="1:14" x14ac:dyDescent="0.3">
      <c r="A11" s="13">
        <v>2013</v>
      </c>
      <c r="B11" s="344">
        <v>1121</v>
      </c>
      <c r="C11" s="344">
        <v>319</v>
      </c>
      <c r="D11" s="344">
        <v>318</v>
      </c>
      <c r="E11" s="344">
        <v>418</v>
      </c>
      <c r="F11" s="344">
        <v>1035</v>
      </c>
      <c r="G11" s="344">
        <v>376</v>
      </c>
      <c r="H11" s="344">
        <v>360</v>
      </c>
      <c r="I11" s="344">
        <v>451</v>
      </c>
      <c r="J11" s="344">
        <v>310</v>
      </c>
      <c r="K11" s="344">
        <v>271</v>
      </c>
      <c r="L11" s="344">
        <v>650</v>
      </c>
      <c r="M11" s="344">
        <v>168</v>
      </c>
      <c r="N11" s="344">
        <f t="shared" si="1"/>
        <v>5797</v>
      </c>
    </row>
    <row r="12" spans="1:14" x14ac:dyDescent="0.3">
      <c r="A12" s="13">
        <v>2014</v>
      </c>
      <c r="B12" s="344">
        <v>2039</v>
      </c>
      <c r="C12" s="344">
        <v>358</v>
      </c>
      <c r="D12" s="344">
        <v>236</v>
      </c>
      <c r="E12" s="344">
        <v>250</v>
      </c>
      <c r="F12" s="344">
        <v>670</v>
      </c>
      <c r="G12" s="344">
        <v>477</v>
      </c>
      <c r="H12" s="344">
        <v>206</v>
      </c>
      <c r="I12" s="344">
        <v>389</v>
      </c>
      <c r="J12" s="344">
        <v>403</v>
      </c>
      <c r="K12" s="344">
        <v>288</v>
      </c>
      <c r="L12" s="344">
        <v>402</v>
      </c>
      <c r="M12" s="344">
        <v>372</v>
      </c>
      <c r="N12" s="344">
        <f t="shared" si="1"/>
        <v>6090</v>
      </c>
    </row>
    <row r="13" spans="1:14" x14ac:dyDescent="0.3">
      <c r="A13" s="13">
        <v>2015</v>
      </c>
      <c r="B13" s="344">
        <v>2176</v>
      </c>
      <c r="C13" s="344">
        <v>325</v>
      </c>
      <c r="D13" s="344">
        <v>232</v>
      </c>
      <c r="E13" s="344">
        <v>246</v>
      </c>
      <c r="F13" s="344">
        <v>771</v>
      </c>
      <c r="G13" s="344">
        <v>353</v>
      </c>
      <c r="H13" s="344">
        <v>214</v>
      </c>
      <c r="I13" s="344">
        <v>571</v>
      </c>
      <c r="J13" s="344">
        <v>192</v>
      </c>
      <c r="K13" s="344">
        <v>184</v>
      </c>
      <c r="L13" s="344">
        <v>392</v>
      </c>
      <c r="M13" s="344">
        <v>140</v>
      </c>
      <c r="N13" s="344">
        <f t="shared" si="1"/>
        <v>5796</v>
      </c>
    </row>
    <row r="14" spans="1:14" x14ac:dyDescent="0.3">
      <c r="A14" s="13">
        <v>2016</v>
      </c>
      <c r="B14" s="344">
        <v>1917</v>
      </c>
      <c r="C14" s="344">
        <v>223</v>
      </c>
      <c r="D14" s="344">
        <v>205</v>
      </c>
      <c r="E14" s="344">
        <v>271</v>
      </c>
      <c r="F14" s="344">
        <v>0</v>
      </c>
      <c r="G14" s="344">
        <v>0</v>
      </c>
      <c r="H14" s="344">
        <v>879</v>
      </c>
      <c r="I14" s="344">
        <v>292</v>
      </c>
      <c r="J14" s="344">
        <v>330</v>
      </c>
      <c r="K14" s="344">
        <v>307</v>
      </c>
      <c r="L14" s="344">
        <v>582</v>
      </c>
      <c r="M14" s="344">
        <v>300</v>
      </c>
      <c r="N14" s="344">
        <f t="shared" si="1"/>
        <v>5306</v>
      </c>
    </row>
    <row r="15" spans="1:14" x14ac:dyDescent="0.3">
      <c r="A15" s="13">
        <v>2017</v>
      </c>
      <c r="B15" s="344">
        <v>2287</v>
      </c>
      <c r="C15" s="344">
        <v>70</v>
      </c>
      <c r="D15" s="344">
        <v>83</v>
      </c>
      <c r="E15" s="344">
        <v>55</v>
      </c>
      <c r="F15" s="344">
        <v>130</v>
      </c>
      <c r="G15" s="344">
        <v>34</v>
      </c>
      <c r="H15" s="344">
        <v>53</v>
      </c>
      <c r="I15" s="344">
        <v>98</v>
      </c>
      <c r="J15" s="344">
        <v>62</v>
      </c>
      <c r="K15" s="344">
        <v>1661</v>
      </c>
      <c r="L15" s="344">
        <v>895</v>
      </c>
      <c r="M15" s="344">
        <v>403</v>
      </c>
      <c r="N15" s="344">
        <f t="shared" si="1"/>
        <v>5831</v>
      </c>
    </row>
    <row r="16" spans="1:14" x14ac:dyDescent="0.3">
      <c r="A16" s="13">
        <v>2018</v>
      </c>
      <c r="B16" s="344">
        <v>699</v>
      </c>
      <c r="C16" s="344">
        <v>372</v>
      </c>
      <c r="D16" s="344">
        <v>349</v>
      </c>
      <c r="E16" s="344">
        <v>596</v>
      </c>
      <c r="F16" s="344">
        <v>1556</v>
      </c>
      <c r="G16" s="344">
        <v>403</v>
      </c>
      <c r="H16" s="344">
        <v>525</v>
      </c>
      <c r="I16" s="344">
        <v>876</v>
      </c>
      <c r="J16" s="344">
        <v>445</v>
      </c>
      <c r="K16" s="344">
        <v>328</v>
      </c>
      <c r="L16" s="344">
        <v>558</v>
      </c>
      <c r="M16" s="344">
        <v>237</v>
      </c>
      <c r="N16" s="344">
        <f t="shared" si="1"/>
        <v>6944</v>
      </c>
    </row>
    <row r="17" spans="1:14" x14ac:dyDescent="0.3">
      <c r="A17" s="13">
        <v>2019</v>
      </c>
      <c r="B17" s="344">
        <v>362</v>
      </c>
      <c r="C17" s="344">
        <v>586</v>
      </c>
      <c r="D17" s="344">
        <v>328</v>
      </c>
      <c r="E17" s="344">
        <v>388</v>
      </c>
      <c r="F17" s="344">
        <v>1488</v>
      </c>
      <c r="G17" s="344">
        <v>278</v>
      </c>
      <c r="H17" s="344">
        <v>403</v>
      </c>
      <c r="I17" s="344">
        <v>456</v>
      </c>
      <c r="J17" s="344">
        <v>340</v>
      </c>
      <c r="K17" s="344">
        <v>329</v>
      </c>
      <c r="L17" s="344">
        <v>1068</v>
      </c>
      <c r="M17" s="344">
        <v>272</v>
      </c>
      <c r="N17" s="344">
        <f t="shared" si="1"/>
        <v>6298</v>
      </c>
    </row>
    <row r="18" spans="1:14" ht="15" thickBot="1" x14ac:dyDescent="0.35">
      <c r="A18" s="13">
        <v>2020</v>
      </c>
      <c r="B18" s="344">
        <v>535</v>
      </c>
      <c r="C18" s="344">
        <v>287</v>
      </c>
      <c r="D18" s="344">
        <v>153</v>
      </c>
      <c r="E18" s="344">
        <v>0</v>
      </c>
      <c r="F18" s="344">
        <v>0</v>
      </c>
      <c r="G18" s="344">
        <v>0</v>
      </c>
      <c r="H18" s="344">
        <v>754</v>
      </c>
      <c r="I18" s="344">
        <v>374</v>
      </c>
      <c r="J18" s="344">
        <v>463</v>
      </c>
      <c r="K18" s="344">
        <v>560</v>
      </c>
      <c r="L18" s="344">
        <v>1979</v>
      </c>
      <c r="M18" s="344"/>
      <c r="N18" s="344">
        <f t="shared" si="1"/>
        <v>5105</v>
      </c>
    </row>
    <row r="19" spans="1:14" ht="15" thickBot="1" x14ac:dyDescent="0.35">
      <c r="A19" s="14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x14ac:dyDescent="0.3">
      <c r="A20" s="13">
        <v>2008</v>
      </c>
      <c r="B20" s="345">
        <v>2</v>
      </c>
      <c r="C20" s="345">
        <v>182</v>
      </c>
      <c r="D20" s="345">
        <v>355</v>
      </c>
      <c r="E20" s="345">
        <v>252</v>
      </c>
      <c r="F20" s="345">
        <v>746</v>
      </c>
      <c r="G20" s="345">
        <v>431</v>
      </c>
      <c r="H20" s="345">
        <v>128</v>
      </c>
      <c r="I20" s="345">
        <v>580</v>
      </c>
      <c r="J20" s="345">
        <v>700</v>
      </c>
      <c r="K20" s="345">
        <v>829</v>
      </c>
      <c r="L20" s="345">
        <v>510</v>
      </c>
      <c r="M20" s="345">
        <v>748</v>
      </c>
      <c r="N20" s="344">
        <f t="shared" ref="N20:N31" si="2">SUM(B20:M20)</f>
        <v>5463</v>
      </c>
    </row>
    <row r="21" spans="1:14" x14ac:dyDescent="0.3">
      <c r="A21" s="13">
        <v>2009</v>
      </c>
      <c r="B21" s="345">
        <v>137</v>
      </c>
      <c r="C21" s="345">
        <v>418</v>
      </c>
      <c r="D21" s="345">
        <v>429</v>
      </c>
      <c r="E21" s="345">
        <v>93</v>
      </c>
      <c r="F21" s="345">
        <v>208</v>
      </c>
      <c r="G21" s="345">
        <v>423</v>
      </c>
      <c r="H21" s="345">
        <v>487</v>
      </c>
      <c r="I21" s="345">
        <v>121</v>
      </c>
      <c r="J21" s="345">
        <v>281</v>
      </c>
      <c r="K21" s="345">
        <v>332</v>
      </c>
      <c r="L21" s="345">
        <v>443</v>
      </c>
      <c r="M21" s="345">
        <v>490</v>
      </c>
      <c r="N21" s="344">
        <f t="shared" si="2"/>
        <v>3862</v>
      </c>
    </row>
    <row r="22" spans="1:14" x14ac:dyDescent="0.3">
      <c r="A22" s="13">
        <v>2010</v>
      </c>
      <c r="B22" s="345">
        <v>215</v>
      </c>
      <c r="C22" s="345">
        <v>261</v>
      </c>
      <c r="D22" s="345">
        <v>195</v>
      </c>
      <c r="E22" s="345">
        <v>236</v>
      </c>
      <c r="F22" s="345">
        <v>251</v>
      </c>
      <c r="G22" s="345">
        <v>244</v>
      </c>
      <c r="H22" s="345">
        <v>352</v>
      </c>
      <c r="I22" s="345">
        <v>216</v>
      </c>
      <c r="J22" s="345">
        <v>450</v>
      </c>
      <c r="K22" s="345">
        <v>301</v>
      </c>
      <c r="L22" s="345">
        <v>582</v>
      </c>
      <c r="M22" s="345">
        <v>688</v>
      </c>
      <c r="N22" s="344">
        <f t="shared" si="2"/>
        <v>3991</v>
      </c>
    </row>
    <row r="23" spans="1:14" ht="12.75" hidden="1" customHeight="1" x14ac:dyDescent="0.3">
      <c r="A23" s="13">
        <v>2011</v>
      </c>
      <c r="B23" s="345">
        <v>242</v>
      </c>
      <c r="C23" s="345">
        <v>292</v>
      </c>
      <c r="D23" s="345">
        <v>623</v>
      </c>
      <c r="E23" s="345">
        <v>481</v>
      </c>
      <c r="F23" s="345">
        <v>550</v>
      </c>
      <c r="G23" s="345">
        <v>332</v>
      </c>
      <c r="H23" s="345">
        <v>491</v>
      </c>
      <c r="I23" s="345">
        <v>455</v>
      </c>
      <c r="J23" s="345">
        <v>300</v>
      </c>
      <c r="K23" s="345">
        <v>179</v>
      </c>
      <c r="L23" s="345">
        <v>135</v>
      </c>
      <c r="M23" s="345">
        <v>175</v>
      </c>
      <c r="N23" s="344">
        <f t="shared" si="2"/>
        <v>4255</v>
      </c>
    </row>
    <row r="24" spans="1:14" hidden="1" x14ac:dyDescent="0.3">
      <c r="A24" s="13">
        <v>2012</v>
      </c>
      <c r="B24" s="345">
        <v>0</v>
      </c>
      <c r="C24" s="345">
        <v>0</v>
      </c>
      <c r="D24" s="345">
        <v>507</v>
      </c>
      <c r="E24" s="345">
        <v>1002</v>
      </c>
      <c r="F24" s="345">
        <v>517</v>
      </c>
      <c r="G24" s="345">
        <v>318</v>
      </c>
      <c r="H24" s="345">
        <v>347</v>
      </c>
      <c r="I24" s="345">
        <v>346</v>
      </c>
      <c r="J24" s="345">
        <v>196</v>
      </c>
      <c r="K24" s="345">
        <v>444</v>
      </c>
      <c r="L24" s="345">
        <v>336</v>
      </c>
      <c r="M24" s="345">
        <v>363</v>
      </c>
      <c r="N24" s="344">
        <f t="shared" si="2"/>
        <v>4376</v>
      </c>
    </row>
    <row r="25" spans="1:14" x14ac:dyDescent="0.3">
      <c r="A25" s="13">
        <v>2013</v>
      </c>
      <c r="B25" s="345">
        <v>125</v>
      </c>
      <c r="C25" s="345">
        <v>331</v>
      </c>
      <c r="D25" s="345">
        <v>330</v>
      </c>
      <c r="E25" s="345">
        <v>339</v>
      </c>
      <c r="F25" s="345">
        <v>326</v>
      </c>
      <c r="G25" s="345">
        <v>223</v>
      </c>
      <c r="H25" s="345">
        <v>420</v>
      </c>
      <c r="I25" s="345">
        <v>266</v>
      </c>
      <c r="J25" s="345">
        <v>390</v>
      </c>
      <c r="K25" s="345">
        <v>304</v>
      </c>
      <c r="L25" s="345">
        <v>317</v>
      </c>
      <c r="M25" s="345">
        <v>351</v>
      </c>
      <c r="N25" s="344">
        <f t="shared" si="2"/>
        <v>3722</v>
      </c>
    </row>
    <row r="26" spans="1:14" x14ac:dyDescent="0.3">
      <c r="A26" s="13">
        <v>2014</v>
      </c>
      <c r="B26" s="345">
        <v>220</v>
      </c>
      <c r="C26" s="345">
        <v>284</v>
      </c>
      <c r="D26" s="345">
        <v>253</v>
      </c>
      <c r="E26" s="345">
        <v>237</v>
      </c>
      <c r="F26" s="345">
        <v>357</v>
      </c>
      <c r="G26" s="345">
        <v>275</v>
      </c>
      <c r="H26" s="345">
        <v>278</v>
      </c>
      <c r="I26" s="345">
        <v>88</v>
      </c>
      <c r="J26" s="345">
        <v>244</v>
      </c>
      <c r="K26" s="345">
        <v>245</v>
      </c>
      <c r="L26" s="345">
        <v>145</v>
      </c>
      <c r="M26" s="345">
        <v>342</v>
      </c>
      <c r="N26" s="344">
        <f t="shared" si="2"/>
        <v>2968</v>
      </c>
    </row>
    <row r="27" spans="1:14" x14ac:dyDescent="0.3">
      <c r="A27" s="13">
        <v>2015</v>
      </c>
      <c r="B27" s="345">
        <v>225</v>
      </c>
      <c r="C27" s="345">
        <v>112</v>
      </c>
      <c r="D27" s="345">
        <v>155</v>
      </c>
      <c r="E27" s="345">
        <v>388</v>
      </c>
      <c r="F27" s="345">
        <v>364</v>
      </c>
      <c r="G27" s="345">
        <v>208</v>
      </c>
      <c r="H27" s="345">
        <v>393</v>
      </c>
      <c r="I27" s="345">
        <v>166</v>
      </c>
      <c r="J27" s="345">
        <v>474</v>
      </c>
      <c r="K27" s="344">
        <v>0</v>
      </c>
      <c r="L27" s="344">
        <v>0</v>
      </c>
      <c r="M27" s="344">
        <v>0</v>
      </c>
      <c r="N27" s="344">
        <f t="shared" si="2"/>
        <v>2485</v>
      </c>
    </row>
    <row r="28" spans="1:14" x14ac:dyDescent="0.3">
      <c r="A28" s="13">
        <v>2016</v>
      </c>
      <c r="B28" s="344">
        <v>0</v>
      </c>
      <c r="C28" s="344">
        <v>0</v>
      </c>
      <c r="D28" s="344">
        <v>0</v>
      </c>
      <c r="E28" s="344">
        <v>74</v>
      </c>
      <c r="F28" s="344">
        <v>0</v>
      </c>
      <c r="G28" s="344">
        <v>0</v>
      </c>
      <c r="H28" s="344">
        <v>0</v>
      </c>
      <c r="I28" s="344">
        <v>0</v>
      </c>
      <c r="J28" s="344">
        <v>0</v>
      </c>
      <c r="K28" s="345">
        <v>908</v>
      </c>
      <c r="L28" s="345">
        <v>179</v>
      </c>
      <c r="M28" s="345">
        <v>285</v>
      </c>
      <c r="N28" s="344">
        <f t="shared" si="2"/>
        <v>1446</v>
      </c>
    </row>
    <row r="29" spans="1:14" x14ac:dyDescent="0.3">
      <c r="A29" s="13">
        <v>2017</v>
      </c>
      <c r="B29" s="344">
        <v>0</v>
      </c>
      <c r="C29" s="344">
        <v>61</v>
      </c>
      <c r="D29" s="344">
        <v>247</v>
      </c>
      <c r="E29" s="344">
        <v>81</v>
      </c>
      <c r="F29" s="344">
        <v>110</v>
      </c>
      <c r="G29" s="344">
        <v>213</v>
      </c>
      <c r="H29" s="344">
        <v>108</v>
      </c>
      <c r="I29" s="344">
        <v>148</v>
      </c>
      <c r="J29" s="344">
        <v>325</v>
      </c>
      <c r="K29" s="345">
        <v>217</v>
      </c>
      <c r="L29" s="345">
        <v>130</v>
      </c>
      <c r="M29" s="345">
        <v>490</v>
      </c>
      <c r="N29" s="344">
        <f t="shared" si="2"/>
        <v>2130</v>
      </c>
    </row>
    <row r="30" spans="1:14" x14ac:dyDescent="0.3">
      <c r="A30" s="13">
        <v>2018</v>
      </c>
      <c r="B30" s="345">
        <v>134</v>
      </c>
      <c r="C30" s="345">
        <v>202</v>
      </c>
      <c r="D30" s="345">
        <v>178</v>
      </c>
      <c r="E30" s="345">
        <v>150</v>
      </c>
      <c r="F30" s="345">
        <v>119</v>
      </c>
      <c r="G30" s="345">
        <v>129</v>
      </c>
      <c r="H30" s="345">
        <v>22</v>
      </c>
      <c r="I30" s="345">
        <v>261</v>
      </c>
      <c r="J30" s="345">
        <v>177</v>
      </c>
      <c r="K30" s="345">
        <v>204</v>
      </c>
      <c r="L30" s="345">
        <v>519</v>
      </c>
      <c r="M30" s="345">
        <v>241</v>
      </c>
      <c r="N30" s="344">
        <f t="shared" si="2"/>
        <v>2336</v>
      </c>
    </row>
    <row r="31" spans="1:14" x14ac:dyDescent="0.3">
      <c r="A31" s="13">
        <v>2019</v>
      </c>
      <c r="B31" s="345">
        <v>199</v>
      </c>
      <c r="C31" s="345">
        <v>314</v>
      </c>
      <c r="D31" s="345">
        <v>164</v>
      </c>
      <c r="E31" s="345">
        <v>319</v>
      </c>
      <c r="F31" s="345">
        <v>249</v>
      </c>
      <c r="G31" s="345">
        <v>206</v>
      </c>
      <c r="H31" s="345">
        <v>301</v>
      </c>
      <c r="I31" s="345">
        <v>316</v>
      </c>
      <c r="J31" s="345">
        <v>104</v>
      </c>
      <c r="K31" s="345">
        <v>302</v>
      </c>
      <c r="L31" s="345">
        <v>147</v>
      </c>
      <c r="M31" s="345">
        <v>433</v>
      </c>
      <c r="N31" s="344">
        <f t="shared" si="2"/>
        <v>3054</v>
      </c>
    </row>
    <row r="32" spans="1:14" ht="15" thickBot="1" x14ac:dyDescent="0.35">
      <c r="A32" s="13">
        <v>2020</v>
      </c>
      <c r="B32" s="345">
        <v>241</v>
      </c>
      <c r="C32" s="345">
        <v>187</v>
      </c>
      <c r="D32" s="344">
        <v>157</v>
      </c>
      <c r="E32" s="344">
        <v>0</v>
      </c>
      <c r="F32" s="344">
        <v>0</v>
      </c>
      <c r="G32" s="344">
        <v>0</v>
      </c>
      <c r="H32" s="344">
        <v>102</v>
      </c>
      <c r="I32" s="344">
        <v>297</v>
      </c>
      <c r="J32" s="344">
        <v>169</v>
      </c>
      <c r="K32" s="344">
        <v>213</v>
      </c>
      <c r="L32" s="344">
        <v>350</v>
      </c>
      <c r="M32" s="344"/>
      <c r="N32" s="344">
        <f>SUM(B32:M32)</f>
        <v>1716</v>
      </c>
    </row>
    <row r="33" spans="1:14" ht="15" thickBot="1" x14ac:dyDescent="0.35">
      <c r="A33" s="14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x14ac:dyDescent="0.3">
      <c r="A34" s="13">
        <v>2008</v>
      </c>
      <c r="B34" s="345">
        <v>800</v>
      </c>
      <c r="C34" s="344">
        <v>92518</v>
      </c>
      <c r="D34" s="344">
        <v>192433</v>
      </c>
      <c r="E34" s="344">
        <v>141524</v>
      </c>
      <c r="F34" s="345">
        <v>400303</v>
      </c>
      <c r="G34" s="344">
        <v>229588</v>
      </c>
      <c r="H34" s="344">
        <v>70032</v>
      </c>
      <c r="I34" s="344">
        <v>304691</v>
      </c>
      <c r="J34" s="345">
        <v>431052</v>
      </c>
      <c r="K34" s="344">
        <v>498837</v>
      </c>
      <c r="L34" s="344">
        <v>298851</v>
      </c>
      <c r="M34" s="344">
        <v>480402</v>
      </c>
      <c r="N34" s="344">
        <f t="shared" ref="N34:N46" si="3">SUM(B34:M34)</f>
        <v>3141031</v>
      </c>
    </row>
    <row r="35" spans="1:14" x14ac:dyDescent="0.3">
      <c r="A35" s="13">
        <v>2009</v>
      </c>
      <c r="B35" s="345">
        <v>79054</v>
      </c>
      <c r="C35" s="344">
        <v>233271</v>
      </c>
      <c r="D35" s="344">
        <v>245697</v>
      </c>
      <c r="E35" s="344">
        <v>49862</v>
      </c>
      <c r="F35" s="345">
        <v>128089</v>
      </c>
      <c r="G35" s="344">
        <v>262520</v>
      </c>
      <c r="H35" s="344">
        <v>287412</v>
      </c>
      <c r="I35" s="344">
        <v>58346</v>
      </c>
      <c r="J35" s="345">
        <v>184683</v>
      </c>
      <c r="K35" s="344">
        <v>187909</v>
      </c>
      <c r="L35" s="344">
        <v>239235</v>
      </c>
      <c r="M35" s="344">
        <v>252290</v>
      </c>
      <c r="N35" s="344">
        <f t="shared" si="3"/>
        <v>2208368</v>
      </c>
    </row>
    <row r="36" spans="1:14" x14ac:dyDescent="0.3">
      <c r="A36" s="13">
        <v>2010</v>
      </c>
      <c r="B36" s="345">
        <v>105549</v>
      </c>
      <c r="C36" s="344">
        <v>186481</v>
      </c>
      <c r="D36" s="344">
        <v>113138</v>
      </c>
      <c r="E36" s="344">
        <v>126981</v>
      </c>
      <c r="F36" s="345">
        <v>144408</v>
      </c>
      <c r="G36" s="344">
        <v>153551</v>
      </c>
      <c r="H36" s="344">
        <v>236173</v>
      </c>
      <c r="I36" s="344">
        <v>117965</v>
      </c>
      <c r="J36" s="345">
        <v>274273</v>
      </c>
      <c r="K36" s="344">
        <v>201597</v>
      </c>
      <c r="L36" s="344">
        <v>391211</v>
      </c>
      <c r="M36" s="344">
        <v>445154</v>
      </c>
      <c r="N36" s="344">
        <f t="shared" si="3"/>
        <v>2496481</v>
      </c>
    </row>
    <row r="37" spans="1:14" x14ac:dyDescent="0.3">
      <c r="A37" s="13">
        <v>2011</v>
      </c>
      <c r="B37" s="345">
        <v>161710</v>
      </c>
      <c r="C37" s="344">
        <v>170715</v>
      </c>
      <c r="D37" s="344">
        <v>432702</v>
      </c>
      <c r="E37" s="344">
        <v>390251</v>
      </c>
      <c r="F37" s="345">
        <v>437382</v>
      </c>
      <c r="G37" s="344">
        <v>220084</v>
      </c>
      <c r="H37" s="344">
        <v>342824</v>
      </c>
      <c r="I37" s="344">
        <v>299026</v>
      </c>
      <c r="J37" s="345">
        <v>171908</v>
      </c>
      <c r="K37" s="344">
        <v>171167</v>
      </c>
      <c r="L37" s="344">
        <v>101514</v>
      </c>
      <c r="M37" s="344">
        <v>113158</v>
      </c>
      <c r="N37" s="344">
        <f t="shared" si="3"/>
        <v>3012441</v>
      </c>
    </row>
    <row r="38" spans="1:14" x14ac:dyDescent="0.3">
      <c r="A38" s="13">
        <v>2012</v>
      </c>
      <c r="B38" s="344">
        <v>0</v>
      </c>
      <c r="C38" s="344">
        <v>0</v>
      </c>
      <c r="D38" s="344">
        <v>344770</v>
      </c>
      <c r="E38" s="344">
        <v>600417</v>
      </c>
      <c r="F38" s="345">
        <v>306692</v>
      </c>
      <c r="G38" s="344">
        <v>200734</v>
      </c>
      <c r="H38" s="344">
        <v>230042</v>
      </c>
      <c r="I38" s="344">
        <v>200873</v>
      </c>
      <c r="J38" s="345">
        <v>133315</v>
      </c>
      <c r="K38" s="344">
        <v>287218</v>
      </c>
      <c r="L38" s="344">
        <v>214813</v>
      </c>
      <c r="M38" s="344">
        <v>220432</v>
      </c>
      <c r="N38" s="344">
        <f t="shared" si="3"/>
        <v>2739306</v>
      </c>
    </row>
    <row r="39" spans="1:14" x14ac:dyDescent="0.3">
      <c r="A39" s="13">
        <v>2013</v>
      </c>
      <c r="B39" s="345">
        <v>58586</v>
      </c>
      <c r="C39" s="344">
        <v>147664</v>
      </c>
      <c r="D39" s="344">
        <v>152719</v>
      </c>
      <c r="E39" s="344">
        <v>169137</v>
      </c>
      <c r="F39" s="345">
        <v>158259</v>
      </c>
      <c r="G39" s="344">
        <v>117696</v>
      </c>
      <c r="H39" s="344">
        <v>226659</v>
      </c>
      <c r="I39" s="344">
        <v>141609</v>
      </c>
      <c r="J39" s="345">
        <v>204049</v>
      </c>
      <c r="K39" s="344">
        <v>160318</v>
      </c>
      <c r="L39" s="344">
        <v>150143</v>
      </c>
      <c r="M39" s="344">
        <v>173860</v>
      </c>
      <c r="N39" s="344">
        <f t="shared" si="3"/>
        <v>1860699</v>
      </c>
    </row>
    <row r="40" spans="1:14" x14ac:dyDescent="0.3">
      <c r="A40" s="13">
        <v>2014</v>
      </c>
      <c r="B40" s="345">
        <v>98436.3</v>
      </c>
      <c r="C40" s="344">
        <v>133326</v>
      </c>
      <c r="D40" s="344">
        <v>132626.29999999999</v>
      </c>
      <c r="E40" s="344">
        <v>139241</v>
      </c>
      <c r="F40" s="345">
        <v>190666</v>
      </c>
      <c r="G40" s="344">
        <v>126401</v>
      </c>
      <c r="H40" s="344">
        <v>133390</v>
      </c>
      <c r="I40" s="344">
        <v>41694</v>
      </c>
      <c r="J40" s="345">
        <v>127290.4</v>
      </c>
      <c r="K40" s="344">
        <v>127743</v>
      </c>
      <c r="L40" s="344">
        <v>68142</v>
      </c>
      <c r="M40" s="344">
        <v>180040</v>
      </c>
      <c r="N40" s="344">
        <f t="shared" si="3"/>
        <v>1498996</v>
      </c>
    </row>
    <row r="41" spans="1:14" x14ac:dyDescent="0.3">
      <c r="A41" s="13">
        <v>2015</v>
      </c>
      <c r="B41" s="345">
        <v>110934</v>
      </c>
      <c r="C41" s="344">
        <v>53376</v>
      </c>
      <c r="D41" s="344">
        <v>106585</v>
      </c>
      <c r="E41" s="344">
        <v>228911</v>
      </c>
      <c r="F41" s="345">
        <v>208849</v>
      </c>
      <c r="G41" s="344">
        <v>117497</v>
      </c>
      <c r="H41" s="344">
        <v>210342</v>
      </c>
      <c r="I41" s="344">
        <v>97422</v>
      </c>
      <c r="J41" s="345">
        <v>253813</v>
      </c>
      <c r="K41" s="344">
        <v>0</v>
      </c>
      <c r="L41" s="344">
        <v>0</v>
      </c>
      <c r="M41" s="344">
        <v>0</v>
      </c>
      <c r="N41" s="344">
        <f t="shared" si="3"/>
        <v>1387729</v>
      </c>
    </row>
    <row r="42" spans="1:14" x14ac:dyDescent="0.3">
      <c r="A42" s="13">
        <v>2016</v>
      </c>
      <c r="B42" s="344">
        <v>0</v>
      </c>
      <c r="C42" s="344">
        <v>0</v>
      </c>
      <c r="D42" s="344">
        <v>0</v>
      </c>
      <c r="E42" s="344">
        <v>35313</v>
      </c>
      <c r="F42" s="344">
        <v>0</v>
      </c>
      <c r="G42" s="344">
        <v>0</v>
      </c>
      <c r="H42" s="344">
        <v>0</v>
      </c>
      <c r="I42" s="344">
        <v>0</v>
      </c>
      <c r="J42" s="344">
        <v>0</v>
      </c>
      <c r="K42" s="344">
        <v>427494</v>
      </c>
      <c r="L42" s="344">
        <v>84556</v>
      </c>
      <c r="M42" s="344">
        <v>138372</v>
      </c>
      <c r="N42" s="344">
        <f t="shared" si="3"/>
        <v>685735</v>
      </c>
    </row>
    <row r="43" spans="1:14" x14ac:dyDescent="0.3">
      <c r="A43" s="13">
        <v>2017</v>
      </c>
      <c r="B43" s="344">
        <v>0</v>
      </c>
      <c r="C43" s="344">
        <v>32699</v>
      </c>
      <c r="D43" s="344">
        <v>119341</v>
      </c>
      <c r="E43" s="344">
        <v>39632</v>
      </c>
      <c r="F43" s="345">
        <v>52597</v>
      </c>
      <c r="G43" s="344">
        <v>103011</v>
      </c>
      <c r="H43" s="344">
        <v>58147</v>
      </c>
      <c r="I43" s="344">
        <v>71465</v>
      </c>
      <c r="J43" s="345">
        <v>169386</v>
      </c>
      <c r="K43" s="344">
        <v>116649</v>
      </c>
      <c r="L43" s="344">
        <v>66266</v>
      </c>
      <c r="M43" s="344">
        <v>248824</v>
      </c>
      <c r="N43" s="344">
        <f t="shared" si="3"/>
        <v>1078017</v>
      </c>
    </row>
    <row r="44" spans="1:14" x14ac:dyDescent="0.3">
      <c r="A44" s="13">
        <v>2018</v>
      </c>
      <c r="B44" s="345">
        <v>77037.951400000005</v>
      </c>
      <c r="C44" s="344">
        <v>101004.1557</v>
      </c>
      <c r="D44" s="344">
        <v>87581.926600000006</v>
      </c>
      <c r="E44" s="344">
        <v>65305.583700000003</v>
      </c>
      <c r="F44" s="345">
        <v>56652.629000000001</v>
      </c>
      <c r="G44" s="344">
        <v>60121.993999999999</v>
      </c>
      <c r="H44" s="344">
        <v>8299.4192999999996</v>
      </c>
      <c r="I44" s="344">
        <v>140270</v>
      </c>
      <c r="J44" s="345">
        <v>96581.507800000007</v>
      </c>
      <c r="K44" s="344">
        <v>92298.494099999996</v>
      </c>
      <c r="L44" s="344">
        <v>298058.84769999998</v>
      </c>
      <c r="M44" s="344">
        <v>134142.55230000001</v>
      </c>
      <c r="N44" s="344">
        <f t="shared" si="3"/>
        <v>1217355.0616000001</v>
      </c>
    </row>
    <row r="45" spans="1:14" x14ac:dyDescent="0.3">
      <c r="A45" s="13">
        <v>2019</v>
      </c>
      <c r="B45" s="345">
        <v>113674.3042</v>
      </c>
      <c r="C45" s="344">
        <v>163856.00839999999</v>
      </c>
      <c r="D45" s="344">
        <v>82299.246799999994</v>
      </c>
      <c r="E45" s="344">
        <v>168104.20209999999</v>
      </c>
      <c r="F45" s="344">
        <v>123100</v>
      </c>
      <c r="G45" s="344">
        <v>109500</v>
      </c>
      <c r="H45" s="344">
        <v>156221.7782</v>
      </c>
      <c r="I45" s="344">
        <v>147464.70670000001</v>
      </c>
      <c r="J45" s="344">
        <v>40886.7673</v>
      </c>
      <c r="K45" s="344">
        <v>140394.4111</v>
      </c>
      <c r="L45" s="344">
        <v>73818.002699999997</v>
      </c>
      <c r="M45" s="344">
        <v>250455.20490000001</v>
      </c>
      <c r="N45" s="344">
        <f t="shared" si="3"/>
        <v>1569774.6324</v>
      </c>
    </row>
    <row r="46" spans="1:14" x14ac:dyDescent="0.3">
      <c r="A46" s="13">
        <v>2020</v>
      </c>
      <c r="B46" s="345">
        <v>130443.2118</v>
      </c>
      <c r="C46" s="344">
        <v>103099.0327</v>
      </c>
      <c r="D46" s="344">
        <v>73948.434899999993</v>
      </c>
      <c r="E46" s="344">
        <v>0</v>
      </c>
      <c r="F46" s="344">
        <v>0</v>
      </c>
      <c r="G46" s="344">
        <v>0</v>
      </c>
      <c r="H46" s="344">
        <v>51938.995300000002</v>
      </c>
      <c r="I46" s="344">
        <v>170409.80780000001</v>
      </c>
      <c r="J46" s="344">
        <v>72232.071899999995</v>
      </c>
      <c r="K46" s="344">
        <v>112837.5545</v>
      </c>
      <c r="L46" s="344">
        <v>198928.77929999999</v>
      </c>
      <c r="M46" s="344"/>
      <c r="N46" s="344">
        <f t="shared" si="3"/>
        <v>913837.88819999993</v>
      </c>
    </row>
    <row r="47" spans="1:14" ht="15.75" customHeight="1" x14ac:dyDescent="0.3">
      <c r="A47" s="811" t="s">
        <v>327</v>
      </c>
      <c r="B47" s="811"/>
      <c r="C47" s="811"/>
      <c r="D47" s="811"/>
      <c r="E47" s="811"/>
      <c r="F47" s="811"/>
      <c r="G47" s="811"/>
      <c r="H47" s="811"/>
      <c r="I47" s="811"/>
      <c r="J47" s="17"/>
      <c r="K47" s="17"/>
      <c r="L47" s="17"/>
      <c r="M47" s="17"/>
      <c r="N47" s="17"/>
    </row>
    <row r="48" spans="1:14" ht="16.5" customHeight="1" x14ac:dyDescent="0.3">
      <c r="A48" s="18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8A0000"/>
  </sheetPr>
  <dimension ref="B1:F25"/>
  <sheetViews>
    <sheetView showGridLines="0" workbookViewId="0">
      <selection activeCell="I20" sqref="I20"/>
    </sheetView>
  </sheetViews>
  <sheetFormatPr baseColWidth="10" defaultColWidth="11.44140625" defaultRowHeight="13.8" x14ac:dyDescent="0.3"/>
  <cols>
    <col min="1" max="1" width="11.44140625" style="1"/>
    <col min="2" max="2" width="10" style="1" customWidth="1"/>
    <col min="3" max="3" width="52.88671875" style="1" bestFit="1" customWidth="1"/>
    <col min="4" max="4" width="12.33203125" style="1" customWidth="1"/>
    <col min="5" max="5" width="14.88671875" style="1" bestFit="1" customWidth="1"/>
    <col min="6" max="6" width="11.6640625" style="1" customWidth="1"/>
    <col min="7" max="16384" width="11.44140625" style="1"/>
  </cols>
  <sheetData>
    <row r="1" spans="2:6" x14ac:dyDescent="0.3">
      <c r="B1" s="346" t="s">
        <v>4</v>
      </c>
    </row>
    <row r="2" spans="2:6" x14ac:dyDescent="0.3">
      <c r="B2" s="347" t="s">
        <v>328</v>
      </c>
    </row>
    <row r="3" spans="2:6" x14ac:dyDescent="0.3">
      <c r="B3" s="347"/>
    </row>
    <row r="4" spans="2:6" x14ac:dyDescent="0.3">
      <c r="B4" s="20" t="s">
        <v>21</v>
      </c>
      <c r="C4" s="20" t="s">
        <v>22</v>
      </c>
      <c r="D4" s="20" t="s">
        <v>0</v>
      </c>
      <c r="E4" s="20" t="s">
        <v>23</v>
      </c>
      <c r="F4" s="21" t="s">
        <v>24</v>
      </c>
    </row>
    <row r="5" spans="2:6" x14ac:dyDescent="0.3">
      <c r="B5" s="22">
        <v>1</v>
      </c>
      <c r="C5" s="23" t="s">
        <v>336</v>
      </c>
      <c r="D5" s="29">
        <v>28</v>
      </c>
      <c r="E5" s="30">
        <v>10728739</v>
      </c>
      <c r="F5" s="348">
        <v>8.3478126160311152</v>
      </c>
    </row>
    <row r="6" spans="2:6" x14ac:dyDescent="0.3">
      <c r="B6" s="22">
        <v>2</v>
      </c>
      <c r="C6" s="24" t="s">
        <v>337</v>
      </c>
      <c r="D6" s="32">
        <v>19</v>
      </c>
      <c r="E6" s="33">
        <v>8392120</v>
      </c>
      <c r="F6" s="348">
        <v>6.5297371118122127</v>
      </c>
    </row>
    <row r="7" spans="2:6" x14ac:dyDescent="0.3">
      <c r="B7" s="25">
        <v>3</v>
      </c>
      <c r="C7" s="37" t="s">
        <v>25</v>
      </c>
      <c r="D7" s="29">
        <v>13</v>
      </c>
      <c r="E7" s="30">
        <v>6935351.54</v>
      </c>
      <c r="F7" s="348">
        <v>5.3962553364587231</v>
      </c>
    </row>
    <row r="8" spans="2:6" x14ac:dyDescent="0.3">
      <c r="B8" s="25">
        <v>4</v>
      </c>
      <c r="C8" s="27" t="s">
        <v>338</v>
      </c>
      <c r="D8" s="29">
        <v>13</v>
      </c>
      <c r="E8" s="34">
        <v>6705761</v>
      </c>
      <c r="F8" s="349">
        <v>5.2176156280704964</v>
      </c>
    </row>
    <row r="9" spans="2:6" x14ac:dyDescent="0.3">
      <c r="B9" s="25">
        <v>5</v>
      </c>
      <c r="C9" s="26" t="s">
        <v>339</v>
      </c>
      <c r="D9" s="35">
        <v>133</v>
      </c>
      <c r="E9" s="33">
        <v>4802841.2940000016</v>
      </c>
      <c r="F9" s="348">
        <v>3.7369926835621987</v>
      </c>
    </row>
    <row r="10" spans="2:6" x14ac:dyDescent="0.3">
      <c r="B10" s="25">
        <v>6</v>
      </c>
      <c r="C10" s="27" t="s">
        <v>340</v>
      </c>
      <c r="D10" s="29">
        <v>61</v>
      </c>
      <c r="E10" s="30">
        <v>3428668.614000001</v>
      </c>
      <c r="F10" s="348">
        <v>2.6677769971046112</v>
      </c>
    </row>
    <row r="11" spans="2:6" x14ac:dyDescent="0.3">
      <c r="B11" s="25">
        <v>7</v>
      </c>
      <c r="C11" s="26" t="s">
        <v>341</v>
      </c>
      <c r="D11" s="35">
        <v>9517</v>
      </c>
      <c r="E11" s="33">
        <v>1661199.4393813331</v>
      </c>
      <c r="F11" s="348">
        <v>1.2925453436616652</v>
      </c>
    </row>
    <row r="12" spans="2:6" x14ac:dyDescent="0.3">
      <c r="B12" s="25">
        <v>8</v>
      </c>
      <c r="C12" s="27" t="s">
        <v>342</v>
      </c>
      <c r="D12" s="29">
        <v>206</v>
      </c>
      <c r="E12" s="30">
        <v>473013</v>
      </c>
      <c r="F12" s="349">
        <v>0.36804175112720389</v>
      </c>
    </row>
    <row r="13" spans="2:6" x14ac:dyDescent="0.3">
      <c r="B13" s="25">
        <v>9</v>
      </c>
      <c r="C13" s="27" t="s">
        <v>343</v>
      </c>
      <c r="D13" s="29">
        <v>42</v>
      </c>
      <c r="E13" s="30">
        <v>348200</v>
      </c>
      <c r="F13" s="348">
        <v>0.27092730589326802</v>
      </c>
    </row>
    <row r="14" spans="2:6" x14ac:dyDescent="0.3">
      <c r="B14" s="25">
        <v>10</v>
      </c>
      <c r="C14" s="27" t="s">
        <v>26</v>
      </c>
      <c r="D14" s="29">
        <v>6</v>
      </c>
      <c r="E14" s="30">
        <v>108611.5851</v>
      </c>
      <c r="F14" s="348">
        <v>8.4508455312867353E-2</v>
      </c>
    </row>
    <row r="15" spans="2:6" x14ac:dyDescent="0.3">
      <c r="B15" s="25">
        <v>11</v>
      </c>
      <c r="C15" s="27" t="s">
        <v>27</v>
      </c>
      <c r="D15" s="29">
        <v>83</v>
      </c>
      <c r="E15" s="30">
        <v>108414</v>
      </c>
      <c r="F15" s="348">
        <v>8.4354718383436986E-2</v>
      </c>
    </row>
    <row r="16" spans="2:6" x14ac:dyDescent="0.3">
      <c r="B16" s="25">
        <v>12</v>
      </c>
      <c r="C16" s="27" t="s">
        <v>33</v>
      </c>
      <c r="D16" s="29">
        <v>115</v>
      </c>
      <c r="E16" s="30">
        <v>15916.529999999999</v>
      </c>
      <c r="F16" s="350">
        <v>1.2384326800888506E-2</v>
      </c>
    </row>
    <row r="17" spans="2:6" x14ac:dyDescent="0.3">
      <c r="B17" s="25">
        <v>13</v>
      </c>
      <c r="C17" s="27" t="s">
        <v>29</v>
      </c>
      <c r="D17" s="29">
        <v>2</v>
      </c>
      <c r="E17" s="36">
        <v>10729.449000000001</v>
      </c>
      <c r="F17" s="350">
        <v>8.3483650525250398E-3</v>
      </c>
    </row>
    <row r="18" spans="2:6" x14ac:dyDescent="0.3">
      <c r="B18" s="25">
        <v>14</v>
      </c>
      <c r="C18" s="28" t="s">
        <v>344</v>
      </c>
      <c r="D18" s="29">
        <v>2</v>
      </c>
      <c r="E18" s="36">
        <v>5165</v>
      </c>
      <c r="F18" s="350">
        <v>4.018780973402439E-3</v>
      </c>
    </row>
    <row r="19" spans="2:6" ht="27.6" x14ac:dyDescent="0.3">
      <c r="B19" s="25">
        <v>15</v>
      </c>
      <c r="C19" s="28" t="s">
        <v>28</v>
      </c>
      <c r="D19" s="29">
        <v>40</v>
      </c>
      <c r="E19" s="36">
        <v>1912</v>
      </c>
      <c r="F19" s="350">
        <v>1.4876881357493638E-3</v>
      </c>
    </row>
    <row r="20" spans="2:6" x14ac:dyDescent="0.3">
      <c r="B20" s="812" t="s">
        <v>0</v>
      </c>
      <c r="C20" s="812"/>
      <c r="D20" s="36">
        <f>SUM(D5:D19)</f>
        <v>10280</v>
      </c>
      <c r="E20" s="36" t="s">
        <v>34</v>
      </c>
      <c r="F20" s="31" t="s">
        <v>34</v>
      </c>
    </row>
    <row r="22" spans="2:6" x14ac:dyDescent="0.3">
      <c r="D22" s="813" t="s">
        <v>30</v>
      </c>
      <c r="E22" s="813"/>
      <c r="F22" s="302">
        <v>128521560</v>
      </c>
    </row>
    <row r="24" spans="2:6" x14ac:dyDescent="0.3">
      <c r="B24" s="1" t="s">
        <v>31</v>
      </c>
    </row>
    <row r="25" spans="2:6" x14ac:dyDescent="0.3">
      <c r="B25" s="1" t="s">
        <v>329</v>
      </c>
    </row>
  </sheetData>
  <mergeCells count="2">
    <mergeCell ref="B20:C20"/>
    <mergeCell ref="D22:E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8A0000"/>
  </sheetPr>
  <dimension ref="A1:K100"/>
  <sheetViews>
    <sheetView showGridLines="0" zoomScaleNormal="100" workbookViewId="0">
      <selection activeCell="C14" sqref="C14"/>
    </sheetView>
  </sheetViews>
  <sheetFormatPr baseColWidth="10" defaultColWidth="14.44140625" defaultRowHeight="14.4" x14ac:dyDescent="0.3"/>
  <cols>
    <col min="1" max="1" width="14.6640625" style="385" customWidth="1"/>
    <col min="2" max="2" width="53.6640625" style="385" customWidth="1"/>
    <col min="3" max="3" width="20.5546875" style="385" customWidth="1"/>
    <col min="4" max="4" width="15.5546875" style="385" customWidth="1"/>
    <col min="5" max="5" width="11.5546875" style="354" customWidth="1"/>
    <col min="6" max="6" width="29.44140625" style="354" customWidth="1"/>
    <col min="7" max="7" width="13.44140625" style="354" customWidth="1"/>
    <col min="8" max="11" width="11.5546875" style="354" customWidth="1"/>
    <col min="12" max="16384" width="14.44140625" style="354"/>
  </cols>
  <sheetData>
    <row r="1" spans="1:11" ht="13.5" customHeight="1" x14ac:dyDescent="0.3">
      <c r="A1" s="351" t="s">
        <v>4</v>
      </c>
      <c r="B1" s="352"/>
      <c r="C1" s="352"/>
      <c r="D1" s="352"/>
      <c r="E1" s="353"/>
      <c r="F1" s="353"/>
      <c r="G1" s="353"/>
      <c r="H1" s="353"/>
      <c r="I1" s="353"/>
      <c r="J1" s="353"/>
      <c r="K1" s="353"/>
    </row>
    <row r="2" spans="1:11" ht="13.5" customHeight="1" x14ac:dyDescent="0.3">
      <c r="A2" s="355" t="s">
        <v>330</v>
      </c>
      <c r="B2" s="356"/>
      <c r="C2" s="357"/>
      <c r="D2" s="357"/>
      <c r="E2" s="353"/>
      <c r="I2" s="353"/>
      <c r="J2" s="353"/>
      <c r="K2" s="353"/>
    </row>
    <row r="3" spans="1:11" ht="13.5" customHeight="1" x14ac:dyDescent="0.3">
      <c r="A3" s="355"/>
      <c r="B3" s="356"/>
      <c r="C3" s="357"/>
      <c r="D3" s="357"/>
      <c r="E3" s="353"/>
      <c r="I3" s="353"/>
      <c r="J3" s="353"/>
      <c r="K3" s="353"/>
    </row>
    <row r="4" spans="1:11" ht="13.5" customHeight="1" x14ac:dyDescent="0.3">
      <c r="A4" s="358" t="s">
        <v>271</v>
      </c>
      <c r="B4" s="358" t="s">
        <v>272</v>
      </c>
      <c r="C4" s="359" t="s">
        <v>273</v>
      </c>
      <c r="D4" s="359" t="s">
        <v>274</v>
      </c>
      <c r="E4" s="353"/>
      <c r="I4" s="353"/>
      <c r="J4" s="353"/>
      <c r="K4" s="353"/>
    </row>
    <row r="5" spans="1:11" ht="13.5" customHeight="1" x14ac:dyDescent="0.3">
      <c r="A5" s="360">
        <v>645</v>
      </c>
      <c r="B5" s="360" t="s">
        <v>275</v>
      </c>
      <c r="C5" s="361">
        <v>1298904.0772999993</v>
      </c>
      <c r="D5" s="362">
        <f>C5/128521500.6</f>
        <v>1.0106511916185947E-2</v>
      </c>
      <c r="E5" s="363"/>
      <c r="F5" s="364"/>
      <c r="G5" s="365"/>
      <c r="I5" s="353"/>
      <c r="J5" s="353"/>
      <c r="K5" s="353"/>
    </row>
    <row r="6" spans="1:11" ht="13.5" customHeight="1" x14ac:dyDescent="0.3">
      <c r="A6" s="360">
        <v>318</v>
      </c>
      <c r="B6" s="360" t="s">
        <v>186</v>
      </c>
      <c r="C6" s="361">
        <v>281655.27799999999</v>
      </c>
      <c r="D6" s="362">
        <f t="shared" ref="D6:D12" si="0">C6/128521500.6</f>
        <v>2.1915031857323336E-3</v>
      </c>
      <c r="E6" s="363"/>
      <c r="F6" s="364"/>
      <c r="G6" s="366"/>
      <c r="I6" s="353"/>
      <c r="J6" s="353"/>
      <c r="K6" s="353"/>
    </row>
    <row r="7" spans="1:11" ht="13.5" customHeight="1" x14ac:dyDescent="0.3">
      <c r="A7" s="367">
        <v>93</v>
      </c>
      <c r="B7" s="367" t="s">
        <v>276</v>
      </c>
      <c r="C7" s="368">
        <v>59258.4836</v>
      </c>
      <c r="D7" s="369">
        <f t="shared" si="0"/>
        <v>4.6107836683631129E-4</v>
      </c>
      <c r="E7" s="363"/>
      <c r="F7" s="370"/>
      <c r="G7" s="366"/>
      <c r="I7" s="353"/>
      <c r="J7" s="353"/>
      <c r="K7" s="353"/>
    </row>
    <row r="8" spans="1:11" ht="13.5" customHeight="1" x14ac:dyDescent="0.3">
      <c r="A8" s="367">
        <v>22</v>
      </c>
      <c r="B8" s="367" t="s">
        <v>345</v>
      </c>
      <c r="C8" s="368">
        <v>44238.147499999992</v>
      </c>
      <c r="D8" s="369">
        <f t="shared" si="0"/>
        <v>3.4420814644612073E-4</v>
      </c>
      <c r="E8" s="363"/>
      <c r="F8" s="364"/>
      <c r="G8" s="366"/>
      <c r="I8" s="353"/>
      <c r="J8" s="353"/>
      <c r="K8" s="353"/>
    </row>
    <row r="9" spans="1:11" ht="13.5" customHeight="1" x14ac:dyDescent="0.3">
      <c r="A9" s="367">
        <v>9</v>
      </c>
      <c r="B9" s="367" t="s">
        <v>277</v>
      </c>
      <c r="C9" s="368">
        <v>11781.5085</v>
      </c>
      <c r="D9" s="369">
        <f t="shared" si="0"/>
        <v>9.1669552915257517E-5</v>
      </c>
      <c r="E9" s="363"/>
      <c r="F9" s="364"/>
      <c r="G9" s="365"/>
      <c r="I9" s="353"/>
      <c r="J9" s="353"/>
      <c r="K9" s="353"/>
    </row>
    <row r="10" spans="1:11" ht="13.5" customHeight="1" x14ac:dyDescent="0.3">
      <c r="A10" s="367">
        <v>33</v>
      </c>
      <c r="B10" s="367" t="s">
        <v>278</v>
      </c>
      <c r="C10" s="368">
        <v>30818.510000000002</v>
      </c>
      <c r="D10" s="369">
        <f t="shared" si="0"/>
        <v>2.3979264057861463E-4</v>
      </c>
      <c r="E10" s="363"/>
      <c r="F10" s="364"/>
      <c r="G10" s="365"/>
      <c r="I10" s="353"/>
      <c r="J10" s="353"/>
      <c r="K10" s="353"/>
    </row>
    <row r="11" spans="1:11" ht="13.5" customHeight="1" x14ac:dyDescent="0.3">
      <c r="A11" s="367">
        <v>4</v>
      </c>
      <c r="B11" s="367" t="s">
        <v>279</v>
      </c>
      <c r="C11" s="368">
        <v>94258.310599999997</v>
      </c>
      <c r="D11" s="369">
        <f t="shared" si="0"/>
        <v>7.3340499573967778E-4</v>
      </c>
      <c r="E11" s="363"/>
      <c r="F11" s="364"/>
      <c r="G11" s="365"/>
      <c r="I11" s="353"/>
      <c r="J11" s="353"/>
      <c r="K11" s="353"/>
    </row>
    <row r="12" spans="1:11" ht="13.5" customHeight="1" x14ac:dyDescent="0.3">
      <c r="A12" s="367">
        <v>124</v>
      </c>
      <c r="B12" s="367" t="s">
        <v>280</v>
      </c>
      <c r="C12" s="368">
        <v>52211.786699999968</v>
      </c>
      <c r="D12" s="369">
        <f t="shared" si="0"/>
        <v>4.0624943263384191E-4</v>
      </c>
      <c r="E12" s="363"/>
      <c r="F12" s="364"/>
      <c r="G12" s="365"/>
      <c r="I12" s="353"/>
      <c r="J12" s="353"/>
      <c r="K12" s="353"/>
    </row>
    <row r="13" spans="1:11" ht="13.5" customHeight="1" x14ac:dyDescent="0.3">
      <c r="A13" s="371">
        <f>SUM(A5:A12)</f>
        <v>1248</v>
      </c>
      <c r="B13" s="372" t="s">
        <v>281</v>
      </c>
      <c r="C13" s="371">
        <f>SUM(C5:C12)</f>
        <v>1873126.1021999991</v>
      </c>
      <c r="D13" s="373">
        <f>C13/128521500.6</f>
        <v>1.4574418237068103E-2</v>
      </c>
      <c r="E13" s="353"/>
      <c r="I13" s="353"/>
      <c r="J13" s="353"/>
      <c r="K13" s="353"/>
    </row>
    <row r="14" spans="1:11" ht="13.5" customHeight="1" x14ac:dyDescent="0.3">
      <c r="A14" s="355"/>
      <c r="B14" s="357"/>
      <c r="C14" s="357"/>
      <c r="D14" s="357"/>
      <c r="E14" s="353"/>
      <c r="I14" s="353"/>
      <c r="J14" s="353"/>
      <c r="K14" s="353"/>
    </row>
    <row r="15" spans="1:11" ht="13.5" customHeight="1" x14ac:dyDescent="0.3">
      <c r="A15" s="814" t="s">
        <v>331</v>
      </c>
      <c r="B15" s="815"/>
      <c r="C15" s="815"/>
      <c r="D15" s="815"/>
      <c r="E15" s="353"/>
      <c r="F15" s="353"/>
      <c r="G15" s="353"/>
      <c r="H15" s="353"/>
      <c r="I15" s="353"/>
      <c r="J15" s="353"/>
      <c r="K15" s="353"/>
    </row>
    <row r="16" spans="1:11" ht="87" customHeight="1" x14ac:dyDescent="0.3">
      <c r="A16" s="816" t="s">
        <v>346</v>
      </c>
      <c r="B16" s="817"/>
      <c r="C16" s="817"/>
      <c r="D16" s="817"/>
      <c r="E16" s="374"/>
      <c r="F16" s="374"/>
      <c r="G16" s="374"/>
      <c r="H16" s="374"/>
      <c r="I16" s="374"/>
      <c r="J16" s="374"/>
      <c r="K16" s="374"/>
    </row>
    <row r="17" spans="1:11" ht="13.5" customHeight="1" x14ac:dyDescent="0.3">
      <c r="A17" s="375"/>
      <c r="B17" s="376"/>
      <c r="C17" s="357"/>
      <c r="D17" s="357"/>
      <c r="E17" s="353"/>
      <c r="I17" s="353"/>
      <c r="J17" s="353"/>
      <c r="K17" s="353"/>
    </row>
    <row r="18" spans="1:11" ht="13.5" customHeight="1" x14ac:dyDescent="0.3">
      <c r="A18" s="377"/>
      <c r="B18" s="376"/>
      <c r="C18" s="357"/>
      <c r="D18" s="357"/>
      <c r="E18" s="353"/>
      <c r="I18" s="353"/>
      <c r="J18" s="353"/>
      <c r="K18" s="353"/>
    </row>
    <row r="19" spans="1:11" ht="13.5" customHeight="1" x14ac:dyDescent="0.3">
      <c r="A19" s="375"/>
      <c r="B19" s="357"/>
      <c r="C19" s="357"/>
      <c r="D19" s="357"/>
      <c r="E19" s="353"/>
      <c r="I19" s="353"/>
      <c r="J19" s="353"/>
      <c r="K19" s="353"/>
    </row>
    <row r="20" spans="1:11" ht="13.5" customHeight="1" x14ac:dyDescent="0.3">
      <c r="A20" s="375"/>
      <c r="B20" s="376"/>
      <c r="C20" s="357"/>
      <c r="D20" s="357"/>
      <c r="E20" s="353"/>
      <c r="F20" s="353"/>
      <c r="G20" s="353"/>
      <c r="H20" s="353"/>
      <c r="I20" s="353"/>
      <c r="J20" s="353"/>
      <c r="K20" s="353"/>
    </row>
    <row r="21" spans="1:11" ht="13.5" customHeight="1" x14ac:dyDescent="0.3">
      <c r="A21" s="375"/>
      <c r="B21" s="376"/>
      <c r="C21" s="378"/>
      <c r="D21" s="357"/>
      <c r="E21" s="353"/>
      <c r="F21" s="353"/>
      <c r="G21" s="353"/>
      <c r="H21" s="353"/>
      <c r="I21" s="353"/>
      <c r="J21" s="353"/>
      <c r="K21" s="353"/>
    </row>
    <row r="22" spans="1:11" ht="13.5" customHeight="1" x14ac:dyDescent="0.3">
      <c r="A22" s="375"/>
      <c r="B22" s="379"/>
      <c r="C22" s="357"/>
      <c r="D22" s="357"/>
      <c r="E22" s="353"/>
      <c r="F22" s="353"/>
      <c r="G22" s="353"/>
      <c r="H22" s="353"/>
      <c r="I22" s="353"/>
      <c r="J22" s="353"/>
      <c r="K22" s="353"/>
    </row>
    <row r="23" spans="1:11" ht="13.5" customHeight="1" x14ac:dyDescent="0.3">
      <c r="A23" s="375"/>
      <c r="B23" s="376"/>
      <c r="C23" s="379"/>
      <c r="D23" s="357"/>
      <c r="E23" s="353"/>
      <c r="F23" s="353"/>
      <c r="G23" s="353"/>
      <c r="H23" s="353"/>
      <c r="I23" s="353"/>
      <c r="J23" s="353"/>
      <c r="K23" s="353"/>
    </row>
    <row r="24" spans="1:11" ht="13.5" customHeight="1" x14ac:dyDescent="0.3">
      <c r="A24" s="380"/>
      <c r="B24" s="376"/>
      <c r="C24" s="357"/>
      <c r="D24" s="357"/>
      <c r="E24" s="353"/>
      <c r="F24" s="353"/>
      <c r="G24" s="353"/>
      <c r="H24" s="353"/>
      <c r="I24" s="353"/>
      <c r="J24" s="353"/>
      <c r="K24" s="353"/>
    </row>
    <row r="25" spans="1:11" ht="13.5" customHeight="1" x14ac:dyDescent="0.3">
      <c r="A25" s="375"/>
      <c r="B25" s="376"/>
      <c r="C25" s="357"/>
      <c r="D25" s="357"/>
      <c r="E25" s="353"/>
      <c r="F25" s="353"/>
      <c r="G25" s="353"/>
      <c r="H25" s="353"/>
      <c r="I25" s="353"/>
      <c r="J25" s="353"/>
      <c r="K25" s="353"/>
    </row>
    <row r="26" spans="1:11" ht="13.5" customHeight="1" x14ac:dyDescent="0.3">
      <c r="A26" s="375"/>
      <c r="B26" s="376"/>
      <c r="C26" s="357"/>
      <c r="D26" s="357"/>
      <c r="E26" s="353"/>
      <c r="F26" s="353"/>
      <c r="G26" s="353"/>
      <c r="H26" s="353"/>
      <c r="I26" s="353"/>
      <c r="J26" s="353"/>
      <c r="K26" s="353"/>
    </row>
    <row r="27" spans="1:11" ht="13.5" customHeight="1" x14ac:dyDescent="0.3">
      <c r="A27" s="381"/>
      <c r="B27" s="382"/>
      <c r="C27" s="383"/>
      <c r="D27" s="383"/>
      <c r="E27" s="353"/>
      <c r="F27" s="353"/>
      <c r="G27" s="353"/>
      <c r="H27" s="353"/>
      <c r="I27" s="353"/>
      <c r="J27" s="353"/>
      <c r="K27" s="353"/>
    </row>
    <row r="28" spans="1:11" ht="13.5" customHeight="1" x14ac:dyDescent="0.3">
      <c r="A28" s="381"/>
      <c r="B28" s="382"/>
      <c r="C28" s="383"/>
      <c r="D28" s="383"/>
      <c r="E28" s="353"/>
      <c r="F28" s="353"/>
      <c r="G28" s="353"/>
      <c r="H28" s="353"/>
      <c r="I28" s="353"/>
      <c r="J28" s="353"/>
      <c r="K28" s="353"/>
    </row>
    <row r="29" spans="1:11" ht="13.5" customHeight="1" x14ac:dyDescent="0.3">
      <c r="A29" s="375"/>
      <c r="B29" s="376"/>
      <c r="C29" s="357"/>
      <c r="D29" s="357"/>
      <c r="E29" s="353"/>
      <c r="F29" s="353"/>
      <c r="G29" s="353"/>
      <c r="H29" s="353"/>
      <c r="I29" s="353"/>
      <c r="J29" s="353"/>
      <c r="K29" s="353"/>
    </row>
    <row r="30" spans="1:11" ht="13.5" customHeight="1" x14ac:dyDescent="0.3">
      <c r="A30" s="375"/>
      <c r="B30" s="376"/>
      <c r="C30" s="357"/>
      <c r="D30" s="357"/>
      <c r="E30" s="353"/>
      <c r="F30" s="353"/>
      <c r="G30" s="353"/>
      <c r="H30" s="353"/>
      <c r="I30" s="353"/>
      <c r="J30" s="353"/>
      <c r="K30" s="353"/>
    </row>
    <row r="31" spans="1:11" ht="13.5" customHeight="1" x14ac:dyDescent="0.3">
      <c r="A31" s="375"/>
      <c r="B31" s="376"/>
      <c r="C31" s="357"/>
      <c r="D31" s="357"/>
      <c r="E31" s="353"/>
      <c r="F31" s="353"/>
      <c r="G31" s="353"/>
      <c r="H31" s="353"/>
      <c r="I31" s="353"/>
      <c r="J31" s="353"/>
      <c r="K31" s="353"/>
    </row>
    <row r="32" spans="1:11" ht="13.5" customHeight="1" x14ac:dyDescent="0.3">
      <c r="A32" s="375"/>
      <c r="B32" s="376"/>
      <c r="C32" s="357"/>
      <c r="D32" s="357"/>
      <c r="E32" s="353"/>
      <c r="F32" s="353"/>
      <c r="G32" s="353"/>
      <c r="H32" s="353"/>
      <c r="I32" s="353"/>
      <c r="J32" s="353"/>
      <c r="K32" s="353"/>
    </row>
    <row r="33" spans="1:11" ht="13.5" customHeight="1" x14ac:dyDescent="0.3">
      <c r="A33" s="375"/>
      <c r="B33" s="376"/>
      <c r="C33" s="357"/>
      <c r="D33" s="357"/>
      <c r="E33" s="353"/>
      <c r="F33" s="353"/>
      <c r="G33" s="353"/>
      <c r="H33" s="353"/>
      <c r="I33" s="353"/>
      <c r="J33" s="353"/>
      <c r="K33" s="353"/>
    </row>
    <row r="34" spans="1:11" ht="13.5" customHeight="1" x14ac:dyDescent="0.3">
      <c r="A34" s="375"/>
      <c r="B34" s="376"/>
      <c r="C34" s="357"/>
      <c r="D34" s="357"/>
      <c r="E34" s="353"/>
      <c r="F34" s="353"/>
      <c r="G34" s="353"/>
      <c r="H34" s="353"/>
      <c r="I34" s="353"/>
      <c r="J34" s="353"/>
      <c r="K34" s="353"/>
    </row>
    <row r="35" spans="1:11" ht="13.5" customHeight="1" x14ac:dyDescent="0.3">
      <c r="A35" s="375"/>
      <c r="B35" s="376"/>
      <c r="C35" s="357"/>
      <c r="D35" s="357"/>
      <c r="E35" s="353"/>
      <c r="F35" s="353"/>
      <c r="G35" s="353"/>
      <c r="H35" s="353"/>
      <c r="I35" s="353"/>
      <c r="J35" s="353"/>
      <c r="K35" s="353"/>
    </row>
    <row r="36" spans="1:11" ht="13.5" customHeight="1" x14ac:dyDescent="0.3">
      <c r="A36" s="375"/>
      <c r="B36" s="376"/>
      <c r="C36" s="379"/>
      <c r="D36" s="357"/>
      <c r="E36" s="353"/>
      <c r="F36" s="353"/>
      <c r="G36" s="353"/>
      <c r="H36" s="353"/>
      <c r="I36" s="353"/>
      <c r="J36" s="353"/>
      <c r="K36" s="353"/>
    </row>
    <row r="37" spans="1:11" ht="13.5" customHeight="1" x14ac:dyDescent="0.3">
      <c r="A37" s="375"/>
      <c r="B37" s="376"/>
      <c r="C37" s="357"/>
      <c r="D37" s="357"/>
      <c r="E37" s="353"/>
      <c r="F37" s="353"/>
      <c r="G37" s="353"/>
      <c r="H37" s="353"/>
      <c r="I37" s="353"/>
      <c r="J37" s="353"/>
      <c r="K37" s="353"/>
    </row>
    <row r="38" spans="1:11" ht="13.5" customHeight="1" x14ac:dyDescent="0.3">
      <c r="A38" s="381"/>
      <c r="B38" s="382"/>
      <c r="C38" s="383"/>
      <c r="D38" s="383"/>
      <c r="E38" s="353"/>
      <c r="F38" s="353"/>
      <c r="G38" s="353"/>
      <c r="H38" s="353"/>
      <c r="I38" s="353"/>
      <c r="J38" s="353"/>
      <c r="K38" s="353"/>
    </row>
    <row r="39" spans="1:11" ht="13.5" customHeight="1" x14ac:dyDescent="0.3">
      <c r="A39" s="375"/>
      <c r="B39" s="376"/>
      <c r="C39" s="357"/>
      <c r="D39" s="357"/>
      <c r="E39" s="353"/>
      <c r="F39" s="353"/>
      <c r="G39" s="353"/>
      <c r="H39" s="353"/>
      <c r="I39" s="353"/>
      <c r="J39" s="353"/>
      <c r="K39" s="353"/>
    </row>
    <row r="40" spans="1:11" ht="13.5" customHeight="1" x14ac:dyDescent="0.3">
      <c r="A40" s="384"/>
      <c r="B40" s="376"/>
      <c r="C40" s="357"/>
      <c r="D40" s="357"/>
      <c r="E40" s="353"/>
      <c r="F40" s="353"/>
      <c r="G40" s="353"/>
      <c r="H40" s="353"/>
      <c r="I40" s="353"/>
      <c r="J40" s="353"/>
      <c r="K40" s="353"/>
    </row>
    <row r="41" spans="1:11" ht="13.5" customHeight="1" x14ac:dyDescent="0.3">
      <c r="A41" s="375"/>
      <c r="B41" s="376"/>
      <c r="C41" s="357"/>
      <c r="D41" s="357"/>
      <c r="E41" s="353"/>
      <c r="F41" s="353"/>
      <c r="G41" s="353"/>
      <c r="H41" s="353"/>
      <c r="I41" s="353"/>
      <c r="J41" s="353"/>
      <c r="K41" s="353"/>
    </row>
    <row r="42" spans="1:11" ht="13.5" customHeight="1" x14ac:dyDescent="0.3">
      <c r="A42" s="375"/>
      <c r="B42" s="376"/>
      <c r="C42" s="357"/>
      <c r="D42" s="357"/>
      <c r="E42" s="353"/>
      <c r="F42" s="353"/>
      <c r="G42" s="353"/>
      <c r="H42" s="353"/>
      <c r="I42" s="353"/>
      <c r="J42" s="353"/>
      <c r="K42" s="353"/>
    </row>
    <row r="43" spans="1:11" ht="13.5" customHeight="1" x14ac:dyDescent="0.3">
      <c r="A43" s="375"/>
      <c r="B43" s="376"/>
      <c r="C43" s="357"/>
      <c r="D43" s="357"/>
      <c r="E43" s="353"/>
      <c r="F43" s="353"/>
      <c r="G43" s="353"/>
      <c r="H43" s="353"/>
      <c r="I43" s="353"/>
      <c r="J43" s="353"/>
      <c r="K43" s="353"/>
    </row>
    <row r="44" spans="1:11" ht="13.5" customHeight="1" x14ac:dyDescent="0.3">
      <c r="A44" s="375"/>
      <c r="B44" s="376"/>
      <c r="C44" s="357"/>
      <c r="D44" s="357"/>
      <c r="E44" s="353"/>
      <c r="F44" s="353"/>
      <c r="G44" s="353"/>
      <c r="H44" s="353"/>
      <c r="I44" s="353"/>
      <c r="J44" s="353"/>
      <c r="K44" s="353"/>
    </row>
    <row r="45" spans="1:11" ht="13.5" customHeight="1" x14ac:dyDescent="0.3">
      <c r="A45" s="375"/>
      <c r="B45" s="376"/>
      <c r="C45" s="357"/>
      <c r="D45" s="357"/>
      <c r="E45" s="353"/>
      <c r="F45" s="353"/>
      <c r="G45" s="353"/>
      <c r="H45" s="353"/>
      <c r="I45" s="353"/>
      <c r="J45" s="353"/>
      <c r="K45" s="353"/>
    </row>
    <row r="46" spans="1:11" ht="13.5" customHeight="1" x14ac:dyDescent="0.3">
      <c r="A46" s="375"/>
      <c r="B46" s="376"/>
      <c r="C46" s="357"/>
      <c r="D46" s="357"/>
      <c r="E46" s="353"/>
      <c r="F46" s="353"/>
      <c r="G46" s="353"/>
      <c r="H46" s="353"/>
      <c r="I46" s="353"/>
      <c r="J46" s="353"/>
      <c r="K46" s="353"/>
    </row>
    <row r="47" spans="1:11" ht="13.5" customHeight="1" x14ac:dyDescent="0.3">
      <c r="A47" s="375"/>
      <c r="B47" s="376"/>
      <c r="C47" s="357"/>
      <c r="D47" s="357"/>
      <c r="E47" s="353"/>
      <c r="F47" s="353"/>
      <c r="G47" s="353"/>
      <c r="H47" s="353"/>
      <c r="I47" s="353"/>
      <c r="J47" s="353"/>
      <c r="K47" s="353"/>
    </row>
    <row r="48" spans="1:11" ht="13.5" customHeight="1" x14ac:dyDescent="0.3">
      <c r="A48" s="375"/>
      <c r="B48" s="376"/>
      <c r="C48" s="357"/>
      <c r="D48" s="357"/>
      <c r="E48" s="353"/>
      <c r="F48" s="353"/>
      <c r="G48" s="353"/>
      <c r="H48" s="353"/>
      <c r="I48" s="353"/>
      <c r="J48" s="353"/>
      <c r="K48" s="353"/>
    </row>
    <row r="49" spans="1:11" ht="13.5" customHeight="1" x14ac:dyDescent="0.3">
      <c r="A49" s="375"/>
      <c r="B49" s="376"/>
      <c r="C49" s="357"/>
      <c r="D49" s="357"/>
      <c r="E49" s="353"/>
      <c r="F49" s="353"/>
      <c r="G49" s="353"/>
      <c r="H49" s="353"/>
      <c r="I49" s="353"/>
      <c r="J49" s="353"/>
      <c r="K49" s="353"/>
    </row>
    <row r="50" spans="1:11" ht="13.5" customHeight="1" x14ac:dyDescent="0.3">
      <c r="A50" s="375"/>
      <c r="B50" s="376"/>
      <c r="C50" s="357"/>
      <c r="D50" s="357"/>
      <c r="E50" s="353"/>
      <c r="F50" s="353"/>
      <c r="G50" s="353"/>
      <c r="H50" s="353"/>
      <c r="I50" s="353"/>
      <c r="J50" s="353"/>
      <c r="K50" s="353"/>
    </row>
    <row r="51" spans="1:11" ht="13.5" customHeight="1" x14ac:dyDescent="0.3">
      <c r="A51" s="375"/>
      <c r="B51" s="376"/>
      <c r="C51" s="357"/>
      <c r="D51" s="357"/>
      <c r="E51" s="353"/>
      <c r="F51" s="353"/>
      <c r="G51" s="353"/>
      <c r="H51" s="353"/>
      <c r="I51" s="353"/>
      <c r="J51" s="353"/>
      <c r="K51" s="353"/>
    </row>
    <row r="52" spans="1:11" ht="13.5" customHeight="1" x14ac:dyDescent="0.3">
      <c r="A52" s="375"/>
      <c r="B52" s="376"/>
      <c r="C52" s="357"/>
      <c r="D52" s="357"/>
      <c r="E52" s="353"/>
      <c r="F52" s="353"/>
      <c r="G52" s="353"/>
      <c r="H52" s="353"/>
      <c r="I52" s="353"/>
      <c r="J52" s="353"/>
      <c r="K52" s="353"/>
    </row>
    <row r="53" spans="1:11" ht="13.5" customHeight="1" x14ac:dyDescent="0.3">
      <c r="A53" s="375"/>
      <c r="B53" s="376"/>
      <c r="C53" s="357"/>
      <c r="D53" s="357"/>
      <c r="E53" s="353"/>
      <c r="F53" s="353"/>
      <c r="G53" s="353"/>
      <c r="H53" s="353"/>
      <c r="I53" s="353"/>
      <c r="J53" s="353"/>
      <c r="K53" s="353"/>
    </row>
    <row r="54" spans="1:11" ht="13.5" customHeight="1" x14ac:dyDescent="0.3">
      <c r="A54" s="375"/>
      <c r="B54" s="376"/>
      <c r="C54" s="357"/>
      <c r="D54" s="357"/>
      <c r="E54" s="353"/>
      <c r="F54" s="353"/>
      <c r="G54" s="353"/>
      <c r="H54" s="353"/>
      <c r="I54" s="353"/>
      <c r="J54" s="353"/>
      <c r="K54" s="353"/>
    </row>
    <row r="55" spans="1:11" ht="13.5" customHeight="1" x14ac:dyDescent="0.3">
      <c r="A55" s="375"/>
      <c r="B55" s="376"/>
      <c r="C55" s="357"/>
      <c r="D55" s="357"/>
      <c r="E55" s="353"/>
      <c r="F55" s="353"/>
      <c r="G55" s="353"/>
      <c r="H55" s="353"/>
      <c r="I55" s="353"/>
      <c r="J55" s="353"/>
      <c r="K55" s="353"/>
    </row>
    <row r="56" spans="1:11" ht="13.5" customHeight="1" x14ac:dyDescent="0.3">
      <c r="A56" s="375"/>
      <c r="B56" s="376"/>
      <c r="C56" s="357"/>
      <c r="D56" s="357"/>
      <c r="E56" s="353"/>
      <c r="F56" s="353"/>
      <c r="G56" s="353"/>
      <c r="H56" s="353"/>
      <c r="I56" s="353"/>
      <c r="J56" s="353"/>
      <c r="K56" s="353"/>
    </row>
    <row r="57" spans="1:11" ht="13.5" customHeight="1" x14ac:dyDescent="0.3">
      <c r="A57" s="375"/>
      <c r="B57" s="376"/>
      <c r="C57" s="357"/>
      <c r="D57" s="357"/>
      <c r="E57" s="353"/>
      <c r="F57" s="353"/>
      <c r="G57" s="353"/>
      <c r="H57" s="353"/>
      <c r="I57" s="353"/>
      <c r="J57" s="353"/>
      <c r="K57" s="353"/>
    </row>
    <row r="58" spans="1:11" ht="13.5" customHeight="1" x14ac:dyDescent="0.3">
      <c r="A58" s="375"/>
      <c r="B58" s="376"/>
      <c r="C58" s="357"/>
      <c r="D58" s="357"/>
      <c r="E58" s="353"/>
      <c r="F58" s="353"/>
      <c r="G58" s="353"/>
      <c r="H58" s="353"/>
      <c r="I58" s="353"/>
      <c r="J58" s="353"/>
      <c r="K58" s="353"/>
    </row>
    <row r="59" spans="1:11" ht="13.5" customHeight="1" x14ac:dyDescent="0.3">
      <c r="A59" s="375"/>
      <c r="B59" s="376"/>
      <c r="C59" s="357"/>
      <c r="D59" s="357"/>
      <c r="E59" s="353"/>
      <c r="F59" s="353"/>
      <c r="G59" s="353"/>
      <c r="H59" s="353"/>
      <c r="I59" s="353"/>
      <c r="J59" s="353"/>
      <c r="K59" s="353"/>
    </row>
    <row r="60" spans="1:11" ht="13.5" customHeight="1" x14ac:dyDescent="0.3">
      <c r="A60" s="375"/>
      <c r="B60" s="376"/>
      <c r="C60" s="357"/>
      <c r="D60" s="357"/>
      <c r="E60" s="353"/>
      <c r="F60" s="353"/>
      <c r="G60" s="353"/>
      <c r="H60" s="353"/>
      <c r="I60" s="353"/>
      <c r="J60" s="353"/>
      <c r="K60" s="353"/>
    </row>
    <row r="61" spans="1:11" ht="13.5" customHeight="1" x14ac:dyDescent="0.3">
      <c r="A61" s="375"/>
      <c r="B61" s="376"/>
      <c r="C61" s="357"/>
      <c r="D61" s="357"/>
      <c r="E61" s="353"/>
      <c r="F61" s="353"/>
      <c r="G61" s="353"/>
      <c r="H61" s="353"/>
      <c r="I61" s="353"/>
      <c r="J61" s="353"/>
      <c r="K61" s="353"/>
    </row>
    <row r="62" spans="1:11" ht="13.5" customHeight="1" x14ac:dyDescent="0.3">
      <c r="A62" s="375"/>
      <c r="B62" s="376"/>
      <c r="C62" s="357"/>
      <c r="D62" s="357"/>
      <c r="E62" s="353"/>
      <c r="F62" s="353"/>
      <c r="G62" s="353"/>
      <c r="H62" s="353"/>
      <c r="I62" s="353"/>
      <c r="J62" s="353"/>
      <c r="K62" s="353"/>
    </row>
    <row r="63" spans="1:11" ht="13.5" customHeight="1" x14ac:dyDescent="0.3">
      <c r="A63" s="375"/>
      <c r="B63" s="376"/>
      <c r="C63" s="357"/>
      <c r="D63" s="357"/>
      <c r="E63" s="353"/>
      <c r="F63" s="353"/>
      <c r="G63" s="353"/>
      <c r="H63" s="353"/>
      <c r="I63" s="353"/>
      <c r="J63" s="353"/>
      <c r="K63" s="353"/>
    </row>
    <row r="64" spans="1:11" ht="13.5" customHeight="1" x14ac:dyDescent="0.3">
      <c r="A64" s="375"/>
      <c r="B64" s="376"/>
      <c r="C64" s="357"/>
      <c r="D64" s="357"/>
      <c r="E64" s="353"/>
      <c r="F64" s="353"/>
      <c r="G64" s="353"/>
      <c r="H64" s="353"/>
      <c r="I64" s="353"/>
      <c r="J64" s="353"/>
      <c r="K64" s="353"/>
    </row>
    <row r="65" spans="1:11" ht="13.5" customHeight="1" x14ac:dyDescent="0.3">
      <c r="A65" s="375"/>
      <c r="B65" s="376"/>
      <c r="C65" s="357"/>
      <c r="D65" s="357"/>
      <c r="E65" s="353"/>
      <c r="F65" s="353"/>
      <c r="G65" s="353"/>
      <c r="H65" s="353"/>
      <c r="I65" s="353"/>
      <c r="J65" s="353"/>
      <c r="K65" s="353"/>
    </row>
    <row r="66" spans="1:11" ht="13.5" customHeight="1" x14ac:dyDescent="0.3">
      <c r="A66" s="375"/>
      <c r="B66" s="376"/>
      <c r="C66" s="357"/>
      <c r="D66" s="357"/>
      <c r="E66" s="353"/>
      <c r="F66" s="353"/>
      <c r="G66" s="353"/>
      <c r="H66" s="353"/>
      <c r="I66" s="353"/>
      <c r="J66" s="353"/>
      <c r="K66" s="353"/>
    </row>
    <row r="67" spans="1:11" ht="13.5" customHeight="1" x14ac:dyDescent="0.3">
      <c r="A67" s="375"/>
      <c r="B67" s="376"/>
      <c r="C67" s="357"/>
      <c r="D67" s="357"/>
      <c r="E67" s="353"/>
      <c r="F67" s="353"/>
      <c r="G67" s="353"/>
      <c r="H67" s="353"/>
      <c r="I67" s="353"/>
      <c r="J67" s="353"/>
      <c r="K67" s="353"/>
    </row>
    <row r="68" spans="1:11" ht="13.5" customHeight="1" x14ac:dyDescent="0.3">
      <c r="A68" s="375"/>
      <c r="B68" s="376"/>
      <c r="C68" s="357"/>
      <c r="D68" s="357"/>
      <c r="E68" s="353"/>
      <c r="F68" s="353"/>
      <c r="G68" s="353"/>
      <c r="H68" s="353"/>
      <c r="I68" s="353"/>
      <c r="J68" s="353"/>
      <c r="K68" s="353"/>
    </row>
    <row r="69" spans="1:11" ht="13.5" customHeight="1" x14ac:dyDescent="0.3">
      <c r="A69" s="375"/>
      <c r="B69" s="376"/>
      <c r="C69" s="357"/>
      <c r="D69" s="357"/>
      <c r="E69" s="353"/>
      <c r="F69" s="353"/>
      <c r="G69" s="353"/>
      <c r="H69" s="353"/>
      <c r="I69" s="353"/>
      <c r="J69" s="353"/>
      <c r="K69" s="353"/>
    </row>
    <row r="70" spans="1:11" ht="13.5" customHeight="1" x14ac:dyDescent="0.3">
      <c r="A70" s="375"/>
      <c r="B70" s="376"/>
      <c r="C70" s="357"/>
      <c r="D70" s="357"/>
      <c r="E70" s="353"/>
      <c r="F70" s="353"/>
      <c r="G70" s="353"/>
      <c r="H70" s="353"/>
      <c r="I70" s="353"/>
      <c r="J70" s="353"/>
      <c r="K70" s="353"/>
    </row>
    <row r="71" spans="1:11" ht="13.5" customHeight="1" x14ac:dyDescent="0.3">
      <c r="A71" s="375"/>
      <c r="B71" s="376"/>
      <c r="C71" s="357"/>
      <c r="D71" s="357"/>
      <c r="E71" s="353"/>
      <c r="F71" s="353"/>
      <c r="G71" s="353"/>
      <c r="H71" s="353"/>
      <c r="I71" s="353"/>
      <c r="J71" s="353"/>
      <c r="K71" s="353"/>
    </row>
    <row r="72" spans="1:11" ht="13.5" customHeight="1" x14ac:dyDescent="0.3">
      <c r="A72" s="375"/>
      <c r="B72" s="376"/>
      <c r="C72" s="357"/>
      <c r="D72" s="357"/>
      <c r="E72" s="353"/>
      <c r="F72" s="353"/>
      <c r="G72" s="353"/>
      <c r="H72" s="353"/>
      <c r="I72" s="353"/>
      <c r="J72" s="353"/>
      <c r="K72" s="353"/>
    </row>
    <row r="73" spans="1:11" ht="13.5" customHeight="1" x14ac:dyDescent="0.3">
      <c r="A73" s="375"/>
      <c r="B73" s="376"/>
      <c r="C73" s="357"/>
      <c r="D73" s="357"/>
      <c r="E73" s="353"/>
      <c r="F73" s="353"/>
      <c r="G73" s="353"/>
      <c r="H73" s="353"/>
      <c r="I73" s="353"/>
      <c r="J73" s="353"/>
      <c r="K73" s="353"/>
    </row>
    <row r="74" spans="1:11" ht="13.5" customHeight="1" x14ac:dyDescent="0.3">
      <c r="A74" s="375"/>
      <c r="B74" s="376"/>
      <c r="C74" s="357"/>
      <c r="D74" s="357"/>
      <c r="E74" s="353"/>
      <c r="F74" s="353"/>
      <c r="G74" s="353"/>
      <c r="H74" s="353"/>
      <c r="I74" s="353"/>
      <c r="J74" s="353"/>
      <c r="K74" s="353"/>
    </row>
    <row r="75" spans="1:11" ht="13.5" customHeight="1" x14ac:dyDescent="0.3">
      <c r="A75" s="375"/>
      <c r="B75" s="376"/>
      <c r="C75" s="357"/>
      <c r="D75" s="357"/>
      <c r="E75" s="353"/>
      <c r="F75" s="353"/>
      <c r="G75" s="353"/>
      <c r="H75" s="353"/>
      <c r="I75" s="353"/>
      <c r="J75" s="353"/>
      <c r="K75" s="353"/>
    </row>
    <row r="76" spans="1:11" ht="13.5" customHeight="1" x14ac:dyDescent="0.3">
      <c r="A76" s="375"/>
      <c r="B76" s="376"/>
      <c r="C76" s="357"/>
      <c r="D76" s="357"/>
      <c r="E76" s="353"/>
      <c r="F76" s="353"/>
      <c r="G76" s="353"/>
      <c r="H76" s="353"/>
      <c r="I76" s="353"/>
      <c r="J76" s="353"/>
      <c r="K76" s="353"/>
    </row>
    <row r="77" spans="1:11" ht="13.5" customHeight="1" x14ac:dyDescent="0.3">
      <c r="A77" s="375"/>
      <c r="B77" s="376"/>
      <c r="C77" s="357"/>
      <c r="D77" s="357"/>
      <c r="E77" s="353"/>
      <c r="F77" s="353"/>
      <c r="G77" s="353"/>
      <c r="H77" s="353"/>
      <c r="I77" s="353"/>
      <c r="J77" s="353"/>
      <c r="K77" s="353"/>
    </row>
    <row r="78" spans="1:11" ht="13.5" customHeight="1" x14ac:dyDescent="0.3">
      <c r="A78" s="375"/>
      <c r="B78" s="376"/>
      <c r="C78" s="357"/>
      <c r="D78" s="357"/>
      <c r="E78" s="353"/>
      <c r="F78" s="353"/>
      <c r="G78" s="353"/>
      <c r="H78" s="353"/>
      <c r="I78" s="353"/>
      <c r="J78" s="353"/>
      <c r="K78" s="353"/>
    </row>
    <row r="79" spans="1:11" ht="13.5" customHeight="1" x14ac:dyDescent="0.3">
      <c r="A79" s="375"/>
      <c r="B79" s="376"/>
      <c r="C79" s="357"/>
      <c r="D79" s="357"/>
      <c r="E79" s="353"/>
      <c r="F79" s="353"/>
      <c r="G79" s="353"/>
      <c r="H79" s="353"/>
      <c r="I79" s="353"/>
      <c r="J79" s="353"/>
      <c r="K79" s="353"/>
    </row>
    <row r="80" spans="1:11" ht="13.5" customHeight="1" x14ac:dyDescent="0.3">
      <c r="A80" s="375"/>
      <c r="B80" s="376"/>
      <c r="C80" s="357"/>
      <c r="D80" s="357"/>
      <c r="E80" s="353"/>
      <c r="F80" s="353"/>
      <c r="G80" s="353"/>
      <c r="H80" s="353"/>
      <c r="I80" s="353"/>
      <c r="J80" s="353"/>
      <c r="K80" s="353"/>
    </row>
    <row r="81" spans="1:11" ht="13.5" customHeight="1" x14ac:dyDescent="0.3">
      <c r="A81" s="375"/>
      <c r="B81" s="376"/>
      <c r="C81" s="357"/>
      <c r="D81" s="357"/>
      <c r="E81" s="353"/>
      <c r="F81" s="353"/>
      <c r="G81" s="353"/>
      <c r="H81" s="353"/>
      <c r="I81" s="353"/>
      <c r="J81" s="353"/>
      <c r="K81" s="353"/>
    </row>
    <row r="82" spans="1:11" ht="13.5" customHeight="1" x14ac:dyDescent="0.3">
      <c r="A82" s="375"/>
      <c r="B82" s="376"/>
      <c r="C82" s="357"/>
      <c r="D82" s="357"/>
      <c r="E82" s="353"/>
      <c r="F82" s="353"/>
      <c r="G82" s="353"/>
      <c r="H82" s="353"/>
      <c r="I82" s="353"/>
      <c r="J82" s="353"/>
      <c r="K82" s="353"/>
    </row>
    <row r="83" spans="1:11" ht="13.5" customHeight="1" x14ac:dyDescent="0.3">
      <c r="A83" s="375"/>
      <c r="B83" s="376"/>
      <c r="C83" s="357"/>
      <c r="D83" s="357"/>
      <c r="E83" s="353"/>
      <c r="F83" s="353"/>
      <c r="G83" s="353"/>
      <c r="H83" s="353"/>
      <c r="I83" s="353"/>
      <c r="J83" s="353"/>
      <c r="K83" s="353"/>
    </row>
    <row r="84" spans="1:11" ht="13.5" customHeight="1" x14ac:dyDescent="0.3">
      <c r="A84" s="375"/>
      <c r="B84" s="376"/>
      <c r="C84" s="357"/>
      <c r="D84" s="357"/>
      <c r="E84" s="353"/>
      <c r="F84" s="353"/>
      <c r="G84" s="353"/>
      <c r="H84" s="353"/>
      <c r="I84" s="353"/>
      <c r="J84" s="353"/>
      <c r="K84" s="353"/>
    </row>
    <row r="85" spans="1:11" ht="13.5" customHeight="1" x14ac:dyDescent="0.3">
      <c r="A85" s="375"/>
      <c r="B85" s="376"/>
      <c r="C85" s="357"/>
      <c r="D85" s="357"/>
      <c r="E85" s="353"/>
      <c r="F85" s="353"/>
      <c r="G85" s="353"/>
      <c r="H85" s="353"/>
      <c r="I85" s="353"/>
      <c r="J85" s="353"/>
      <c r="K85" s="353"/>
    </row>
    <row r="86" spans="1:11" ht="13.5" customHeight="1" x14ac:dyDescent="0.3">
      <c r="A86" s="375"/>
      <c r="B86" s="376"/>
      <c r="C86" s="357"/>
      <c r="D86" s="357"/>
      <c r="E86" s="353"/>
      <c r="F86" s="353"/>
      <c r="G86" s="353"/>
      <c r="H86" s="353"/>
      <c r="I86" s="353"/>
      <c r="J86" s="353"/>
      <c r="K86" s="353"/>
    </row>
    <row r="87" spans="1:11" ht="13.5" customHeight="1" x14ac:dyDescent="0.3">
      <c r="A87" s="375"/>
      <c r="B87" s="376"/>
      <c r="C87" s="357"/>
      <c r="D87" s="357"/>
      <c r="E87" s="353"/>
      <c r="F87" s="353"/>
      <c r="G87" s="353"/>
      <c r="H87" s="353"/>
      <c r="I87" s="353"/>
      <c r="J87" s="353"/>
      <c r="K87" s="353"/>
    </row>
    <row r="88" spans="1:11" ht="13.5" customHeight="1" x14ac:dyDescent="0.3">
      <c r="A88" s="375"/>
      <c r="B88" s="376"/>
      <c r="C88" s="357"/>
      <c r="D88" s="357"/>
      <c r="E88" s="353"/>
      <c r="F88" s="353"/>
      <c r="G88" s="353"/>
      <c r="H88" s="353"/>
      <c r="I88" s="353"/>
      <c r="J88" s="353"/>
      <c r="K88" s="353"/>
    </row>
    <row r="89" spans="1:11" ht="13.5" customHeight="1" x14ac:dyDescent="0.3">
      <c r="A89" s="375"/>
      <c r="B89" s="376"/>
      <c r="C89" s="357"/>
      <c r="D89" s="357"/>
      <c r="E89" s="353"/>
      <c r="F89" s="353"/>
      <c r="G89" s="353"/>
      <c r="H89" s="353"/>
      <c r="I89" s="353"/>
      <c r="J89" s="353"/>
      <c r="K89" s="353"/>
    </row>
    <row r="90" spans="1:11" ht="13.5" customHeight="1" x14ac:dyDescent="0.3">
      <c r="A90" s="375"/>
      <c r="B90" s="376"/>
      <c r="C90" s="357"/>
      <c r="D90" s="357"/>
      <c r="E90" s="353"/>
      <c r="F90" s="353"/>
      <c r="G90" s="353"/>
      <c r="H90" s="353"/>
      <c r="I90" s="353"/>
      <c r="J90" s="353"/>
      <c r="K90" s="353"/>
    </row>
    <row r="91" spans="1:11" ht="13.5" customHeight="1" x14ac:dyDescent="0.3">
      <c r="A91" s="375"/>
      <c r="B91" s="376"/>
      <c r="C91" s="357"/>
      <c r="D91" s="357"/>
      <c r="E91" s="353"/>
      <c r="F91" s="353"/>
      <c r="G91" s="353"/>
      <c r="H91" s="353"/>
      <c r="I91" s="353"/>
      <c r="J91" s="353"/>
      <c r="K91" s="353"/>
    </row>
    <row r="92" spans="1:11" ht="13.5" customHeight="1" x14ac:dyDescent="0.3">
      <c r="A92" s="375"/>
      <c r="B92" s="376"/>
      <c r="C92" s="357"/>
      <c r="D92" s="357"/>
      <c r="E92" s="353"/>
      <c r="F92" s="353"/>
      <c r="G92" s="353"/>
      <c r="H92" s="353"/>
      <c r="I92" s="353"/>
      <c r="J92" s="353"/>
      <c r="K92" s="353"/>
    </row>
    <row r="93" spans="1:11" ht="13.5" customHeight="1" x14ac:dyDescent="0.3">
      <c r="A93" s="375"/>
      <c r="B93" s="376"/>
      <c r="C93" s="357"/>
      <c r="D93" s="357"/>
      <c r="E93" s="353"/>
      <c r="F93" s="353"/>
      <c r="G93" s="353"/>
      <c r="H93" s="353"/>
      <c r="I93" s="353"/>
      <c r="J93" s="353"/>
      <c r="K93" s="353"/>
    </row>
    <row r="94" spans="1:11" ht="13.5" customHeight="1" x14ac:dyDescent="0.3">
      <c r="A94" s="375"/>
      <c r="B94" s="376"/>
      <c r="C94" s="357"/>
      <c r="D94" s="357"/>
      <c r="E94" s="353"/>
      <c r="F94" s="353"/>
      <c r="G94" s="353"/>
      <c r="H94" s="353"/>
      <c r="I94" s="353"/>
      <c r="J94" s="353"/>
      <c r="K94" s="353"/>
    </row>
    <row r="95" spans="1:11" ht="13.5" customHeight="1" x14ac:dyDescent="0.3">
      <c r="A95" s="375"/>
      <c r="B95" s="376"/>
      <c r="C95" s="357"/>
      <c r="D95" s="357"/>
      <c r="E95" s="353"/>
      <c r="F95" s="353"/>
      <c r="G95" s="353"/>
      <c r="H95" s="353"/>
      <c r="I95" s="353"/>
      <c r="J95" s="353"/>
      <c r="K95" s="353"/>
    </row>
    <row r="96" spans="1:11" ht="13.5" customHeight="1" x14ac:dyDescent="0.3">
      <c r="A96" s="375"/>
      <c r="B96" s="376"/>
      <c r="C96" s="357"/>
      <c r="D96" s="357"/>
      <c r="E96" s="353"/>
      <c r="F96" s="353"/>
      <c r="G96" s="353"/>
      <c r="H96" s="353"/>
      <c r="I96" s="353"/>
      <c r="J96" s="353"/>
      <c r="K96" s="353"/>
    </row>
    <row r="97" spans="1:11" ht="13.5" customHeight="1" x14ac:dyDescent="0.3">
      <c r="A97" s="375"/>
      <c r="B97" s="376"/>
      <c r="C97" s="357"/>
      <c r="D97" s="357"/>
      <c r="E97" s="353"/>
      <c r="F97" s="353"/>
      <c r="G97" s="353"/>
      <c r="H97" s="353"/>
      <c r="I97" s="353"/>
      <c r="J97" s="353"/>
      <c r="K97" s="353"/>
    </row>
    <row r="98" spans="1:11" ht="13.5" customHeight="1" x14ac:dyDescent="0.3">
      <c r="A98" s="375"/>
      <c r="B98" s="376"/>
      <c r="C98" s="357"/>
      <c r="D98" s="357"/>
      <c r="E98" s="353"/>
      <c r="F98" s="353"/>
      <c r="G98" s="353"/>
      <c r="H98" s="353"/>
      <c r="I98" s="353"/>
      <c r="J98" s="353"/>
      <c r="K98" s="353"/>
    </row>
    <row r="99" spans="1:11" ht="13.5" customHeight="1" x14ac:dyDescent="0.3">
      <c r="A99" s="375"/>
      <c r="B99" s="376"/>
      <c r="C99" s="357"/>
      <c r="D99" s="357"/>
      <c r="E99" s="353"/>
      <c r="F99" s="353"/>
      <c r="G99" s="353"/>
      <c r="H99" s="353"/>
      <c r="I99" s="353"/>
      <c r="J99" s="353"/>
      <c r="K99" s="353"/>
    </row>
    <row r="100" spans="1:11" ht="13.5" customHeight="1" x14ac:dyDescent="0.3">
      <c r="A100" s="375"/>
      <c r="B100" s="376"/>
      <c r="C100" s="357"/>
      <c r="D100" s="357"/>
      <c r="E100" s="353"/>
      <c r="F100" s="353"/>
      <c r="G100" s="353"/>
      <c r="H100" s="353"/>
      <c r="I100" s="353"/>
      <c r="J100" s="353"/>
      <c r="K100" s="353"/>
    </row>
  </sheetData>
  <mergeCells count="2">
    <mergeCell ref="A15:D15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392D-D10C-486C-91B3-FBFCFE4BD84F}">
  <sheetPr>
    <tabColor rgb="FF8A0000"/>
  </sheetPr>
  <dimension ref="A1:Q100"/>
  <sheetViews>
    <sheetView showGridLines="0" zoomScale="120" zoomScaleNormal="120" workbookViewId="0">
      <selection activeCell="B88" sqref="B88"/>
    </sheetView>
  </sheetViews>
  <sheetFormatPr baseColWidth="10" defaultRowHeight="14.4" x14ac:dyDescent="0.3"/>
  <cols>
    <col min="1" max="1" width="52.5546875" customWidth="1"/>
    <col min="4" max="4" width="6.6640625" bestFit="1" customWidth="1"/>
    <col min="5" max="5" width="13.6640625" customWidth="1"/>
    <col min="7" max="7" width="6.6640625" bestFit="1" customWidth="1"/>
    <col min="8" max="8" width="6.44140625" bestFit="1" customWidth="1"/>
    <col min="9" max="9" width="13.6640625" bestFit="1" customWidth="1"/>
    <col min="10" max="10" width="13.33203125" bestFit="1" customWidth="1"/>
  </cols>
  <sheetData>
    <row r="1" spans="1:17" x14ac:dyDescent="0.3">
      <c r="A1" s="477" t="s">
        <v>398</v>
      </c>
      <c r="B1" s="478"/>
      <c r="C1" s="478"/>
      <c r="D1" s="479"/>
      <c r="E1" s="478"/>
      <c r="F1" s="478"/>
      <c r="G1" s="479"/>
      <c r="H1" s="479"/>
    </row>
    <row r="2" spans="1:17" ht="15.6" x14ac:dyDescent="0.3">
      <c r="A2" s="480" t="s">
        <v>399</v>
      </c>
      <c r="B2" s="478"/>
      <c r="C2" s="478"/>
      <c r="D2" s="479"/>
      <c r="E2" s="478"/>
      <c r="F2" s="478"/>
      <c r="G2" s="479"/>
      <c r="H2" s="479"/>
    </row>
    <row r="3" spans="1:17" ht="15" thickBot="1" x14ac:dyDescent="0.35">
      <c r="A3" s="481"/>
      <c r="B3" s="482"/>
      <c r="C3" s="482"/>
      <c r="D3" s="483"/>
      <c r="E3" s="482"/>
      <c r="F3" s="482"/>
      <c r="G3" s="483"/>
      <c r="H3" s="483"/>
    </row>
    <row r="4" spans="1:17" x14ac:dyDescent="0.3">
      <c r="A4" s="460"/>
      <c r="B4" s="760" t="s">
        <v>400</v>
      </c>
      <c r="C4" s="761"/>
      <c r="D4" s="762"/>
      <c r="E4" s="763" t="s">
        <v>401</v>
      </c>
      <c r="F4" s="761"/>
      <c r="G4" s="761"/>
      <c r="H4" s="762"/>
    </row>
    <row r="5" spans="1:17" x14ac:dyDescent="0.3">
      <c r="A5" s="484" t="s">
        <v>402</v>
      </c>
      <c r="B5" s="485">
        <v>2019</v>
      </c>
      <c r="C5" s="486">
        <v>2020</v>
      </c>
      <c r="D5" s="487" t="s">
        <v>198</v>
      </c>
      <c r="E5" s="486">
        <v>2019</v>
      </c>
      <c r="F5" s="486">
        <v>2020</v>
      </c>
      <c r="G5" s="488" t="s">
        <v>198</v>
      </c>
      <c r="H5" s="489" t="s">
        <v>203</v>
      </c>
    </row>
    <row r="6" spans="1:17" x14ac:dyDescent="0.3">
      <c r="A6" s="490" t="s">
        <v>403</v>
      </c>
      <c r="B6" s="491">
        <f>SUM(B7:B17)</f>
        <v>211391.09353476</v>
      </c>
      <c r="C6" s="492">
        <f>SUM(C7:C17)</f>
        <v>206386.70206610995</v>
      </c>
      <c r="D6" s="493">
        <f>(C6-B6)/B6</f>
        <v>-2.367361550086856E-2</v>
      </c>
      <c r="E6" s="494">
        <f>SUM(E7:E17)</f>
        <v>2229943.9116038322</v>
      </c>
      <c r="F6" s="494">
        <f>SUM(F7:F17)</f>
        <v>1927188.2369568879</v>
      </c>
      <c r="G6" s="495">
        <f>(F6-E6)/E6</f>
        <v>-0.13576829133302942</v>
      </c>
      <c r="H6" s="496">
        <f>SUM(H7:H17)</f>
        <v>1</v>
      </c>
    </row>
    <row r="7" spans="1:17" x14ac:dyDescent="0.3">
      <c r="A7" s="497" t="s">
        <v>212</v>
      </c>
      <c r="B7" s="498">
        <v>35055.582349999997</v>
      </c>
      <c r="C7" s="499">
        <v>35293.135127699999</v>
      </c>
      <c r="D7" s="500">
        <f>(C7-B7)/B7</f>
        <v>6.7764607453455273E-3</v>
      </c>
      <c r="E7" s="499">
        <v>376767.21989180002</v>
      </c>
      <c r="F7" s="499">
        <v>384566.49182079098</v>
      </c>
      <c r="G7" s="501">
        <f>(F7-E7)/E7</f>
        <v>2.0700505556801762E-2</v>
      </c>
      <c r="H7" s="502">
        <f>(F7/$F$6)</f>
        <v>0.19954796550026571</v>
      </c>
      <c r="I7" s="463"/>
      <c r="P7" s="499"/>
      <c r="Q7" s="499"/>
    </row>
    <row r="8" spans="1:17" x14ac:dyDescent="0.3">
      <c r="A8" s="497" t="s">
        <v>211</v>
      </c>
      <c r="B8" s="498">
        <v>43506.271838499997</v>
      </c>
      <c r="C8" s="499">
        <v>38898.4805586</v>
      </c>
      <c r="D8" s="500">
        <f t="shared" ref="D8:D17" si="0">(C8-B8)/B8</f>
        <v>-0.105910966055759</v>
      </c>
      <c r="E8" s="499">
        <v>419460.05100130005</v>
      </c>
      <c r="F8" s="499">
        <v>354509.53231829993</v>
      </c>
      <c r="G8" s="501">
        <f t="shared" ref="G8:G17" si="1">(F8-E8)/E8</f>
        <v>-0.1548431573589801</v>
      </c>
      <c r="H8" s="502">
        <f t="shared" ref="H8:H17" si="2">(F8/$F$6)</f>
        <v>0.18395168957552666</v>
      </c>
      <c r="I8" s="463"/>
      <c r="P8" s="499"/>
      <c r="Q8" s="499"/>
    </row>
    <row r="9" spans="1:17" x14ac:dyDescent="0.3">
      <c r="A9" s="497" t="s">
        <v>214</v>
      </c>
      <c r="B9" s="498">
        <v>39872.983530999998</v>
      </c>
      <c r="C9" s="499">
        <v>32246.029495459999</v>
      </c>
      <c r="D9" s="500">
        <f t="shared" si="0"/>
        <v>-0.19128124760491724</v>
      </c>
      <c r="E9" s="499">
        <v>428547.09794999997</v>
      </c>
      <c r="F9" s="499">
        <v>349957.32458066999</v>
      </c>
      <c r="G9" s="501">
        <f t="shared" si="1"/>
        <v>-0.18338654898206619</v>
      </c>
      <c r="H9" s="502">
        <f t="shared" si="2"/>
        <v>0.18158959144191719</v>
      </c>
      <c r="I9" s="463"/>
      <c r="P9" s="499"/>
      <c r="Q9" s="499"/>
    </row>
    <row r="10" spans="1:17" x14ac:dyDescent="0.3">
      <c r="A10" s="497" t="s">
        <v>213</v>
      </c>
      <c r="B10" s="498">
        <v>34579.081279999999</v>
      </c>
      <c r="C10" s="499">
        <v>33156.870977999999</v>
      </c>
      <c r="D10" s="500">
        <f t="shared" si="0"/>
        <v>-4.1129210185887263E-2</v>
      </c>
      <c r="E10" s="499">
        <v>348583.85187999997</v>
      </c>
      <c r="F10" s="499">
        <v>279012.72197899997</v>
      </c>
      <c r="G10" s="501">
        <f t="shared" si="1"/>
        <v>-0.19958219385604206</v>
      </c>
      <c r="H10" s="502">
        <f t="shared" si="2"/>
        <v>0.14477709889905352</v>
      </c>
      <c r="I10" s="463"/>
      <c r="P10" s="499"/>
      <c r="Q10" s="499"/>
    </row>
    <row r="11" spans="1:17" x14ac:dyDescent="0.3">
      <c r="A11" s="497" t="s">
        <v>210</v>
      </c>
      <c r="B11" s="498">
        <v>17556.1806</v>
      </c>
      <c r="C11" s="499">
        <v>26119.219280000001</v>
      </c>
      <c r="D11" s="500">
        <f t="shared" si="0"/>
        <v>0.48775066030022507</v>
      </c>
      <c r="E11" s="499">
        <v>167891.201309</v>
      </c>
      <c r="F11" s="499">
        <v>174010.82577999998</v>
      </c>
      <c r="G11" s="501">
        <f t="shared" si="1"/>
        <v>3.6449941529317888E-2</v>
      </c>
      <c r="H11" s="502">
        <f t="shared" si="2"/>
        <v>9.0292594383395819E-2</v>
      </c>
      <c r="I11" s="463"/>
      <c r="P11" s="499"/>
      <c r="Q11" s="499"/>
    </row>
    <row r="12" spans="1:17" x14ac:dyDescent="0.3">
      <c r="A12" s="497" t="s">
        <v>224</v>
      </c>
      <c r="B12" s="498">
        <v>15651.8266769</v>
      </c>
      <c r="C12" s="499">
        <v>17037.340524899999</v>
      </c>
      <c r="D12" s="500">
        <f t="shared" si="0"/>
        <v>8.8520904083664018E-2</v>
      </c>
      <c r="E12" s="499">
        <v>181939.86257861202</v>
      </c>
      <c r="F12" s="499">
        <v>171751.89676860004</v>
      </c>
      <c r="G12" s="501">
        <f t="shared" si="1"/>
        <v>-5.5996336732473895E-2</v>
      </c>
      <c r="H12" s="502">
        <f t="shared" si="2"/>
        <v>8.9120457189902524E-2</v>
      </c>
      <c r="I12" s="463"/>
      <c r="P12" s="499"/>
      <c r="Q12" s="499"/>
    </row>
    <row r="13" spans="1:17" x14ac:dyDescent="0.3">
      <c r="A13" s="497" t="s">
        <v>217</v>
      </c>
      <c r="B13" s="498">
        <v>6818.3131370000001</v>
      </c>
      <c r="C13" s="499">
        <v>7107.2963024000001</v>
      </c>
      <c r="D13" s="500">
        <f t="shared" si="0"/>
        <v>4.2383381284120676E-2</v>
      </c>
      <c r="E13" s="499">
        <v>103509.90477800001</v>
      </c>
      <c r="F13" s="499">
        <v>66122.6062752</v>
      </c>
      <c r="G13" s="501">
        <f t="shared" si="1"/>
        <v>-0.36119537142832253</v>
      </c>
      <c r="H13" s="502">
        <f t="shared" si="2"/>
        <v>3.4310403627001378E-2</v>
      </c>
      <c r="I13" s="463"/>
      <c r="P13" s="499"/>
      <c r="Q13" s="499"/>
    </row>
    <row r="14" spans="1:17" x14ac:dyDescent="0.3">
      <c r="A14" s="497" t="s">
        <v>243</v>
      </c>
      <c r="B14" s="498">
        <v>3469.2344400000002</v>
      </c>
      <c r="C14" s="499">
        <v>3418.5712859999999</v>
      </c>
      <c r="D14" s="500">
        <f t="shared" si="0"/>
        <v>-1.4603554437214771E-2</v>
      </c>
      <c r="E14" s="499">
        <v>39013.614662</v>
      </c>
      <c r="F14" s="499">
        <v>29301.410588999999</v>
      </c>
      <c r="G14" s="501">
        <f t="shared" si="1"/>
        <v>-0.24894396884633896</v>
      </c>
      <c r="H14" s="502">
        <f t="shared" si="2"/>
        <v>1.5204228641032063E-2</v>
      </c>
      <c r="I14" s="463"/>
      <c r="P14" s="499"/>
      <c r="Q14" s="499"/>
    </row>
    <row r="15" spans="1:17" x14ac:dyDescent="0.3">
      <c r="A15" s="497" t="s">
        <v>223</v>
      </c>
      <c r="B15" s="498">
        <v>3658.9362639999999</v>
      </c>
      <c r="C15" s="499">
        <v>2619.6175939999998</v>
      </c>
      <c r="D15" s="500">
        <f t="shared" si="0"/>
        <v>-0.28404940534924827</v>
      </c>
      <c r="E15" s="499">
        <v>36196.765706000006</v>
      </c>
      <c r="F15" s="499">
        <v>26395.337949999997</v>
      </c>
      <c r="G15" s="501">
        <f t="shared" si="1"/>
        <v>-0.27078186586088587</v>
      </c>
      <c r="H15" s="502">
        <f t="shared" si="2"/>
        <v>1.3696294655512923E-2</v>
      </c>
      <c r="I15" s="463"/>
      <c r="P15" s="499"/>
      <c r="Q15" s="499"/>
    </row>
    <row r="16" spans="1:17" x14ac:dyDescent="0.3">
      <c r="A16" s="497" t="s">
        <v>219</v>
      </c>
      <c r="B16" s="503">
        <v>2366.6213200000002</v>
      </c>
      <c r="C16" s="504">
        <v>1906.6351990000001</v>
      </c>
      <c r="D16" s="500">
        <f t="shared" si="0"/>
        <v>-0.19436405694173334</v>
      </c>
      <c r="E16" s="499">
        <v>29647.113937999995</v>
      </c>
      <c r="F16" s="499">
        <v>22403.196985499999</v>
      </c>
      <c r="G16" s="501">
        <f t="shared" si="1"/>
        <v>-0.24433801440669586</v>
      </c>
      <c r="H16" s="502">
        <f t="shared" si="2"/>
        <v>1.1624809946368083E-2</v>
      </c>
      <c r="I16" s="463"/>
      <c r="P16" s="499"/>
      <c r="Q16" s="499"/>
    </row>
    <row r="17" spans="1:8" x14ac:dyDescent="0.3">
      <c r="A17" s="497" t="s">
        <v>88</v>
      </c>
      <c r="B17" s="498">
        <v>8856.0620973600307</v>
      </c>
      <c r="C17" s="504">
        <v>8583.5057200499286</v>
      </c>
      <c r="D17" s="500">
        <f t="shared" si="0"/>
        <v>-3.0776249569360006E-2</v>
      </c>
      <c r="E17" s="499">
        <v>98387.227909120265</v>
      </c>
      <c r="F17" s="499">
        <v>69156.891909827245</v>
      </c>
      <c r="G17" s="501">
        <f t="shared" si="1"/>
        <v>-0.29709482237158791</v>
      </c>
      <c r="H17" s="502">
        <f t="shared" si="2"/>
        <v>3.5884866140024244E-2</v>
      </c>
    </row>
    <row r="18" spans="1:8" x14ac:dyDescent="0.3">
      <c r="A18" s="490" t="s">
        <v>404</v>
      </c>
      <c r="B18" s="505">
        <f>SUM(B19:B29)</f>
        <v>10368418.065506497</v>
      </c>
      <c r="C18" s="492">
        <f>SUM(C19:C29)</f>
        <v>8209462.0758788567</v>
      </c>
      <c r="D18" s="493">
        <f>(C18-B18)/B18</f>
        <v>-0.20822424172979909</v>
      </c>
      <c r="E18" s="494">
        <f>SUM(E19:E29)</f>
        <v>118350399.50198947</v>
      </c>
      <c r="F18" s="492">
        <f>SUM(F19:F29)</f>
        <v>78713855.083610877</v>
      </c>
      <c r="G18" s="495">
        <f>(F18-E18)/E18</f>
        <v>-0.33490841252050274</v>
      </c>
      <c r="H18" s="496">
        <f>SUM(H19:H29)</f>
        <v>1</v>
      </c>
    </row>
    <row r="19" spans="1:8" x14ac:dyDescent="0.3">
      <c r="A19" s="497" t="s">
        <v>215</v>
      </c>
      <c r="B19" s="498">
        <v>1111522.8533000001</v>
      </c>
      <c r="C19" s="504">
        <v>676906.37639999995</v>
      </c>
      <c r="D19" s="500">
        <f>(C19-B19)/B19</f>
        <v>-0.39100993345271068</v>
      </c>
      <c r="E19" s="499">
        <v>15333763.234099997</v>
      </c>
      <c r="F19" s="504">
        <v>9907114.0021000002</v>
      </c>
      <c r="G19" s="501">
        <f>(F19-E19)/E19</f>
        <v>-0.35390198408254669</v>
      </c>
      <c r="H19" s="502">
        <f>(F19/$F$18)</f>
        <v>0.12586239095489016</v>
      </c>
    </row>
    <row r="20" spans="1:8" x14ac:dyDescent="0.3">
      <c r="A20" s="497" t="s">
        <v>216</v>
      </c>
      <c r="B20" s="498">
        <v>864433.24069999997</v>
      </c>
      <c r="C20" s="506">
        <v>663075.62379999994</v>
      </c>
      <c r="D20" s="500">
        <f t="shared" ref="D20:D29" si="3">(C20-B20)/B20</f>
        <v>-0.23293599484553004</v>
      </c>
      <c r="E20" s="499">
        <v>8565712.8294816017</v>
      </c>
      <c r="F20" s="499">
        <v>7488763.4362654397</v>
      </c>
      <c r="G20" s="501">
        <f t="shared" ref="G20:G29" si="4">(F20-E20)/E20</f>
        <v>-0.12572793585952369</v>
      </c>
      <c r="H20" s="502">
        <f t="shared" ref="H20:H29" si="5">(F20/$F$18)</f>
        <v>9.5139075939182222E-2</v>
      </c>
    </row>
    <row r="21" spans="1:8" x14ac:dyDescent="0.3">
      <c r="A21" s="497" t="s">
        <v>229</v>
      </c>
      <c r="B21" s="498">
        <v>365367.26699999999</v>
      </c>
      <c r="C21" s="506">
        <v>616229.15399999998</v>
      </c>
      <c r="D21" s="500">
        <f t="shared" si="3"/>
        <v>0.68660197466457773</v>
      </c>
      <c r="E21" s="499">
        <v>4400012.5829999996</v>
      </c>
      <c r="F21" s="499">
        <v>4249416.3299999991</v>
      </c>
      <c r="G21" s="501">
        <f t="shared" si="4"/>
        <v>-3.4226323256857948E-2</v>
      </c>
      <c r="H21" s="502">
        <f t="shared" si="5"/>
        <v>5.3985620771415832E-2</v>
      </c>
    </row>
    <row r="22" spans="1:8" x14ac:dyDescent="0.3">
      <c r="A22" s="497" t="s">
        <v>228</v>
      </c>
      <c r="B22" s="498">
        <v>467302.42139999999</v>
      </c>
      <c r="C22" s="506">
        <v>342223.15573200001</v>
      </c>
      <c r="D22" s="500">
        <f t="shared" si="3"/>
        <v>-0.26766235298604424</v>
      </c>
      <c r="E22" s="499">
        <v>4706709.1816000007</v>
      </c>
      <c r="F22" s="499">
        <v>4109227.2660659999</v>
      </c>
      <c r="G22" s="501">
        <f t="shared" si="4"/>
        <v>-0.12694260309724353</v>
      </c>
      <c r="H22" s="502">
        <f t="shared" si="5"/>
        <v>5.2204624734757628E-2</v>
      </c>
    </row>
    <row r="23" spans="1:8" x14ac:dyDescent="0.3">
      <c r="A23" s="507" t="s">
        <v>221</v>
      </c>
      <c r="B23" s="508">
        <v>550403.89679000003</v>
      </c>
      <c r="C23" s="506">
        <v>462121.04732000001</v>
      </c>
      <c r="D23" s="500">
        <f t="shared" si="3"/>
        <v>-0.16039648335499207</v>
      </c>
      <c r="E23" s="506">
        <v>6341462.6038099993</v>
      </c>
      <c r="F23" s="506">
        <v>3874548.4727000003</v>
      </c>
      <c r="G23" s="501">
        <f t="shared" si="4"/>
        <v>-0.38901343195304156</v>
      </c>
      <c r="H23" s="502">
        <f t="shared" si="5"/>
        <v>4.9223208145305612E-2</v>
      </c>
    </row>
    <row r="24" spans="1:8" x14ac:dyDescent="0.3">
      <c r="A24" s="497" t="s">
        <v>226</v>
      </c>
      <c r="B24" s="498">
        <v>480862.992638</v>
      </c>
      <c r="C24" s="506">
        <v>494053.31699999998</v>
      </c>
      <c r="D24" s="500">
        <f t="shared" si="3"/>
        <v>2.7430525043398036E-2</v>
      </c>
      <c r="E24" s="499">
        <v>5048727.2109190002</v>
      </c>
      <c r="F24" s="499">
        <v>3807735.1641300004</v>
      </c>
      <c r="G24" s="501">
        <f t="shared" si="4"/>
        <v>-0.2458029509110885</v>
      </c>
      <c r="H24" s="502">
        <f t="shared" si="5"/>
        <v>4.8374395588748322E-2</v>
      </c>
    </row>
    <row r="25" spans="1:8" x14ac:dyDescent="0.3">
      <c r="A25" s="497" t="s">
        <v>219</v>
      </c>
      <c r="B25" s="498">
        <v>339710.58799999999</v>
      </c>
      <c r="C25" s="506">
        <v>255618.84460000001</v>
      </c>
      <c r="D25" s="500">
        <f t="shared" si="3"/>
        <v>-0.24753936547894698</v>
      </c>
      <c r="E25" s="499">
        <v>4495988.9106999999</v>
      </c>
      <c r="F25" s="499">
        <v>3390606.2457799995</v>
      </c>
      <c r="G25" s="501">
        <f t="shared" si="4"/>
        <v>-0.24585974006503913</v>
      </c>
      <c r="H25" s="502">
        <f t="shared" si="5"/>
        <v>4.3075088142722186E-2</v>
      </c>
    </row>
    <row r="26" spans="1:8" x14ac:dyDescent="0.3">
      <c r="A26" s="497" t="s">
        <v>232</v>
      </c>
      <c r="B26" s="498">
        <v>458360.84590000001</v>
      </c>
      <c r="C26" s="506">
        <v>471317.02777599997</v>
      </c>
      <c r="D26" s="500">
        <f t="shared" si="3"/>
        <v>2.8266336428802628E-2</v>
      </c>
      <c r="E26" s="499">
        <v>3560025.22</v>
      </c>
      <c r="F26" s="499">
        <v>2857102.6041329997</v>
      </c>
      <c r="G26" s="501">
        <f t="shared" si="4"/>
        <v>-0.1974487742159873</v>
      </c>
      <c r="H26" s="502">
        <f t="shared" si="5"/>
        <v>3.6297327847786748E-2</v>
      </c>
    </row>
    <row r="27" spans="1:8" x14ac:dyDescent="0.3">
      <c r="A27" s="497" t="s">
        <v>242</v>
      </c>
      <c r="B27" s="508">
        <v>521326.33020000003</v>
      </c>
      <c r="C27" s="506">
        <v>462515.50319999998</v>
      </c>
      <c r="D27" s="500">
        <f t="shared" si="3"/>
        <v>-0.112810007078365</v>
      </c>
      <c r="E27" s="499">
        <v>4478601.8925999999</v>
      </c>
      <c r="F27" s="499">
        <v>2734739.3791000005</v>
      </c>
      <c r="G27" s="501">
        <f t="shared" si="4"/>
        <v>-0.38937654100968111</v>
      </c>
      <c r="H27" s="502">
        <f t="shared" si="5"/>
        <v>3.4742795613238925E-2</v>
      </c>
    </row>
    <row r="28" spans="1:8" x14ac:dyDescent="0.3">
      <c r="A28" s="497" t="s">
        <v>224</v>
      </c>
      <c r="B28" s="509">
        <v>252877.69769999999</v>
      </c>
      <c r="C28" s="506">
        <v>355356.957039</v>
      </c>
      <c r="D28" s="500">
        <f t="shared" si="3"/>
        <v>0.40525226333156394</v>
      </c>
      <c r="E28" s="510">
        <v>2423322.0427049999</v>
      </c>
      <c r="F28" s="499">
        <v>2524971.3084090003</v>
      </c>
      <c r="G28" s="501">
        <f t="shared" si="4"/>
        <v>4.1946247305428612E-2</v>
      </c>
      <c r="H28" s="502">
        <f t="shared" si="5"/>
        <v>3.2077850916168993E-2</v>
      </c>
    </row>
    <row r="29" spans="1:8" x14ac:dyDescent="0.3">
      <c r="A29" s="497" t="s">
        <v>88</v>
      </c>
      <c r="B29" s="498">
        <v>4956249.9318784978</v>
      </c>
      <c r="C29" s="506">
        <v>3410045.0690118577</v>
      </c>
      <c r="D29" s="500">
        <f t="shared" si="3"/>
        <v>-0.31197072062921649</v>
      </c>
      <c r="E29" s="499">
        <v>58996073.79307387</v>
      </c>
      <c r="F29" s="499">
        <v>33769630.874927439</v>
      </c>
      <c r="G29" s="501">
        <f t="shared" si="4"/>
        <v>-0.4275952838256164</v>
      </c>
      <c r="H29" s="502">
        <f t="shared" si="5"/>
        <v>0.42901762134578342</v>
      </c>
    </row>
    <row r="30" spans="1:8" x14ac:dyDescent="0.3">
      <c r="A30" s="490" t="s">
        <v>405</v>
      </c>
      <c r="B30" s="505">
        <f>SUM(B31:B41)</f>
        <v>113584.54697431996</v>
      </c>
      <c r="C30" s="494">
        <f>SUM(C31:C41)</f>
        <v>137210.08805915</v>
      </c>
      <c r="D30" s="493">
        <f>(C30-B30)/B30</f>
        <v>0.20799960658531724</v>
      </c>
      <c r="E30" s="494">
        <f>SUM(E31:E41)</f>
        <v>1272145.326364021</v>
      </c>
      <c r="F30" s="494">
        <f>SUM(F31:F41)</f>
        <v>1177595.0200910349</v>
      </c>
      <c r="G30" s="495">
        <f>(F30-E30)/E30</f>
        <v>-7.4323510304616563E-2</v>
      </c>
      <c r="H30" s="496">
        <f>SUM(H31:H41)</f>
        <v>1</v>
      </c>
    </row>
    <row r="31" spans="1:8" x14ac:dyDescent="0.3">
      <c r="A31" s="497" t="s">
        <v>211</v>
      </c>
      <c r="B31" s="498">
        <v>19584.9801166</v>
      </c>
      <c r="C31" s="499">
        <v>50514.251549599998</v>
      </c>
      <c r="D31" s="500">
        <f>(C31-B31)/B31</f>
        <v>1.5792342524149263</v>
      </c>
      <c r="E31" s="499">
        <v>330138.41126760002</v>
      </c>
      <c r="F31" s="499">
        <v>428971.87832299998</v>
      </c>
      <c r="G31" s="501">
        <f>(F31-E31)/E31</f>
        <v>0.29936979061575658</v>
      </c>
      <c r="H31" s="502">
        <f>(F31/$F$30)</f>
        <v>0.36427793172039569</v>
      </c>
    </row>
    <row r="32" spans="1:8" x14ac:dyDescent="0.3">
      <c r="A32" s="497" t="s">
        <v>218</v>
      </c>
      <c r="B32" s="498">
        <v>11749.12118937</v>
      </c>
      <c r="C32" s="499">
        <v>8188.0936503399998</v>
      </c>
      <c r="D32" s="500">
        <f t="shared" ref="D32:D41" si="6">(C32-B32)/B32</f>
        <v>-0.30308884227458943</v>
      </c>
      <c r="E32" s="499">
        <v>131862.87229157999</v>
      </c>
      <c r="F32" s="499">
        <v>88276.455987089998</v>
      </c>
      <c r="G32" s="501">
        <f t="shared" ref="G32:G41" si="7">(F32-E32)/E32</f>
        <v>-0.33054350741056299</v>
      </c>
      <c r="H32" s="502">
        <f t="shared" ref="H32:H41" si="8">(F32/$F$30)</f>
        <v>7.4963340096551798E-2</v>
      </c>
    </row>
    <row r="33" spans="1:8" x14ac:dyDescent="0.3">
      <c r="A33" s="497" t="s">
        <v>223</v>
      </c>
      <c r="B33" s="498">
        <v>9228.1789740000004</v>
      </c>
      <c r="C33" s="499">
        <v>12347.517414</v>
      </c>
      <c r="D33" s="500">
        <f t="shared" si="6"/>
        <v>0.33802318407440973</v>
      </c>
      <c r="E33" s="499">
        <v>120577.59987600001</v>
      </c>
      <c r="F33" s="499">
        <v>87393.239870999998</v>
      </c>
      <c r="G33" s="501">
        <f t="shared" si="7"/>
        <v>-0.27521164825909833</v>
      </c>
      <c r="H33" s="502">
        <f t="shared" si="8"/>
        <v>7.4213323239294943E-2</v>
      </c>
    </row>
    <row r="34" spans="1:8" x14ac:dyDescent="0.3">
      <c r="A34" s="497" t="s">
        <v>233</v>
      </c>
      <c r="B34" s="498">
        <v>6268.9129759999996</v>
      </c>
      <c r="C34" s="499">
        <v>9171.0954999999994</v>
      </c>
      <c r="D34" s="500">
        <f t="shared" si="6"/>
        <v>0.46294828706519919</v>
      </c>
      <c r="E34" s="499">
        <v>33378.972723999992</v>
      </c>
      <c r="F34" s="499">
        <v>70163.710525999995</v>
      </c>
      <c r="G34" s="501">
        <f t="shared" si="7"/>
        <v>1.1020332502788863</v>
      </c>
      <c r="H34" s="502">
        <f t="shared" si="8"/>
        <v>5.9582207235027142E-2</v>
      </c>
    </row>
    <row r="35" spans="1:8" x14ac:dyDescent="0.3">
      <c r="A35" s="497" t="s">
        <v>243</v>
      </c>
      <c r="B35" s="498">
        <v>7449.5510519999998</v>
      </c>
      <c r="C35" s="499">
        <v>5026.5607870000003</v>
      </c>
      <c r="D35" s="500">
        <f t="shared" si="6"/>
        <v>-0.32525319285509063</v>
      </c>
      <c r="E35" s="499">
        <v>46194.217314000001</v>
      </c>
      <c r="F35" s="499">
        <v>55563.840742999993</v>
      </c>
      <c r="G35" s="501">
        <f t="shared" si="7"/>
        <v>0.20283108955631893</v>
      </c>
      <c r="H35" s="502">
        <f t="shared" si="8"/>
        <v>4.7184167557624848E-2</v>
      </c>
    </row>
    <row r="36" spans="1:8" x14ac:dyDescent="0.3">
      <c r="A36" s="497" t="s">
        <v>227</v>
      </c>
      <c r="B36" s="498">
        <v>6848.0027063200005</v>
      </c>
      <c r="C36" s="499">
        <v>5605.5910641200007</v>
      </c>
      <c r="D36" s="500">
        <f t="shared" si="6"/>
        <v>-0.18142686203283503</v>
      </c>
      <c r="E36" s="499">
        <v>75082.356292479992</v>
      </c>
      <c r="F36" s="499">
        <v>52369.368837239999</v>
      </c>
      <c r="G36" s="501">
        <f t="shared" si="7"/>
        <v>-0.30250765395218226</v>
      </c>
      <c r="H36" s="502">
        <f t="shared" si="8"/>
        <v>4.4471459155110506E-2</v>
      </c>
    </row>
    <row r="37" spans="1:8" x14ac:dyDescent="0.3">
      <c r="A37" s="497" t="s">
        <v>254</v>
      </c>
      <c r="B37" s="498">
        <v>4111.9610730599998</v>
      </c>
      <c r="C37" s="499">
        <v>4730.7472479199996</v>
      </c>
      <c r="D37" s="500">
        <f t="shared" si="6"/>
        <v>0.15048444376432715</v>
      </c>
      <c r="E37" s="499">
        <v>44351.19634688001</v>
      </c>
      <c r="F37" s="499">
        <v>38889.369047139997</v>
      </c>
      <c r="G37" s="501">
        <f t="shared" si="7"/>
        <v>-0.12314949200066477</v>
      </c>
      <c r="H37" s="502">
        <f t="shared" si="8"/>
        <v>3.3024400055745501E-2</v>
      </c>
    </row>
    <row r="38" spans="1:8" x14ac:dyDescent="0.3">
      <c r="A38" s="497" t="s">
        <v>235</v>
      </c>
      <c r="B38" s="498">
        <v>4020.8133641999998</v>
      </c>
      <c r="C38" s="499">
        <v>3895.8098940999998</v>
      </c>
      <c r="D38" s="500">
        <f t="shared" si="6"/>
        <v>-3.1089100333029571E-2</v>
      </c>
      <c r="E38" s="499">
        <v>35692.210513999999</v>
      </c>
      <c r="F38" s="499">
        <v>37675.180219199996</v>
      </c>
      <c r="G38" s="501">
        <f t="shared" si="7"/>
        <v>5.5557492143059974E-2</v>
      </c>
      <c r="H38" s="502">
        <f t="shared" si="8"/>
        <v>3.1993325019570383E-2</v>
      </c>
    </row>
    <row r="39" spans="1:8" x14ac:dyDescent="0.3">
      <c r="A39" s="497" t="s">
        <v>238</v>
      </c>
      <c r="B39" s="498">
        <v>4923.2034000000003</v>
      </c>
      <c r="C39" s="499">
        <v>3093.6617000000001</v>
      </c>
      <c r="D39" s="500">
        <f t="shared" si="6"/>
        <v>-0.37161611076235446</v>
      </c>
      <c r="E39" s="499">
        <v>52516.229349999994</v>
      </c>
      <c r="F39" s="499">
        <v>32484.448052</v>
      </c>
      <c r="G39" s="501">
        <f t="shared" si="7"/>
        <v>-0.38143982433498907</v>
      </c>
      <c r="H39" s="502">
        <f t="shared" si="8"/>
        <v>2.7585415612142079E-2</v>
      </c>
    </row>
    <row r="40" spans="1:8" x14ac:dyDescent="0.3">
      <c r="A40" s="497" t="s">
        <v>245</v>
      </c>
      <c r="B40" s="498">
        <v>3435.3775000000001</v>
      </c>
      <c r="C40" s="499">
        <v>3211.2206700000002</v>
      </c>
      <c r="D40" s="500">
        <f t="shared" si="6"/>
        <v>-6.5249548266529636E-2</v>
      </c>
      <c r="E40" s="499">
        <v>35677.344024999999</v>
      </c>
      <c r="F40" s="499">
        <v>30577.037064</v>
      </c>
      <c r="G40" s="501">
        <f t="shared" si="7"/>
        <v>-0.14295646440009904</v>
      </c>
      <c r="H40" s="502">
        <f t="shared" si="8"/>
        <v>2.5965664377245939E-2</v>
      </c>
    </row>
    <row r="41" spans="1:8" x14ac:dyDescent="0.3">
      <c r="A41" s="497" t="s">
        <v>88</v>
      </c>
      <c r="B41" s="498">
        <v>35964.444622769952</v>
      </c>
      <c r="C41" s="499">
        <v>31425.538582070018</v>
      </c>
      <c r="D41" s="500">
        <f t="shared" si="6"/>
        <v>-0.12620537000663828</v>
      </c>
      <c r="E41" s="499">
        <v>366673.91636248096</v>
      </c>
      <c r="F41" s="499">
        <v>255230.49142136483</v>
      </c>
      <c r="G41" s="501">
        <f t="shared" si="7"/>
        <v>-0.30393060419096479</v>
      </c>
      <c r="H41" s="502">
        <f t="shared" si="8"/>
        <v>0.21673876593129107</v>
      </c>
    </row>
    <row r="42" spans="1:8" x14ac:dyDescent="0.3">
      <c r="A42" s="490" t="s">
        <v>406</v>
      </c>
      <c r="B42" s="505">
        <f>SUM(B43:B53)</f>
        <v>26261.064611470003</v>
      </c>
      <c r="C42" s="494">
        <f>SUM(C43:C53)</f>
        <v>23814.975198240001</v>
      </c>
      <c r="D42" s="493">
        <f>(C42-B42)/B42</f>
        <v>-9.3145097101723265E-2</v>
      </c>
      <c r="E42" s="494">
        <f>SUM(E43:E53)</f>
        <v>280867.26650306408</v>
      </c>
      <c r="F42" s="494">
        <f>SUM(F43:F53)</f>
        <v>216613.66205161007</v>
      </c>
      <c r="G42" s="495">
        <f>(F42-E42)/E42</f>
        <v>-0.22876857546072585</v>
      </c>
      <c r="H42" s="496">
        <f>SUM(H43:H53)</f>
        <v>1</v>
      </c>
    </row>
    <row r="43" spans="1:8" x14ac:dyDescent="0.3">
      <c r="A43" s="497" t="s">
        <v>243</v>
      </c>
      <c r="B43" s="498">
        <v>2734.6479479999998</v>
      </c>
      <c r="C43" s="499">
        <v>1800.68778</v>
      </c>
      <c r="D43" s="500">
        <f>(C43-B43)/B43</f>
        <v>-0.341528484016766</v>
      </c>
      <c r="E43" s="499">
        <v>25360.897036999995</v>
      </c>
      <c r="F43" s="499">
        <v>26054.014759000002</v>
      </c>
      <c r="G43" s="501">
        <f>(F43-E43)/E43</f>
        <v>2.7330173731189004E-2</v>
      </c>
      <c r="H43" s="502">
        <f>(F43/$F$42)</f>
        <v>0.12027872347586464</v>
      </c>
    </row>
    <row r="44" spans="1:8" x14ac:dyDescent="0.3">
      <c r="A44" s="497" t="s">
        <v>227</v>
      </c>
      <c r="B44" s="498">
        <v>2185.6441141300002</v>
      </c>
      <c r="C44" s="499">
        <v>1914.0766150700001</v>
      </c>
      <c r="D44" s="500">
        <f t="shared" ref="D44:D53" si="9">(C44-B44)/B44</f>
        <v>-0.12425055721759076</v>
      </c>
      <c r="E44" s="499">
        <v>21166.753127869997</v>
      </c>
      <c r="F44" s="499">
        <v>18069.235411779999</v>
      </c>
      <c r="G44" s="501">
        <f t="shared" ref="G44:G53" si="10">(F44-E44)/E44</f>
        <v>-0.14633882189571795</v>
      </c>
      <c r="H44" s="502">
        <f t="shared" ref="H44:H53" si="11">(F44/$F$42)</f>
        <v>8.3416877959779145E-2</v>
      </c>
    </row>
    <row r="45" spans="1:8" x14ac:dyDescent="0.3">
      <c r="A45" s="497" t="s">
        <v>218</v>
      </c>
      <c r="B45" s="498">
        <v>1805.5850942</v>
      </c>
      <c r="C45" s="499">
        <v>1197.8572403999999</v>
      </c>
      <c r="D45" s="500">
        <f t="shared" si="9"/>
        <v>-0.33658222797262616</v>
      </c>
      <c r="E45" s="499">
        <v>20345.588260010001</v>
      </c>
      <c r="F45" s="499">
        <v>15678.487123340003</v>
      </c>
      <c r="G45" s="501">
        <f t="shared" si="10"/>
        <v>-0.2293913096552414</v>
      </c>
      <c r="H45" s="502">
        <f t="shared" si="11"/>
        <v>7.2379955053825135E-2</v>
      </c>
    </row>
    <row r="46" spans="1:8" x14ac:dyDescent="0.3">
      <c r="A46" s="497" t="s">
        <v>235</v>
      </c>
      <c r="B46" s="498">
        <v>1595.7627319999999</v>
      </c>
      <c r="C46" s="499">
        <v>1024.1716088999999</v>
      </c>
      <c r="D46" s="500">
        <f t="shared" si="9"/>
        <v>-0.3581930519104265</v>
      </c>
      <c r="E46" s="499">
        <v>15057.1839726</v>
      </c>
      <c r="F46" s="499">
        <v>14511.6105078</v>
      </c>
      <c r="G46" s="501">
        <f t="shared" si="10"/>
        <v>-3.623343287780742E-2</v>
      </c>
      <c r="H46" s="502">
        <f t="shared" si="11"/>
        <v>6.699305284051052E-2</v>
      </c>
    </row>
    <row r="47" spans="1:8" x14ac:dyDescent="0.3">
      <c r="A47" s="497" t="s">
        <v>233</v>
      </c>
      <c r="B47" s="498">
        <v>1075.4748320000001</v>
      </c>
      <c r="C47" s="499">
        <v>1666.8139000000001</v>
      </c>
      <c r="D47" s="500">
        <f t="shared" si="9"/>
        <v>0.54983998732942918</v>
      </c>
      <c r="E47" s="499">
        <v>7787.2726849999981</v>
      </c>
      <c r="F47" s="499">
        <v>12245.487659999999</v>
      </c>
      <c r="G47" s="501">
        <f t="shared" si="10"/>
        <v>0.57250017500831896</v>
      </c>
      <c r="H47" s="502">
        <f t="shared" si="11"/>
        <v>5.6531465024040849E-2</v>
      </c>
    </row>
    <row r="48" spans="1:8" x14ac:dyDescent="0.3">
      <c r="A48" s="497" t="s">
        <v>220</v>
      </c>
      <c r="B48" s="498">
        <v>2192.33148476</v>
      </c>
      <c r="C48" s="499">
        <v>1343.457069</v>
      </c>
      <c r="D48" s="500">
        <f t="shared" si="9"/>
        <v>-0.38720167167280745</v>
      </c>
      <c r="E48" s="499">
        <v>25088.062957280003</v>
      </c>
      <c r="F48" s="499">
        <v>11854.163521350001</v>
      </c>
      <c r="G48" s="501">
        <f t="shared" si="10"/>
        <v>-0.52749785658879722</v>
      </c>
      <c r="H48" s="502">
        <f t="shared" si="11"/>
        <v>5.4724911665662367E-2</v>
      </c>
    </row>
    <row r="49" spans="1:10" x14ac:dyDescent="0.3">
      <c r="A49" s="497" t="s">
        <v>223</v>
      </c>
      <c r="B49" s="498">
        <v>1011.786206</v>
      </c>
      <c r="C49" s="499">
        <v>2408.1158559999999</v>
      </c>
      <c r="D49" s="500">
        <f t="shared" si="9"/>
        <v>1.3800639322018984</v>
      </c>
      <c r="E49" s="499">
        <v>12978.386970000001</v>
      </c>
      <c r="F49" s="499">
        <v>11668.17504</v>
      </c>
      <c r="G49" s="501">
        <f t="shared" si="10"/>
        <v>-0.1009533721739537</v>
      </c>
      <c r="H49" s="502">
        <f t="shared" si="11"/>
        <v>5.386629324063575E-2</v>
      </c>
    </row>
    <row r="50" spans="1:10" x14ac:dyDescent="0.3">
      <c r="A50" s="497" t="s">
        <v>231</v>
      </c>
      <c r="B50" s="498">
        <v>1162.766799</v>
      </c>
      <c r="C50" s="499">
        <v>1048.7635029999999</v>
      </c>
      <c r="D50" s="500">
        <f t="shared" si="9"/>
        <v>-9.8044849662068903E-2</v>
      </c>
      <c r="E50" s="499">
        <v>12889.080509199997</v>
      </c>
      <c r="F50" s="499">
        <v>11353.277383200002</v>
      </c>
      <c r="G50" s="501">
        <f t="shared" si="10"/>
        <v>-0.11915536759226278</v>
      </c>
      <c r="H50" s="502">
        <f t="shared" si="11"/>
        <v>5.2412563804470402E-2</v>
      </c>
    </row>
    <row r="51" spans="1:10" x14ac:dyDescent="0.3">
      <c r="A51" s="497" t="s">
        <v>250</v>
      </c>
      <c r="B51" s="498">
        <v>1130.914798</v>
      </c>
      <c r="C51" s="499">
        <v>1246.6696797</v>
      </c>
      <c r="D51" s="500">
        <f t="shared" si="9"/>
        <v>0.10235508625823105</v>
      </c>
      <c r="E51" s="499">
        <v>13263.5336463</v>
      </c>
      <c r="F51" s="499">
        <v>11277.9899444</v>
      </c>
      <c r="G51" s="501">
        <f t="shared" si="10"/>
        <v>-0.14969945075337354</v>
      </c>
      <c r="H51" s="502">
        <f t="shared" si="11"/>
        <v>5.2064998290426032E-2</v>
      </c>
    </row>
    <row r="52" spans="1:10" x14ac:dyDescent="0.3">
      <c r="A52" s="497" t="s">
        <v>238</v>
      </c>
      <c r="B52" s="498">
        <v>1479.7288000000001</v>
      </c>
      <c r="C52" s="499">
        <v>1225.2991</v>
      </c>
      <c r="D52" s="500">
        <f t="shared" si="9"/>
        <v>-0.17194346693799575</v>
      </c>
      <c r="E52" s="499">
        <v>17399.114237000002</v>
      </c>
      <c r="F52" s="499">
        <v>10796.999551999999</v>
      </c>
      <c r="G52" s="501">
        <f t="shared" si="10"/>
        <v>-0.37945119476026584</v>
      </c>
      <c r="H52" s="502">
        <f t="shared" si="11"/>
        <v>4.9844499417712268E-2</v>
      </c>
    </row>
    <row r="53" spans="1:10" x14ac:dyDescent="0.3">
      <c r="A53" s="497" t="s">
        <v>88</v>
      </c>
      <c r="B53" s="498">
        <v>9886.4218033800043</v>
      </c>
      <c r="C53" s="499">
        <v>8939.0628461699998</v>
      </c>
      <c r="D53" s="500">
        <f t="shared" si="9"/>
        <v>-9.5824250274868725E-2</v>
      </c>
      <c r="E53" s="499">
        <v>109531.39310080407</v>
      </c>
      <c r="F53" s="499">
        <v>73104.221148740064</v>
      </c>
      <c r="G53" s="501">
        <f t="shared" si="10"/>
        <v>-0.3325728900255957</v>
      </c>
      <c r="H53" s="502">
        <f t="shared" si="11"/>
        <v>0.33748665922707294</v>
      </c>
    </row>
    <row r="54" spans="1:10" x14ac:dyDescent="0.3">
      <c r="A54" s="511" t="s">
        <v>407</v>
      </c>
      <c r="B54" s="505">
        <f>SUM(B55:B65)</f>
        <v>333848.25582561817</v>
      </c>
      <c r="C54" s="494">
        <f>SUM(C55:C65)</f>
        <v>294495.64466597</v>
      </c>
      <c r="D54" s="493">
        <f>(C54-B54)/B54</f>
        <v>-0.11787574286505649</v>
      </c>
      <c r="E54" s="494">
        <f>SUM(E55:E65)</f>
        <v>3514007.3885926697</v>
      </c>
      <c r="F54" s="494">
        <f>SUM(F55:F65)</f>
        <v>2673072.4293823368</v>
      </c>
      <c r="G54" s="495">
        <f>(F54-E54)/E54</f>
        <v>-0.23930938846065442</v>
      </c>
      <c r="H54" s="496">
        <f>SUM(H55:H65)</f>
        <v>1</v>
      </c>
    </row>
    <row r="55" spans="1:10" x14ac:dyDescent="0.3">
      <c r="A55" s="497" t="s">
        <v>211</v>
      </c>
      <c r="B55" s="498">
        <v>40501.257098194001</v>
      </c>
      <c r="C55" s="499">
        <v>40102.481781548799</v>
      </c>
      <c r="D55" s="500">
        <f>(C55-B55)/B55</f>
        <v>-9.8459985002041818E-3</v>
      </c>
      <c r="E55" s="499">
        <v>445082.65350515704</v>
      </c>
      <c r="F55" s="499">
        <v>410809.61038074287</v>
      </c>
      <c r="G55" s="501">
        <f>(F55-E55)/E55</f>
        <v>-7.700377189383556E-2</v>
      </c>
      <c r="H55" s="502">
        <f>(F55/$F$54)</f>
        <v>0.15368442914794797</v>
      </c>
    </row>
    <row r="56" spans="1:10" x14ac:dyDescent="0.3">
      <c r="A56" s="497" t="s">
        <v>220</v>
      </c>
      <c r="B56" s="498">
        <v>44278.595353818993</v>
      </c>
      <c r="C56" s="499">
        <v>27790.861192086202</v>
      </c>
      <c r="D56" s="500">
        <f t="shared" ref="D56:D77" si="12">(C56-B56)/B56</f>
        <v>-0.37236353208550321</v>
      </c>
      <c r="E56" s="499">
        <v>425616.83846498292</v>
      </c>
      <c r="F56" s="499">
        <v>270136.9805031927</v>
      </c>
      <c r="G56" s="501">
        <f t="shared" ref="G56:G77" si="13">(F56-E56)/E56</f>
        <v>-0.3653047621953569</v>
      </c>
      <c r="H56" s="502">
        <f t="shared" ref="H56:H65" si="14">(F56/$F$54)</f>
        <v>0.10105860863845462</v>
      </c>
    </row>
    <row r="57" spans="1:10" x14ac:dyDescent="0.3">
      <c r="A57" s="497" t="s">
        <v>221</v>
      </c>
      <c r="B57" s="498">
        <v>33332.198827700005</v>
      </c>
      <c r="C57" s="499">
        <v>20497.825091923798</v>
      </c>
      <c r="D57" s="500">
        <f t="shared" si="12"/>
        <v>-0.3850443171216919</v>
      </c>
      <c r="E57" s="499">
        <v>390547.11286079994</v>
      </c>
      <c r="F57" s="499">
        <v>192019.25365475126</v>
      </c>
      <c r="G57" s="501">
        <f t="shared" si="13"/>
        <v>-0.50833267656701031</v>
      </c>
      <c r="H57" s="502">
        <f t="shared" si="14"/>
        <v>7.1834661696436292E-2</v>
      </c>
    </row>
    <row r="58" spans="1:10" x14ac:dyDescent="0.3">
      <c r="A58" s="497" t="s">
        <v>210</v>
      </c>
      <c r="B58" s="498">
        <v>22847.934219999999</v>
      </c>
      <c r="C58" s="499">
        <v>20958.4191995652</v>
      </c>
      <c r="D58" s="500">
        <f t="shared" si="12"/>
        <v>-8.2699599983127023E-2</v>
      </c>
      <c r="E58" s="499">
        <v>183355.10692500003</v>
      </c>
      <c r="F58" s="499">
        <v>173391.2517702732</v>
      </c>
      <c r="G58" s="501">
        <f t="shared" si="13"/>
        <v>-5.4341846932043546E-2</v>
      </c>
      <c r="H58" s="502">
        <f t="shared" si="14"/>
        <v>6.4865901074868546E-2</v>
      </c>
    </row>
    <row r="59" spans="1:10" x14ac:dyDescent="0.3">
      <c r="A59" s="497" t="s">
        <v>212</v>
      </c>
      <c r="B59" s="498">
        <v>15049.995923</v>
      </c>
      <c r="C59" s="499">
        <v>15573.721543113199</v>
      </c>
      <c r="D59" s="500">
        <f t="shared" si="12"/>
        <v>3.4799053952753595E-2</v>
      </c>
      <c r="E59" s="499">
        <v>159334.13409900002</v>
      </c>
      <c r="F59" s="499">
        <v>172555.39490375851</v>
      </c>
      <c r="G59" s="501">
        <f t="shared" si="13"/>
        <v>8.2978207271918583E-2</v>
      </c>
      <c r="H59" s="502">
        <f t="shared" si="14"/>
        <v>6.4553205894099422E-2</v>
      </c>
    </row>
    <row r="60" spans="1:10" x14ac:dyDescent="0.3">
      <c r="A60" s="497" t="s">
        <v>218</v>
      </c>
      <c r="B60" s="498">
        <v>18080.523693039999</v>
      </c>
      <c r="C60" s="499">
        <v>14622.9733645124</v>
      </c>
      <c r="D60" s="500">
        <f t="shared" si="12"/>
        <v>-0.19123065167955089</v>
      </c>
      <c r="E60" s="499">
        <v>196015.57147912</v>
      </c>
      <c r="F60" s="499">
        <v>162802.11050589362</v>
      </c>
      <c r="G60" s="501">
        <f t="shared" si="13"/>
        <v>-0.16944297191595489</v>
      </c>
      <c r="H60" s="502">
        <f t="shared" si="14"/>
        <v>6.0904489050269427E-2</v>
      </c>
    </row>
    <row r="61" spans="1:10" x14ac:dyDescent="0.3">
      <c r="A61" s="497" t="s">
        <v>243</v>
      </c>
      <c r="B61" s="498">
        <v>13561.668899</v>
      </c>
      <c r="C61" s="499">
        <v>12849.676598534799</v>
      </c>
      <c r="D61" s="500">
        <f t="shared" si="12"/>
        <v>-5.2500345331222567E-2</v>
      </c>
      <c r="E61" s="499">
        <v>127011.65965999999</v>
      </c>
      <c r="F61" s="499">
        <v>117112.37843834769</v>
      </c>
      <c r="G61" s="501">
        <f t="shared" si="13"/>
        <v>-7.7939940696404419E-2</v>
      </c>
      <c r="H61" s="502">
        <f t="shared" si="14"/>
        <v>4.3811898679232082E-2</v>
      </c>
    </row>
    <row r="62" spans="1:10" x14ac:dyDescent="0.3">
      <c r="A62" s="497" t="s">
        <v>227</v>
      </c>
      <c r="B62" s="498">
        <v>11098.1824356</v>
      </c>
      <c r="C62" s="499">
        <v>12667.356119988401</v>
      </c>
      <c r="D62" s="500">
        <f t="shared" si="12"/>
        <v>0.14139015045877346</v>
      </c>
      <c r="E62" s="499">
        <v>123864.08250039999</v>
      </c>
      <c r="F62" s="499">
        <v>108909.33014341581</v>
      </c>
      <c r="G62" s="501">
        <f t="shared" si="13"/>
        <v>-0.12073518049056629</v>
      </c>
      <c r="H62" s="502">
        <f t="shared" si="14"/>
        <v>4.0743127251730078E-2</v>
      </c>
    </row>
    <row r="63" spans="1:10" x14ac:dyDescent="0.3">
      <c r="A63" s="497" t="s">
        <v>233</v>
      </c>
      <c r="B63" s="498">
        <v>9689.9666825999993</v>
      </c>
      <c r="C63" s="499">
        <v>13399.5207481899</v>
      </c>
      <c r="D63" s="500">
        <f t="shared" si="12"/>
        <v>0.38282423326088855</v>
      </c>
      <c r="E63" s="499">
        <v>88322.851188830013</v>
      </c>
      <c r="F63" s="499">
        <v>106425.28779501871</v>
      </c>
      <c r="G63" s="501">
        <f t="shared" si="13"/>
        <v>0.20495756604920462</v>
      </c>
      <c r="H63" s="502">
        <f t="shared" si="14"/>
        <v>3.9813843659900476E-2</v>
      </c>
    </row>
    <row r="64" spans="1:10" x14ac:dyDescent="0.3">
      <c r="A64" s="497" t="s">
        <v>223</v>
      </c>
      <c r="B64" s="498">
        <v>9847.6209493999995</v>
      </c>
      <c r="C64" s="499">
        <v>13991.8847939278</v>
      </c>
      <c r="D64" s="500">
        <f t="shared" si="12"/>
        <v>0.4208390905602743</v>
      </c>
      <c r="E64" s="499">
        <v>110063.07548319999</v>
      </c>
      <c r="F64" s="499">
        <v>97212.991013080013</v>
      </c>
      <c r="G64" s="501">
        <f t="shared" si="13"/>
        <v>-0.11675200255585641</v>
      </c>
      <c r="H64" s="502">
        <f t="shared" si="14"/>
        <v>3.6367511012615129E-2</v>
      </c>
      <c r="I64" s="749"/>
      <c r="J64" s="749"/>
    </row>
    <row r="65" spans="1:10" x14ac:dyDescent="0.3">
      <c r="A65" s="497" t="s">
        <v>88</v>
      </c>
      <c r="B65" s="498">
        <v>115560.31174326511</v>
      </c>
      <c r="C65" s="499">
        <v>102040.92423257951</v>
      </c>
      <c r="D65" s="500">
        <f t="shared" si="12"/>
        <v>-0.11698988438799807</v>
      </c>
      <c r="E65" s="499">
        <v>1264794.3024261799</v>
      </c>
      <c r="F65" s="499">
        <v>861697.84027386236</v>
      </c>
      <c r="G65" s="501">
        <f t="shared" si="13"/>
        <v>-0.31870515338271327</v>
      </c>
      <c r="H65" s="502">
        <f t="shared" si="14"/>
        <v>0.32236232389444597</v>
      </c>
      <c r="I65" s="749"/>
      <c r="J65" s="749"/>
    </row>
    <row r="66" spans="1:10" x14ac:dyDescent="0.3">
      <c r="A66" s="512" t="s">
        <v>408</v>
      </c>
      <c r="B66" s="505">
        <f>SUM(B67:B68)</f>
        <v>1108329.29342</v>
      </c>
      <c r="C66" s="494">
        <f>SUM(C67:C68)</f>
        <v>1185831.8410799999</v>
      </c>
      <c r="D66" s="493">
        <f>(C66-B66)/B66</f>
        <v>6.9927365558342627E-2</v>
      </c>
      <c r="E66" s="494">
        <f>SUM(E67:E68)</f>
        <v>8946909.5859900005</v>
      </c>
      <c r="F66" s="494">
        <f>SUM(F67:F68)</f>
        <v>7913842.8927229997</v>
      </c>
      <c r="G66" s="495">
        <f>(F66-E66)/E66</f>
        <v>-0.11546631642334733</v>
      </c>
      <c r="H66" s="496">
        <f>SUM(H67:H68)</f>
        <v>1</v>
      </c>
    </row>
    <row r="67" spans="1:10" x14ac:dyDescent="0.3">
      <c r="A67" s="497" t="s">
        <v>225</v>
      </c>
      <c r="B67" s="513">
        <v>1068180.8759999999</v>
      </c>
      <c r="C67" s="499">
        <v>1155732.1151999999</v>
      </c>
      <c r="D67" s="500">
        <f t="shared" si="12"/>
        <v>8.1962934524583225E-2</v>
      </c>
      <c r="E67" s="499">
        <v>8518374.3378999997</v>
      </c>
      <c r="F67" s="499">
        <v>7680396.9388999995</v>
      </c>
      <c r="G67" s="501">
        <f t="shared" si="13"/>
        <v>-9.8372924898553288E-2</v>
      </c>
      <c r="H67" s="502">
        <f>(F67/$F$66)</f>
        <v>0.97050156832938139</v>
      </c>
    </row>
    <row r="68" spans="1:10" x14ac:dyDescent="0.3">
      <c r="A68" s="507" t="s">
        <v>409</v>
      </c>
      <c r="B68" s="514">
        <v>40148.417419999998</v>
      </c>
      <c r="C68" s="506">
        <v>30099.725880000002</v>
      </c>
      <c r="D68" s="500">
        <f t="shared" si="12"/>
        <v>-0.25028860876080822</v>
      </c>
      <c r="E68" s="506">
        <v>428535.24809000001</v>
      </c>
      <c r="F68" s="506">
        <v>233445.95382300002</v>
      </c>
      <c r="G68" s="501">
        <f t="shared" si="13"/>
        <v>-0.45524678573471222</v>
      </c>
      <c r="H68" s="502">
        <f>(F68/$F$66)</f>
        <v>2.9498431670618597E-2</v>
      </c>
    </row>
    <row r="69" spans="1:10" x14ac:dyDescent="0.3">
      <c r="A69" s="515" t="s">
        <v>410</v>
      </c>
      <c r="B69" s="505">
        <f>SUM(B70)</f>
        <v>1609.0544</v>
      </c>
      <c r="C69" s="494">
        <f>SUM(C70)</f>
        <v>2096.9554559999997</v>
      </c>
      <c r="D69" s="493">
        <f t="shared" si="12"/>
        <v>0.30322222542631233</v>
      </c>
      <c r="E69" s="494">
        <f>SUM(E70)</f>
        <v>18083.327700000002</v>
      </c>
      <c r="F69" s="494">
        <f>SUM(F70)</f>
        <v>18183.079621500001</v>
      </c>
      <c r="G69" s="495">
        <f t="shared" si="13"/>
        <v>5.5162370087447612E-3</v>
      </c>
      <c r="H69" s="496">
        <f>SUM(H70)</f>
        <v>1</v>
      </c>
    </row>
    <row r="70" spans="1:10" x14ac:dyDescent="0.3">
      <c r="A70" s="497" t="s">
        <v>222</v>
      </c>
      <c r="B70" s="498">
        <v>1609.0544</v>
      </c>
      <c r="C70" s="499">
        <v>2096.9554559999997</v>
      </c>
      <c r="D70" s="500">
        <f t="shared" si="12"/>
        <v>0.30322222542631233</v>
      </c>
      <c r="E70" s="516">
        <v>18083.327700000002</v>
      </c>
      <c r="F70" s="499">
        <v>18183.079621500001</v>
      </c>
      <c r="G70" s="501">
        <f t="shared" si="13"/>
        <v>5.5162370087447612E-3</v>
      </c>
      <c r="H70" s="517">
        <f>(F70/F69)</f>
        <v>1</v>
      </c>
    </row>
    <row r="71" spans="1:10" x14ac:dyDescent="0.3">
      <c r="A71" s="515" t="s">
        <v>411</v>
      </c>
      <c r="B71" s="505">
        <f>SUM(B72:B77)</f>
        <v>3420.6002708999999</v>
      </c>
      <c r="C71" s="494">
        <f>SUM(C72:C77)</f>
        <v>2971.1272143200003</v>
      </c>
      <c r="D71" s="493">
        <f t="shared" si="12"/>
        <v>-0.13140180698802845</v>
      </c>
      <c r="E71" s="494">
        <f>SUM(E72:E77)</f>
        <v>27048.86120698</v>
      </c>
      <c r="F71" s="494">
        <f>SUM(F72:F77)</f>
        <v>29199.6484176698</v>
      </c>
      <c r="G71" s="495">
        <f t="shared" si="13"/>
        <v>7.9514889526468693E-2</v>
      </c>
      <c r="H71" s="496">
        <f>SUM(H72:H77)</f>
        <v>1</v>
      </c>
    </row>
    <row r="72" spans="1:10" x14ac:dyDescent="0.3">
      <c r="A72" s="497" t="s">
        <v>212</v>
      </c>
      <c r="B72" s="498">
        <v>1246.7947410000002</v>
      </c>
      <c r="C72" s="499">
        <v>1195.252999</v>
      </c>
      <c r="D72" s="500">
        <f t="shared" si="12"/>
        <v>-4.1339396377835784E-2</v>
      </c>
      <c r="E72" s="499">
        <v>9331.9801630000002</v>
      </c>
      <c r="F72" s="499">
        <v>12823.1089072</v>
      </c>
      <c r="G72" s="501">
        <f t="shared" si="13"/>
        <v>0.3741037468169765</v>
      </c>
      <c r="H72" s="502">
        <f>(F72/$F$71)</f>
        <v>0.43915285293093653</v>
      </c>
    </row>
    <row r="73" spans="1:10" x14ac:dyDescent="0.3">
      <c r="A73" s="497" t="s">
        <v>214</v>
      </c>
      <c r="B73" s="498">
        <v>1111.100416</v>
      </c>
      <c r="C73" s="499">
        <v>797.13029175999998</v>
      </c>
      <c r="D73" s="500">
        <f t="shared" si="12"/>
        <v>-0.28257583177792639</v>
      </c>
      <c r="E73" s="499">
        <v>11690.869238999998</v>
      </c>
      <c r="F73" s="499">
        <v>8099.6789196499994</v>
      </c>
      <c r="G73" s="501">
        <f t="shared" si="13"/>
        <v>-0.30717906820563995</v>
      </c>
      <c r="H73" s="502">
        <f t="shared" ref="H73:H77" si="15">(F73/$F$71)</f>
        <v>0.27738960427854265</v>
      </c>
    </row>
    <row r="74" spans="1:10" x14ac:dyDescent="0.3">
      <c r="A74" s="507" t="s">
        <v>211</v>
      </c>
      <c r="B74" s="508">
        <v>769.93614479999997</v>
      </c>
      <c r="C74" s="506">
        <v>298.98196799999999</v>
      </c>
      <c r="D74" s="500">
        <f t="shared" si="12"/>
        <v>-0.61167952690717731</v>
      </c>
      <c r="E74" s="506">
        <v>2926.1957548</v>
      </c>
      <c r="F74" s="506">
        <v>3526.1937039000004</v>
      </c>
      <c r="G74" s="501">
        <f t="shared" si="13"/>
        <v>0.20504368107150409</v>
      </c>
      <c r="H74" s="502">
        <f t="shared" si="15"/>
        <v>0.12076151238061375</v>
      </c>
    </row>
    <row r="75" spans="1:10" x14ac:dyDescent="0.3">
      <c r="A75" s="507" t="s">
        <v>213</v>
      </c>
      <c r="B75" s="508">
        <v>143.668384</v>
      </c>
      <c r="C75" s="506">
        <v>424.94461200000001</v>
      </c>
      <c r="D75" s="500">
        <f t="shared" si="12"/>
        <v>1.957815771074588</v>
      </c>
      <c r="E75" s="506">
        <v>1752.0225080000002</v>
      </c>
      <c r="F75" s="506">
        <v>2648.2354720000003</v>
      </c>
      <c r="G75" s="501">
        <f t="shared" si="13"/>
        <v>0.51153050825988589</v>
      </c>
      <c r="H75" s="502">
        <f t="shared" si="15"/>
        <v>9.0694087617762348E-2</v>
      </c>
    </row>
    <row r="76" spans="1:10" x14ac:dyDescent="0.3">
      <c r="A76" s="507" t="s">
        <v>217</v>
      </c>
      <c r="B76" s="508">
        <v>125.73388509999999</v>
      </c>
      <c r="C76" s="506">
        <v>93.729647560000004</v>
      </c>
      <c r="D76" s="500">
        <f t="shared" si="12"/>
        <v>-0.25453947847508285</v>
      </c>
      <c r="E76" s="506">
        <v>1093.1111088799998</v>
      </c>
      <c r="F76" s="506">
        <v>1114.0096089198</v>
      </c>
      <c r="G76" s="501">
        <f t="shared" si="13"/>
        <v>1.9118367629812817E-2</v>
      </c>
      <c r="H76" s="502">
        <f t="shared" si="15"/>
        <v>3.8151473366565304E-2</v>
      </c>
    </row>
    <row r="77" spans="1:10" ht="15" thickBot="1" x14ac:dyDescent="0.35">
      <c r="A77" s="507" t="s">
        <v>210</v>
      </c>
      <c r="B77" s="518">
        <v>23.366700000000002</v>
      </c>
      <c r="C77" s="519">
        <v>161.08769599999999</v>
      </c>
      <c r="D77" s="520">
        <f t="shared" si="12"/>
        <v>5.8939001228243599</v>
      </c>
      <c r="E77" s="519">
        <v>254.68243329999999</v>
      </c>
      <c r="F77" s="519">
        <v>988.42180600000006</v>
      </c>
      <c r="G77" s="521">
        <f t="shared" si="13"/>
        <v>2.8809971822269382</v>
      </c>
      <c r="H77" s="522">
        <f t="shared" si="15"/>
        <v>3.385046942557942E-2</v>
      </c>
    </row>
    <row r="78" spans="1:10" ht="53.25" customHeight="1" thickBot="1" x14ac:dyDescent="0.35">
      <c r="A78" s="764" t="s">
        <v>517</v>
      </c>
      <c r="B78" s="765"/>
      <c r="C78" s="765"/>
      <c r="D78" s="765"/>
      <c r="E78" s="765"/>
      <c r="F78" s="765"/>
      <c r="G78" s="765"/>
      <c r="H78" s="766"/>
    </row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</sheetData>
  <mergeCells count="3">
    <mergeCell ref="B4:D4"/>
    <mergeCell ref="E4:H4"/>
    <mergeCell ref="A78:H78"/>
  </mergeCells>
  <pageMargins left="0.7" right="0.7" top="0.75" bottom="0.75" header="0" footer="0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A0000"/>
  </sheetPr>
  <dimension ref="A1:Q105"/>
  <sheetViews>
    <sheetView showGridLines="0" workbookViewId="0">
      <selection activeCell="F16" sqref="F16"/>
    </sheetView>
  </sheetViews>
  <sheetFormatPr baseColWidth="10" defaultColWidth="14.44140625" defaultRowHeight="15" customHeight="1" x14ac:dyDescent="0.3"/>
  <cols>
    <col min="1" max="1" width="16.6640625" style="322" customWidth="1"/>
    <col min="2" max="6" width="19.44140625" style="322" customWidth="1"/>
    <col min="7" max="17" width="11.44140625" style="322" customWidth="1"/>
    <col min="18" max="16384" width="14.44140625" style="322"/>
  </cols>
  <sheetData>
    <row r="1" spans="1:17" ht="14.25" customHeight="1" x14ac:dyDescent="0.3">
      <c r="A1" s="319" t="s">
        <v>260</v>
      </c>
      <c r="B1" s="320"/>
      <c r="C1" s="320"/>
      <c r="D1" s="320"/>
      <c r="E1" s="320"/>
      <c r="F1" s="320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14.25" customHeight="1" x14ac:dyDescent="0.3">
      <c r="A2" s="323" t="s">
        <v>261</v>
      </c>
      <c r="B2" s="320"/>
      <c r="C2" s="320"/>
      <c r="D2" s="320"/>
      <c r="E2" s="320"/>
      <c r="F2" s="320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17" ht="14.25" customHeight="1" x14ac:dyDescent="0.3">
      <c r="A3" s="319"/>
      <c r="B3" s="320"/>
      <c r="C3" s="320"/>
      <c r="D3" s="320"/>
      <c r="E3" s="320"/>
      <c r="F3" s="320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ht="14.25" customHeight="1" x14ac:dyDescent="0.3">
      <c r="A4" s="324" t="s">
        <v>60</v>
      </c>
      <c r="B4" s="325" t="s">
        <v>262</v>
      </c>
      <c r="C4" s="325" t="s">
        <v>263</v>
      </c>
      <c r="D4" s="325" t="s">
        <v>264</v>
      </c>
      <c r="E4" s="325" t="s">
        <v>265</v>
      </c>
      <c r="F4" s="325" t="s">
        <v>266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ht="14.25" customHeight="1" x14ac:dyDescent="0.3">
      <c r="A5" s="324"/>
      <c r="B5" s="325" t="s">
        <v>267</v>
      </c>
      <c r="C5" s="325"/>
      <c r="D5" s="325" t="s">
        <v>268</v>
      </c>
      <c r="E5" s="325" t="s">
        <v>267</v>
      </c>
      <c r="F5" s="325" t="s">
        <v>269</v>
      </c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7" ht="14.25" customHeight="1" x14ac:dyDescent="0.3">
      <c r="A6" s="319">
        <v>2011</v>
      </c>
      <c r="B6" s="326">
        <v>58.66</v>
      </c>
      <c r="C6" s="326">
        <v>146.12</v>
      </c>
      <c r="D6" s="326">
        <v>70.680000000000007</v>
      </c>
      <c r="E6" s="326">
        <v>135.63</v>
      </c>
      <c r="F6" s="326">
        <v>411.09</v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ht="14.25" customHeight="1" x14ac:dyDescent="0.3">
      <c r="A7" s="319">
        <v>2012</v>
      </c>
      <c r="B7" s="326">
        <v>441.66</v>
      </c>
      <c r="C7" s="326">
        <v>12.71</v>
      </c>
      <c r="D7" s="326">
        <v>571.66999999999996</v>
      </c>
      <c r="E7" s="326">
        <v>941.67</v>
      </c>
      <c r="F7" s="326">
        <v>1967.71</v>
      </c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</row>
    <row r="8" spans="1:17" ht="14.25" customHeight="1" x14ac:dyDescent="0.3">
      <c r="A8" s="319">
        <v>2013</v>
      </c>
      <c r="B8" s="326">
        <v>336.98</v>
      </c>
      <c r="C8" s="326">
        <v>11.91</v>
      </c>
      <c r="D8" s="326">
        <v>505.37</v>
      </c>
      <c r="E8" s="326">
        <v>809.47</v>
      </c>
      <c r="F8" s="326">
        <v>1663.73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</row>
    <row r="9" spans="1:17" ht="14.25" customHeight="1" x14ac:dyDescent="0.3">
      <c r="A9" s="319">
        <v>2014</v>
      </c>
      <c r="B9" s="326">
        <v>372.45</v>
      </c>
      <c r="C9" s="326">
        <v>120.64</v>
      </c>
      <c r="D9" s="326">
        <v>528.97</v>
      </c>
      <c r="E9" s="326">
        <v>535.11</v>
      </c>
      <c r="F9" s="326">
        <v>1557.17</v>
      </c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</row>
    <row r="10" spans="1:17" ht="14.25" customHeight="1" x14ac:dyDescent="0.3">
      <c r="A10" s="319">
        <v>2015</v>
      </c>
      <c r="B10" s="326">
        <v>208.18</v>
      </c>
      <c r="C10" s="326">
        <v>198.71</v>
      </c>
      <c r="D10" s="326">
        <v>352.16</v>
      </c>
      <c r="E10" s="326">
        <v>344.16</v>
      </c>
      <c r="F10" s="326">
        <v>1103.2</v>
      </c>
      <c r="G10" s="321"/>
      <c r="H10" s="321"/>
      <c r="I10" s="327"/>
      <c r="J10" s="321"/>
      <c r="K10" s="321"/>
      <c r="L10" s="321"/>
      <c r="M10" s="321"/>
      <c r="N10" s="321"/>
      <c r="O10" s="321"/>
      <c r="P10" s="321"/>
      <c r="Q10" s="321"/>
    </row>
    <row r="11" spans="1:17" ht="14.25" customHeight="1" x14ac:dyDescent="0.3">
      <c r="A11" s="319">
        <v>2016</v>
      </c>
      <c r="B11" s="326">
        <v>236.43</v>
      </c>
      <c r="C11" s="326">
        <v>205.76</v>
      </c>
      <c r="D11" s="326">
        <v>519.58000000000004</v>
      </c>
      <c r="E11" s="326">
        <v>101.5</v>
      </c>
      <c r="F11" s="326">
        <v>1063.27</v>
      </c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</row>
    <row r="12" spans="1:17" ht="14.25" customHeight="1" x14ac:dyDescent="0.3">
      <c r="A12" s="319">
        <v>2017</v>
      </c>
      <c r="B12" s="328">
        <v>638.01203592000002</v>
      </c>
      <c r="C12" s="328">
        <v>260.90940907000004</v>
      </c>
      <c r="D12" s="328">
        <v>808.82568502999993</v>
      </c>
      <c r="E12" s="328">
        <v>66.167433000000003</v>
      </c>
      <c r="F12" s="328">
        <v>1773.9145630200001</v>
      </c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</row>
    <row r="13" spans="1:17" ht="14.25" customHeight="1" x14ac:dyDescent="0.3">
      <c r="A13" s="319">
        <v>2018</v>
      </c>
      <c r="B13" s="328">
        <v>770.44</v>
      </c>
      <c r="C13" s="328">
        <v>267.08999999999997</v>
      </c>
      <c r="D13" s="328">
        <v>980.07</v>
      </c>
      <c r="E13" s="328">
        <v>88.32</v>
      </c>
      <c r="F13" s="328">
        <f t="shared" ref="F13:F14" si="0">SUM(B13:E13)</f>
        <v>2105.92</v>
      </c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</row>
    <row r="14" spans="1:17" ht="14.25" customHeight="1" x14ac:dyDescent="0.3">
      <c r="A14" s="319">
        <v>2019</v>
      </c>
      <c r="B14" s="328">
        <v>545.05397387999994</v>
      </c>
      <c r="C14" s="328">
        <v>586.45435012999997</v>
      </c>
      <c r="D14" s="328">
        <v>883.37402214999986</v>
      </c>
      <c r="E14" s="328">
        <v>40.147508939999994</v>
      </c>
      <c r="F14" s="328">
        <f t="shared" si="0"/>
        <v>2055.0298550999996</v>
      </c>
      <c r="G14" s="329"/>
      <c r="H14" s="329"/>
      <c r="I14" s="327"/>
      <c r="J14" s="329"/>
      <c r="K14" s="329"/>
      <c r="L14" s="321"/>
      <c r="M14" s="321"/>
      <c r="N14" s="321"/>
      <c r="O14" s="321"/>
      <c r="P14" s="321"/>
      <c r="Q14" s="321"/>
    </row>
    <row r="15" spans="1:17" ht="14.25" customHeight="1" x14ac:dyDescent="0.3">
      <c r="A15" s="330">
        <v>2020</v>
      </c>
      <c r="B15" s="331">
        <f>SUM(B16:B26)</f>
        <v>349.78925203</v>
      </c>
      <c r="C15" s="331">
        <f>SUM(C16:C26)</f>
        <v>278.34150313999999</v>
      </c>
      <c r="D15" s="331">
        <f>SUM(D16:D26)</f>
        <v>770.00832579999997</v>
      </c>
      <c r="E15" s="331">
        <f>SUM(E16:E26)</f>
        <v>7.341588999999999</v>
      </c>
      <c r="F15" s="331">
        <f>SUM(F16:F26)</f>
        <v>1405.4806699699998</v>
      </c>
      <c r="G15" s="329"/>
      <c r="H15" s="329"/>
      <c r="I15" s="332"/>
      <c r="J15" s="329"/>
      <c r="K15" s="328"/>
      <c r="L15" s="333"/>
      <c r="M15" s="333"/>
      <c r="N15" s="333"/>
      <c r="O15" s="333"/>
      <c r="P15" s="333"/>
      <c r="Q15" s="333"/>
    </row>
    <row r="16" spans="1:17" ht="14.25" customHeight="1" x14ac:dyDescent="0.3">
      <c r="A16" s="319" t="s">
        <v>44</v>
      </c>
      <c r="B16" s="334">
        <v>7.9618999999999995E-2</v>
      </c>
      <c r="C16" s="332">
        <v>27.083633990000003</v>
      </c>
      <c r="D16" s="332">
        <v>40.885795979999997</v>
      </c>
      <c r="E16" s="335">
        <v>1.1980000000000001E-3</v>
      </c>
      <c r="F16" s="328">
        <f t="shared" ref="F16:F26" si="1">+SUM(B16:E16)</f>
        <v>68.050246970000003</v>
      </c>
      <c r="G16" s="321"/>
      <c r="H16" s="321"/>
      <c r="I16" s="321"/>
      <c r="J16" s="321"/>
      <c r="K16" s="329"/>
      <c r="L16" s="333"/>
      <c r="M16" s="333"/>
      <c r="N16" s="333"/>
      <c r="O16" s="333"/>
      <c r="P16" s="333"/>
      <c r="Q16" s="333"/>
    </row>
    <row r="17" spans="1:17" ht="14.25" customHeight="1" x14ac:dyDescent="0.3">
      <c r="A17" s="319" t="s">
        <v>43</v>
      </c>
      <c r="B17" s="334">
        <v>61.302308009999997</v>
      </c>
      <c r="C17" s="332">
        <v>20.403461</v>
      </c>
      <c r="D17" s="332">
        <v>115.99921098999999</v>
      </c>
      <c r="E17" s="335">
        <v>0</v>
      </c>
      <c r="F17" s="328">
        <f t="shared" si="1"/>
        <v>197.70497999999998</v>
      </c>
      <c r="G17" s="329"/>
      <c r="H17" s="329"/>
      <c r="I17" s="329"/>
      <c r="J17" s="329"/>
      <c r="K17" s="329"/>
      <c r="L17" s="333"/>
      <c r="M17" s="333"/>
      <c r="N17" s="333"/>
      <c r="O17" s="333"/>
      <c r="P17" s="333"/>
      <c r="Q17" s="333"/>
    </row>
    <row r="18" spans="1:17" ht="14.25" customHeight="1" x14ac:dyDescent="0.3">
      <c r="A18" s="336" t="s">
        <v>42</v>
      </c>
      <c r="B18" s="334">
        <v>83.498118000000005</v>
      </c>
      <c r="C18" s="332">
        <v>23.11116999</v>
      </c>
      <c r="D18" s="332">
        <v>121.02743998999999</v>
      </c>
      <c r="E18" s="329">
        <v>6.0839949999999998</v>
      </c>
      <c r="F18" s="328">
        <f t="shared" si="1"/>
        <v>233.72072297999998</v>
      </c>
      <c r="G18" s="329"/>
      <c r="H18" s="329"/>
      <c r="I18" s="332"/>
      <c r="J18" s="329"/>
      <c r="K18" s="329"/>
      <c r="L18" s="333"/>
      <c r="M18" s="333"/>
      <c r="N18" s="333"/>
      <c r="O18" s="333"/>
      <c r="P18" s="333"/>
      <c r="Q18" s="333"/>
    </row>
    <row r="19" spans="1:17" ht="14.25" customHeight="1" x14ac:dyDescent="0.3">
      <c r="A19" s="336" t="s">
        <v>41</v>
      </c>
      <c r="B19" s="334">
        <v>0</v>
      </c>
      <c r="C19" s="332">
        <v>20.583821990000001</v>
      </c>
      <c r="D19" s="332">
        <v>7.3699300000000001</v>
      </c>
      <c r="E19" s="329">
        <v>0</v>
      </c>
      <c r="F19" s="328">
        <f t="shared" si="1"/>
        <v>27.953751990000001</v>
      </c>
      <c r="G19" s="329"/>
      <c r="H19" s="329"/>
      <c r="I19" s="329"/>
      <c r="J19" s="329"/>
      <c r="K19" s="329"/>
      <c r="L19" s="333"/>
      <c r="M19" s="333"/>
      <c r="N19" s="333"/>
      <c r="O19" s="333"/>
      <c r="P19" s="333"/>
      <c r="Q19" s="333"/>
    </row>
    <row r="20" spans="1:17" ht="14.25" customHeight="1" x14ac:dyDescent="0.3">
      <c r="A20" s="336" t="s">
        <v>40</v>
      </c>
      <c r="B20" s="334">
        <v>46.93246001</v>
      </c>
      <c r="C20" s="332">
        <v>16.398508</v>
      </c>
      <c r="D20" s="332">
        <v>100.41495599</v>
      </c>
      <c r="E20" s="329">
        <v>0</v>
      </c>
      <c r="F20" s="328">
        <f t="shared" si="1"/>
        <v>163.745924</v>
      </c>
      <c r="G20" s="329"/>
      <c r="H20" s="329"/>
      <c r="I20" s="329"/>
      <c r="J20" s="329"/>
      <c r="K20" s="329"/>
      <c r="L20" s="333"/>
      <c r="M20" s="333"/>
      <c r="N20" s="333"/>
      <c r="O20" s="333"/>
      <c r="P20" s="333"/>
      <c r="Q20" s="333"/>
    </row>
    <row r="21" spans="1:17" ht="14.25" customHeight="1" x14ac:dyDescent="0.3">
      <c r="A21" s="336" t="s">
        <v>39</v>
      </c>
      <c r="B21" s="334">
        <v>10.043980980000001</v>
      </c>
      <c r="C21" s="332">
        <v>18.905241</v>
      </c>
      <c r="D21" s="332">
        <v>86.90097797</v>
      </c>
      <c r="E21" s="329">
        <v>1.25421</v>
      </c>
      <c r="F21" s="328">
        <f t="shared" si="1"/>
        <v>117.10440995</v>
      </c>
      <c r="G21" s="329"/>
      <c r="H21" s="329"/>
      <c r="I21" s="329"/>
      <c r="J21" s="329"/>
      <c r="K21" s="329"/>
      <c r="L21" s="333"/>
      <c r="M21" s="333"/>
      <c r="N21" s="333"/>
      <c r="O21" s="333"/>
      <c r="P21" s="333"/>
      <c r="Q21" s="333"/>
    </row>
    <row r="22" spans="1:17" ht="14.25" customHeight="1" x14ac:dyDescent="0.3">
      <c r="A22" s="336" t="s">
        <v>38</v>
      </c>
      <c r="B22" s="334">
        <v>0</v>
      </c>
      <c r="C22" s="337">
        <v>28.952773069999999</v>
      </c>
      <c r="D22" s="332">
        <v>7.4953399999999997</v>
      </c>
      <c r="E22" s="329">
        <v>0</v>
      </c>
      <c r="F22" s="328">
        <f t="shared" si="1"/>
        <v>36.448113069999998</v>
      </c>
      <c r="G22" s="329"/>
      <c r="H22" s="329"/>
      <c r="I22" s="329"/>
      <c r="J22" s="329"/>
      <c r="K22" s="329"/>
      <c r="L22" s="333"/>
      <c r="M22" s="333"/>
      <c r="N22" s="333"/>
      <c r="O22" s="333"/>
      <c r="P22" s="333"/>
      <c r="Q22" s="333"/>
    </row>
    <row r="23" spans="1:17" ht="14.25" customHeight="1" x14ac:dyDescent="0.3">
      <c r="A23" s="336" t="s">
        <v>77</v>
      </c>
      <c r="B23" s="334">
        <v>37.151822009999997</v>
      </c>
      <c r="C23" s="337">
        <v>11.669065029999999</v>
      </c>
      <c r="D23" s="332">
        <v>75.162655930000014</v>
      </c>
      <c r="E23" s="335">
        <v>6.87E-4</v>
      </c>
      <c r="F23" s="328">
        <f t="shared" si="1"/>
        <v>123.98422997</v>
      </c>
      <c r="G23" s="329"/>
      <c r="H23" s="329"/>
      <c r="I23" s="329"/>
      <c r="J23" s="329"/>
      <c r="K23" s="329"/>
      <c r="L23" s="333"/>
      <c r="M23" s="333"/>
      <c r="N23" s="333"/>
      <c r="O23" s="333"/>
      <c r="P23" s="333"/>
      <c r="Q23" s="333"/>
    </row>
    <row r="24" spans="1:17" ht="14.25" customHeight="1" x14ac:dyDescent="0.3">
      <c r="A24" s="336" t="s">
        <v>270</v>
      </c>
      <c r="B24" s="334">
        <v>5.451047</v>
      </c>
      <c r="C24" s="337">
        <v>34.049206019999993</v>
      </c>
      <c r="D24" s="332">
        <v>32.346562970000001</v>
      </c>
      <c r="E24" s="335">
        <v>1.273E-3</v>
      </c>
      <c r="F24" s="328">
        <f t="shared" si="1"/>
        <v>71.848088989999994</v>
      </c>
      <c r="G24" s="329"/>
      <c r="H24" s="329"/>
      <c r="I24" s="329"/>
      <c r="J24" s="329"/>
      <c r="K24" s="329"/>
      <c r="L24" s="333"/>
      <c r="M24" s="333"/>
      <c r="N24" s="333"/>
      <c r="O24" s="333"/>
      <c r="P24" s="333"/>
      <c r="Q24" s="333"/>
    </row>
    <row r="25" spans="1:17" ht="14.25" customHeight="1" x14ac:dyDescent="0.3">
      <c r="A25" s="336" t="s">
        <v>291</v>
      </c>
      <c r="B25" s="334">
        <v>0.313915</v>
      </c>
      <c r="C25" s="337">
        <v>35.877342049999996</v>
      </c>
      <c r="D25" s="332">
        <v>8.2146699999999999</v>
      </c>
      <c r="E25" s="431">
        <v>2.2599999999999999E-4</v>
      </c>
      <c r="F25" s="328">
        <f t="shared" si="1"/>
        <v>44.406153049999993</v>
      </c>
      <c r="G25" s="329"/>
      <c r="H25" s="329"/>
      <c r="I25" s="329"/>
      <c r="J25" s="329"/>
      <c r="K25" s="329"/>
      <c r="L25" s="333"/>
      <c r="M25" s="333"/>
      <c r="N25" s="333"/>
      <c r="O25" s="333"/>
      <c r="P25" s="333"/>
      <c r="Q25" s="333"/>
    </row>
    <row r="26" spans="1:17" ht="14.25" customHeight="1" x14ac:dyDescent="0.3">
      <c r="A26" s="336" t="s">
        <v>292</v>
      </c>
      <c r="B26" s="334">
        <v>105.01598202</v>
      </c>
      <c r="C26" s="337">
        <v>41.307281000000003</v>
      </c>
      <c r="D26" s="332">
        <v>174.19078597999999</v>
      </c>
      <c r="E26" s="335">
        <v>0</v>
      </c>
      <c r="F26" s="328">
        <f t="shared" si="1"/>
        <v>320.514049</v>
      </c>
      <c r="G26" s="329"/>
      <c r="H26" s="329"/>
      <c r="I26" s="329"/>
      <c r="J26" s="329"/>
      <c r="K26" s="329"/>
      <c r="L26" s="333"/>
      <c r="M26" s="333"/>
      <c r="N26" s="333"/>
      <c r="O26" s="333"/>
      <c r="P26" s="333"/>
      <c r="Q26" s="333"/>
    </row>
    <row r="27" spans="1:17" ht="18.75" customHeight="1" x14ac:dyDescent="0.3">
      <c r="A27" s="338" t="s">
        <v>266</v>
      </c>
      <c r="B27" s="343">
        <f t="shared" ref="B27:F27" si="2">SUM(B6:B15)</f>
        <v>3957.6552618300002</v>
      </c>
      <c r="C27" s="343">
        <f t="shared" si="2"/>
        <v>2088.64526234</v>
      </c>
      <c r="D27" s="343">
        <f t="shared" si="2"/>
        <v>5990.7080329799992</v>
      </c>
      <c r="E27" s="343">
        <f t="shared" si="2"/>
        <v>3069.5165309400004</v>
      </c>
      <c r="F27" s="343">
        <f t="shared" si="2"/>
        <v>15106.51508809</v>
      </c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</row>
    <row r="28" spans="1:17" ht="14.25" customHeight="1" x14ac:dyDescent="0.3">
      <c r="A28" s="339"/>
      <c r="B28" s="340"/>
      <c r="C28" s="340"/>
      <c r="D28" s="340"/>
      <c r="E28" s="340"/>
      <c r="F28" s="340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</row>
    <row r="29" spans="1:17" ht="35.25" customHeight="1" x14ac:dyDescent="0.3">
      <c r="A29" s="818" t="s">
        <v>326</v>
      </c>
      <c r="B29" s="819"/>
      <c r="C29" s="819"/>
      <c r="D29" s="819"/>
      <c r="E29" s="819"/>
      <c r="F29" s="819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7" ht="14.25" customHeight="1" x14ac:dyDescent="0.3">
      <c r="A30" s="339"/>
      <c r="B30" s="342"/>
      <c r="C30" s="342"/>
      <c r="D30" s="342"/>
      <c r="E30" s="342"/>
      <c r="F30" s="342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</row>
    <row r="31" spans="1:17" ht="14.25" customHeight="1" x14ac:dyDescent="0.3">
      <c r="A31" s="339"/>
      <c r="B31" s="342"/>
      <c r="C31" s="342"/>
      <c r="D31" s="342"/>
      <c r="E31" s="342"/>
      <c r="F31" s="342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</row>
    <row r="32" spans="1:17" ht="14.25" customHeight="1" x14ac:dyDescent="0.3">
      <c r="A32" s="339"/>
      <c r="B32" s="342"/>
      <c r="C32" s="342"/>
      <c r="D32" s="342"/>
      <c r="E32" s="342"/>
      <c r="F32" s="342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</row>
    <row r="33" spans="1:17" ht="14.25" customHeight="1" x14ac:dyDescent="0.3">
      <c r="A33" s="339"/>
      <c r="B33" s="342"/>
      <c r="C33" s="342"/>
      <c r="D33" s="342"/>
      <c r="E33" s="342"/>
      <c r="F33" s="342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</row>
    <row r="34" spans="1:17" ht="14.25" customHeight="1" x14ac:dyDescent="0.3">
      <c r="A34" s="339"/>
      <c r="B34" s="342"/>
      <c r="C34" s="342"/>
      <c r="D34" s="342"/>
      <c r="E34" s="342"/>
      <c r="F34" s="342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</row>
    <row r="35" spans="1:17" ht="14.25" customHeight="1" x14ac:dyDescent="0.3">
      <c r="A35" s="339"/>
      <c r="B35" s="342"/>
      <c r="C35" s="342"/>
      <c r="D35" s="342"/>
      <c r="E35" s="342"/>
      <c r="F35" s="342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</row>
    <row r="36" spans="1:17" ht="14.25" customHeight="1" x14ac:dyDescent="0.3">
      <c r="A36" s="339"/>
      <c r="B36" s="342"/>
      <c r="C36" s="342"/>
      <c r="D36" s="342"/>
      <c r="E36" s="342"/>
      <c r="F36" s="342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</row>
    <row r="37" spans="1:17" ht="14.25" customHeight="1" x14ac:dyDescent="0.3">
      <c r="A37" s="339"/>
      <c r="B37" s="342"/>
      <c r="C37" s="342"/>
      <c r="D37" s="342"/>
      <c r="E37" s="342"/>
      <c r="F37" s="342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</row>
    <row r="38" spans="1:17" ht="14.25" customHeight="1" x14ac:dyDescent="0.3">
      <c r="A38" s="339"/>
      <c r="B38" s="342"/>
      <c r="C38" s="342"/>
      <c r="D38" s="342"/>
      <c r="E38" s="342"/>
      <c r="F38" s="342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</row>
    <row r="39" spans="1:17" ht="14.25" customHeight="1" x14ac:dyDescent="0.3">
      <c r="A39" s="339"/>
      <c r="B39" s="342"/>
      <c r="C39" s="342"/>
      <c r="D39" s="342"/>
      <c r="E39" s="342"/>
      <c r="F39" s="342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</row>
    <row r="40" spans="1:17" ht="14.25" customHeight="1" x14ac:dyDescent="0.3">
      <c r="A40" s="339"/>
      <c r="B40" s="342"/>
      <c r="C40" s="342"/>
      <c r="D40" s="342"/>
      <c r="E40" s="342"/>
      <c r="F40" s="342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</row>
    <row r="41" spans="1:17" ht="14.25" customHeight="1" x14ac:dyDescent="0.3">
      <c r="A41" s="339"/>
      <c r="B41" s="342"/>
      <c r="C41" s="342"/>
      <c r="D41" s="342"/>
      <c r="E41" s="342"/>
      <c r="F41" s="342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</row>
    <row r="42" spans="1:17" ht="14.25" customHeight="1" x14ac:dyDescent="0.3">
      <c r="A42" s="339"/>
      <c r="B42" s="342"/>
      <c r="C42" s="342"/>
      <c r="D42" s="342"/>
      <c r="E42" s="342"/>
      <c r="F42" s="342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</row>
    <row r="43" spans="1:17" ht="14.25" customHeight="1" x14ac:dyDescent="0.3">
      <c r="A43" s="339"/>
      <c r="B43" s="342"/>
      <c r="C43" s="342"/>
      <c r="D43" s="342"/>
      <c r="E43" s="342"/>
      <c r="F43" s="342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</row>
    <row r="44" spans="1:17" ht="14.25" customHeight="1" x14ac:dyDescent="0.3">
      <c r="A44" s="339"/>
      <c r="B44" s="342"/>
      <c r="C44" s="342"/>
      <c r="D44" s="342"/>
      <c r="E44" s="342"/>
      <c r="F44" s="342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</row>
    <row r="45" spans="1:17" ht="14.25" customHeight="1" x14ac:dyDescent="0.3">
      <c r="A45" s="339"/>
      <c r="B45" s="342"/>
      <c r="C45" s="342"/>
      <c r="D45" s="342"/>
      <c r="E45" s="342"/>
      <c r="F45" s="342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</row>
    <row r="46" spans="1:17" ht="14.25" customHeight="1" x14ac:dyDescent="0.3">
      <c r="A46" s="339"/>
      <c r="B46" s="342"/>
      <c r="C46" s="342"/>
      <c r="D46" s="342"/>
      <c r="E46" s="342"/>
      <c r="F46" s="342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</row>
    <row r="47" spans="1:17" ht="14.25" customHeight="1" x14ac:dyDescent="0.3">
      <c r="A47" s="339"/>
      <c r="B47" s="342"/>
      <c r="C47" s="342"/>
      <c r="D47" s="342"/>
      <c r="E47" s="342"/>
      <c r="F47" s="342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</row>
    <row r="48" spans="1:17" ht="14.25" customHeight="1" x14ac:dyDescent="0.3">
      <c r="A48" s="339"/>
      <c r="B48" s="342"/>
      <c r="C48" s="342"/>
      <c r="D48" s="342"/>
      <c r="E48" s="342"/>
      <c r="F48" s="342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</row>
    <row r="49" spans="1:17" ht="14.25" customHeight="1" x14ac:dyDescent="0.3">
      <c r="A49" s="339"/>
      <c r="B49" s="342"/>
      <c r="C49" s="342"/>
      <c r="D49" s="342"/>
      <c r="E49" s="342"/>
      <c r="F49" s="342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</row>
    <row r="50" spans="1:17" ht="14.25" customHeight="1" x14ac:dyDescent="0.3">
      <c r="A50" s="339"/>
      <c r="B50" s="342"/>
      <c r="C50" s="342"/>
      <c r="D50" s="342"/>
      <c r="E50" s="342"/>
      <c r="F50" s="342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</row>
    <row r="51" spans="1:17" ht="14.25" customHeight="1" x14ac:dyDescent="0.3">
      <c r="A51" s="339"/>
      <c r="B51" s="342"/>
      <c r="C51" s="342"/>
      <c r="D51" s="342"/>
      <c r="E51" s="342"/>
      <c r="F51" s="342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</row>
    <row r="52" spans="1:17" ht="14.25" customHeight="1" x14ac:dyDescent="0.3">
      <c r="A52" s="339"/>
      <c r="B52" s="342"/>
      <c r="C52" s="342"/>
      <c r="D52" s="342"/>
      <c r="E52" s="342"/>
      <c r="F52" s="342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</row>
    <row r="53" spans="1:17" ht="14.25" customHeight="1" x14ac:dyDescent="0.3">
      <c r="A53" s="339"/>
      <c r="B53" s="342"/>
      <c r="C53" s="342"/>
      <c r="D53" s="342"/>
      <c r="E53" s="342"/>
      <c r="F53" s="342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</row>
    <row r="54" spans="1:17" ht="14.25" customHeight="1" x14ac:dyDescent="0.3">
      <c r="A54" s="339"/>
      <c r="B54" s="342"/>
      <c r="C54" s="342"/>
      <c r="D54" s="342"/>
      <c r="E54" s="342"/>
      <c r="F54" s="342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</row>
    <row r="55" spans="1:17" ht="14.25" customHeight="1" x14ac:dyDescent="0.3">
      <c r="A55" s="339"/>
      <c r="B55" s="342"/>
      <c r="C55" s="342"/>
      <c r="D55" s="342"/>
      <c r="E55" s="342"/>
      <c r="F55" s="342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</row>
    <row r="56" spans="1:17" ht="14.25" customHeight="1" x14ac:dyDescent="0.3">
      <c r="A56" s="339"/>
      <c r="B56" s="342"/>
      <c r="C56" s="342"/>
      <c r="D56" s="342"/>
      <c r="E56" s="342"/>
      <c r="F56" s="342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</row>
    <row r="57" spans="1:17" ht="14.25" customHeight="1" x14ac:dyDescent="0.3">
      <c r="A57" s="339"/>
      <c r="B57" s="342"/>
      <c r="C57" s="342"/>
      <c r="D57" s="342"/>
      <c r="E57" s="342"/>
      <c r="F57" s="342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</row>
    <row r="58" spans="1:17" ht="14.25" customHeight="1" x14ac:dyDescent="0.3">
      <c r="A58" s="339"/>
      <c r="B58" s="342"/>
      <c r="C58" s="342"/>
      <c r="D58" s="342"/>
      <c r="E58" s="342"/>
      <c r="F58" s="342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</row>
    <row r="59" spans="1:17" ht="14.25" customHeight="1" x14ac:dyDescent="0.3">
      <c r="A59" s="339"/>
      <c r="B59" s="342"/>
      <c r="C59" s="342"/>
      <c r="D59" s="342"/>
      <c r="E59" s="342"/>
      <c r="F59" s="342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</row>
    <row r="60" spans="1:17" ht="14.25" customHeight="1" x14ac:dyDescent="0.3">
      <c r="A60" s="339"/>
      <c r="B60" s="342"/>
      <c r="C60" s="342"/>
      <c r="D60" s="342"/>
      <c r="E60" s="342"/>
      <c r="F60" s="342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</row>
    <row r="61" spans="1:17" ht="14.25" customHeight="1" x14ac:dyDescent="0.3">
      <c r="A61" s="339"/>
      <c r="B61" s="342"/>
      <c r="C61" s="342"/>
      <c r="D61" s="342"/>
      <c r="E61" s="342"/>
      <c r="F61" s="342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</row>
    <row r="62" spans="1:17" ht="14.25" customHeight="1" x14ac:dyDescent="0.3">
      <c r="A62" s="339"/>
      <c r="B62" s="342"/>
      <c r="C62" s="342"/>
      <c r="D62" s="342"/>
      <c r="E62" s="342"/>
      <c r="F62" s="342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</row>
    <row r="63" spans="1:17" ht="14.25" customHeight="1" x14ac:dyDescent="0.3">
      <c r="A63" s="339"/>
      <c r="B63" s="342"/>
      <c r="C63" s="342"/>
      <c r="D63" s="342"/>
      <c r="E63" s="342"/>
      <c r="F63" s="342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</row>
    <row r="64" spans="1:17" ht="14.25" customHeight="1" x14ac:dyDescent="0.3">
      <c r="A64" s="339"/>
      <c r="B64" s="342"/>
      <c r="C64" s="342"/>
      <c r="D64" s="342"/>
      <c r="E64" s="342"/>
      <c r="F64" s="342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</row>
    <row r="65" spans="1:17" ht="14.25" customHeight="1" x14ac:dyDescent="0.3">
      <c r="A65" s="339"/>
      <c r="B65" s="342"/>
      <c r="C65" s="342"/>
      <c r="D65" s="342"/>
      <c r="E65" s="342"/>
      <c r="F65" s="342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</row>
    <row r="66" spans="1:17" ht="14.25" customHeight="1" x14ac:dyDescent="0.3">
      <c r="A66" s="339"/>
      <c r="B66" s="342"/>
      <c r="C66" s="342"/>
      <c r="D66" s="342"/>
      <c r="E66" s="342"/>
      <c r="F66" s="342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</row>
    <row r="67" spans="1:17" ht="14.25" customHeight="1" x14ac:dyDescent="0.3">
      <c r="A67" s="339"/>
      <c r="B67" s="342"/>
      <c r="C67" s="342"/>
      <c r="D67" s="342"/>
      <c r="E67" s="342"/>
      <c r="F67" s="342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</row>
    <row r="68" spans="1:17" ht="14.25" customHeight="1" x14ac:dyDescent="0.3">
      <c r="A68" s="339"/>
      <c r="B68" s="342"/>
      <c r="C68" s="342"/>
      <c r="D68" s="342"/>
      <c r="E68" s="342"/>
      <c r="F68" s="342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</row>
    <row r="69" spans="1:17" ht="14.25" customHeight="1" x14ac:dyDescent="0.3">
      <c r="A69" s="339"/>
      <c r="B69" s="342"/>
      <c r="C69" s="342"/>
      <c r="D69" s="342"/>
      <c r="E69" s="342"/>
      <c r="F69" s="342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</row>
    <row r="70" spans="1:17" ht="14.25" customHeight="1" x14ac:dyDescent="0.3">
      <c r="A70" s="339"/>
      <c r="B70" s="342"/>
      <c r="C70" s="342"/>
      <c r="D70" s="342"/>
      <c r="E70" s="342"/>
      <c r="F70" s="342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</row>
    <row r="71" spans="1:17" ht="14.25" customHeight="1" x14ac:dyDescent="0.3">
      <c r="A71" s="339"/>
      <c r="B71" s="342"/>
      <c r="C71" s="342"/>
      <c r="D71" s="342"/>
      <c r="E71" s="342"/>
      <c r="F71" s="342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</row>
    <row r="72" spans="1:17" ht="14.25" customHeight="1" x14ac:dyDescent="0.3">
      <c r="A72" s="339"/>
      <c r="B72" s="342"/>
      <c r="C72" s="342"/>
      <c r="D72" s="342"/>
      <c r="E72" s="342"/>
      <c r="F72" s="342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</row>
    <row r="73" spans="1:17" ht="14.25" customHeight="1" x14ac:dyDescent="0.3">
      <c r="A73" s="339"/>
      <c r="B73" s="342"/>
      <c r="C73" s="342"/>
      <c r="D73" s="342"/>
      <c r="E73" s="342"/>
      <c r="F73" s="342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</row>
    <row r="74" spans="1:17" ht="14.25" customHeight="1" x14ac:dyDescent="0.3">
      <c r="A74" s="339"/>
      <c r="B74" s="342"/>
      <c r="C74" s="342"/>
      <c r="D74" s="342"/>
      <c r="E74" s="342"/>
      <c r="F74" s="342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</row>
    <row r="75" spans="1:17" ht="14.25" customHeight="1" x14ac:dyDescent="0.3">
      <c r="A75" s="339"/>
      <c r="B75" s="342"/>
      <c r="C75" s="342"/>
      <c r="D75" s="342"/>
      <c r="E75" s="342"/>
      <c r="F75" s="342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</row>
    <row r="76" spans="1:17" ht="14.25" customHeight="1" x14ac:dyDescent="0.3">
      <c r="A76" s="339"/>
      <c r="B76" s="342"/>
      <c r="C76" s="342"/>
      <c r="D76" s="342"/>
      <c r="E76" s="342"/>
      <c r="F76" s="342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</row>
    <row r="77" spans="1:17" ht="14.25" customHeight="1" x14ac:dyDescent="0.3">
      <c r="A77" s="339"/>
      <c r="B77" s="342"/>
      <c r="C77" s="342"/>
      <c r="D77" s="342"/>
      <c r="E77" s="342"/>
      <c r="F77" s="342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</row>
    <row r="78" spans="1:17" ht="14.25" customHeight="1" x14ac:dyDescent="0.3">
      <c r="A78" s="339"/>
      <c r="B78" s="342"/>
      <c r="C78" s="342"/>
      <c r="D78" s="342"/>
      <c r="E78" s="342"/>
      <c r="F78" s="342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</row>
    <row r="79" spans="1:17" ht="14.25" customHeight="1" x14ac:dyDescent="0.3">
      <c r="A79" s="339"/>
      <c r="B79" s="342"/>
      <c r="C79" s="342"/>
      <c r="D79" s="342"/>
      <c r="E79" s="342"/>
      <c r="F79" s="342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</row>
    <row r="80" spans="1:17" ht="14.25" customHeight="1" x14ac:dyDescent="0.3">
      <c r="A80" s="339"/>
      <c r="B80" s="342"/>
      <c r="C80" s="342"/>
      <c r="D80" s="342"/>
      <c r="E80" s="342"/>
      <c r="F80" s="342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</row>
    <row r="81" spans="1:17" ht="14.25" customHeight="1" x14ac:dyDescent="0.3">
      <c r="A81" s="339"/>
      <c r="B81" s="342"/>
      <c r="C81" s="342"/>
      <c r="D81" s="342"/>
      <c r="E81" s="342"/>
      <c r="F81" s="342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</row>
    <row r="82" spans="1:17" ht="14.25" customHeight="1" x14ac:dyDescent="0.3">
      <c r="A82" s="339"/>
      <c r="B82" s="342"/>
      <c r="C82" s="342"/>
      <c r="D82" s="342"/>
      <c r="E82" s="342"/>
      <c r="F82" s="342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</row>
    <row r="83" spans="1:17" ht="14.25" customHeight="1" x14ac:dyDescent="0.3">
      <c r="A83" s="339"/>
      <c r="B83" s="342"/>
      <c r="C83" s="342"/>
      <c r="D83" s="342"/>
      <c r="E83" s="342"/>
      <c r="F83" s="342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</row>
    <row r="84" spans="1:17" ht="14.25" customHeight="1" x14ac:dyDescent="0.3">
      <c r="A84" s="339"/>
      <c r="B84" s="342"/>
      <c r="C84" s="342"/>
      <c r="D84" s="342"/>
      <c r="E84" s="342"/>
      <c r="F84" s="342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</row>
    <row r="85" spans="1:17" ht="14.25" customHeight="1" x14ac:dyDescent="0.3">
      <c r="A85" s="339"/>
      <c r="B85" s="342"/>
      <c r="C85" s="342"/>
      <c r="D85" s="342"/>
      <c r="E85" s="342"/>
      <c r="F85" s="342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</row>
    <row r="86" spans="1:17" ht="14.25" customHeight="1" x14ac:dyDescent="0.3">
      <c r="A86" s="339"/>
      <c r="B86" s="342"/>
      <c r="C86" s="342"/>
      <c r="D86" s="342"/>
      <c r="E86" s="342"/>
      <c r="F86" s="342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</row>
    <row r="87" spans="1:17" ht="14.25" customHeight="1" x14ac:dyDescent="0.3">
      <c r="A87" s="339"/>
      <c r="B87" s="342"/>
      <c r="C87" s="342"/>
      <c r="D87" s="342"/>
      <c r="E87" s="342"/>
      <c r="F87" s="342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</row>
    <row r="88" spans="1:17" ht="14.25" customHeight="1" x14ac:dyDescent="0.3">
      <c r="A88" s="339"/>
      <c r="B88" s="342"/>
      <c r="C88" s="342"/>
      <c r="D88" s="342"/>
      <c r="E88" s="342"/>
      <c r="F88" s="342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</row>
    <row r="89" spans="1:17" ht="14.25" customHeight="1" x14ac:dyDescent="0.3">
      <c r="A89" s="339"/>
      <c r="B89" s="342"/>
      <c r="C89" s="342"/>
      <c r="D89" s="342"/>
      <c r="E89" s="342"/>
      <c r="F89" s="342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</row>
    <row r="90" spans="1:17" ht="14.25" customHeight="1" x14ac:dyDescent="0.3">
      <c r="A90" s="339"/>
      <c r="B90" s="342"/>
      <c r="C90" s="342"/>
      <c r="D90" s="342"/>
      <c r="E90" s="342"/>
      <c r="F90" s="342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</row>
    <row r="91" spans="1:17" ht="14.25" customHeight="1" x14ac:dyDescent="0.3">
      <c r="A91" s="339"/>
      <c r="B91" s="342"/>
      <c r="C91" s="342"/>
      <c r="D91" s="342"/>
      <c r="E91" s="342"/>
      <c r="F91" s="342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</row>
    <row r="92" spans="1:17" ht="14.25" customHeight="1" x14ac:dyDescent="0.3">
      <c r="A92" s="339"/>
      <c r="B92" s="342"/>
      <c r="C92" s="342"/>
      <c r="D92" s="342"/>
      <c r="E92" s="342"/>
      <c r="F92" s="342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</row>
    <row r="93" spans="1:17" ht="14.25" customHeight="1" x14ac:dyDescent="0.3">
      <c r="A93" s="339"/>
      <c r="B93" s="342"/>
      <c r="C93" s="342"/>
      <c r="D93" s="342"/>
      <c r="E93" s="342"/>
      <c r="F93" s="342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</row>
    <row r="94" spans="1:17" ht="14.25" customHeight="1" x14ac:dyDescent="0.3">
      <c r="A94" s="339"/>
      <c r="B94" s="342"/>
      <c r="C94" s="342"/>
      <c r="D94" s="342"/>
      <c r="E94" s="342"/>
      <c r="F94" s="342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</row>
    <row r="95" spans="1:17" ht="14.25" customHeight="1" x14ac:dyDescent="0.3">
      <c r="A95" s="339"/>
      <c r="B95" s="342"/>
      <c r="C95" s="342"/>
      <c r="D95" s="342"/>
      <c r="E95" s="342"/>
      <c r="F95" s="342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</row>
    <row r="96" spans="1:17" ht="14.25" customHeight="1" x14ac:dyDescent="0.3">
      <c r="A96" s="339"/>
      <c r="B96" s="342"/>
      <c r="C96" s="342"/>
      <c r="D96" s="342"/>
      <c r="E96" s="342"/>
      <c r="F96" s="342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</row>
    <row r="97" spans="1:17" ht="14.25" customHeight="1" x14ac:dyDescent="0.3">
      <c r="A97" s="339"/>
      <c r="B97" s="342"/>
      <c r="C97" s="342"/>
      <c r="D97" s="342"/>
      <c r="E97" s="342"/>
      <c r="F97" s="342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</row>
    <row r="98" spans="1:17" ht="14.25" customHeight="1" x14ac:dyDescent="0.3">
      <c r="A98" s="339"/>
      <c r="B98" s="342"/>
      <c r="C98" s="342"/>
      <c r="D98" s="342"/>
      <c r="E98" s="342"/>
      <c r="F98" s="342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</row>
    <row r="99" spans="1:17" ht="14.25" customHeight="1" x14ac:dyDescent="0.3">
      <c r="A99" s="339"/>
      <c r="B99" s="342"/>
      <c r="C99" s="342"/>
      <c r="D99" s="342"/>
      <c r="E99" s="342"/>
      <c r="F99" s="342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</row>
    <row r="100" spans="1:17" ht="14.25" customHeight="1" x14ac:dyDescent="0.3">
      <c r="A100" s="339"/>
      <c r="B100" s="342"/>
      <c r="C100" s="342"/>
      <c r="D100" s="342"/>
      <c r="E100" s="342"/>
      <c r="F100" s="342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</row>
    <row r="101" spans="1:17" ht="14.25" customHeight="1" x14ac:dyDescent="0.3">
      <c r="A101" s="339"/>
      <c r="B101" s="342"/>
      <c r="C101" s="342"/>
      <c r="D101" s="342"/>
      <c r="E101" s="342"/>
      <c r="F101" s="342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</row>
    <row r="102" spans="1:17" ht="14.25" customHeight="1" x14ac:dyDescent="0.3">
      <c r="A102" s="339"/>
      <c r="B102" s="342"/>
      <c r="C102" s="342"/>
      <c r="D102" s="342"/>
      <c r="E102" s="342"/>
      <c r="F102" s="342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</row>
    <row r="103" spans="1:17" ht="14.25" customHeight="1" x14ac:dyDescent="0.3">
      <c r="A103" s="339"/>
      <c r="B103" s="342"/>
      <c r="C103" s="342"/>
      <c r="D103" s="342"/>
      <c r="E103" s="342"/>
      <c r="F103" s="342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</row>
    <row r="104" spans="1:17" ht="14.25" customHeight="1" x14ac:dyDescent="0.3">
      <c r="A104" s="339"/>
      <c r="B104" s="342"/>
      <c r="C104" s="342"/>
      <c r="D104" s="342"/>
      <c r="E104" s="342"/>
      <c r="F104" s="342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</row>
    <row r="105" spans="1:17" ht="14.25" customHeight="1" x14ac:dyDescent="0.3">
      <c r="A105" s="339"/>
      <c r="B105" s="342"/>
      <c r="C105" s="342"/>
      <c r="D105" s="342"/>
      <c r="E105" s="342"/>
      <c r="F105" s="342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</row>
  </sheetData>
  <mergeCells count="1">
    <mergeCell ref="A29:F29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1963-4D65-484F-B1EE-3E0A5E323225}">
  <sheetPr>
    <tabColor rgb="FF8A0000"/>
  </sheetPr>
  <dimension ref="A1:H101"/>
  <sheetViews>
    <sheetView showGridLines="0" topLeftCell="A64" zoomScaleNormal="100" workbookViewId="0">
      <selection activeCell="A94" sqref="A94:H94"/>
    </sheetView>
  </sheetViews>
  <sheetFormatPr baseColWidth="10" defaultRowHeight="15" customHeight="1" x14ac:dyDescent="0.3"/>
  <cols>
    <col min="1" max="1" width="50.5546875" bestFit="1" customWidth="1"/>
    <col min="2" max="2" width="10.6640625" bestFit="1" customWidth="1"/>
    <col min="3" max="3" width="9.6640625" bestFit="1" customWidth="1"/>
    <col min="4" max="4" width="6.6640625" customWidth="1"/>
    <col min="5" max="5" width="13.33203125" customWidth="1"/>
    <col min="7" max="7" width="6.6640625" bestFit="1" customWidth="1"/>
    <col min="8" max="8" width="6.44140625" bestFit="1" customWidth="1"/>
  </cols>
  <sheetData>
    <row r="1" spans="1:8" ht="14.4" x14ac:dyDescent="0.3">
      <c r="A1" s="523" t="s">
        <v>412</v>
      </c>
      <c r="B1" s="461"/>
      <c r="C1" s="461"/>
      <c r="D1" s="524"/>
      <c r="E1" s="525"/>
      <c r="F1" s="525"/>
      <c r="G1" s="526"/>
      <c r="H1" s="525"/>
    </row>
    <row r="2" spans="1:8" ht="15.6" x14ac:dyDescent="0.3">
      <c r="A2" s="527" t="s">
        <v>413</v>
      </c>
      <c r="B2" s="461"/>
      <c r="C2" s="461"/>
      <c r="D2" s="524"/>
      <c r="E2" s="525"/>
      <c r="F2" s="525"/>
      <c r="G2" s="526"/>
      <c r="H2" s="525"/>
    </row>
    <row r="3" spans="1:8" thickBot="1" x14ac:dyDescent="0.35">
      <c r="A3" s="525"/>
      <c r="B3" s="528"/>
      <c r="C3" s="528"/>
      <c r="D3" s="524"/>
      <c r="E3" s="528"/>
      <c r="F3" s="528"/>
      <c r="G3" s="524"/>
      <c r="H3" s="524"/>
    </row>
    <row r="4" spans="1:8" thickBot="1" x14ac:dyDescent="0.35">
      <c r="A4" s="529"/>
      <c r="B4" s="767" t="s">
        <v>400</v>
      </c>
      <c r="C4" s="768"/>
      <c r="D4" s="768"/>
      <c r="E4" s="767" t="s">
        <v>401</v>
      </c>
      <c r="F4" s="768"/>
      <c r="G4" s="768"/>
      <c r="H4" s="769"/>
    </row>
    <row r="5" spans="1:8" ht="14.4" x14ac:dyDescent="0.3">
      <c r="A5" s="530" t="s">
        <v>414</v>
      </c>
      <c r="B5" s="531">
        <v>2019</v>
      </c>
      <c r="C5" s="532">
        <v>2020</v>
      </c>
      <c r="D5" s="533" t="s">
        <v>198</v>
      </c>
      <c r="E5" s="531">
        <v>2019</v>
      </c>
      <c r="F5" s="532">
        <v>2020</v>
      </c>
      <c r="G5" s="533" t="s">
        <v>198</v>
      </c>
      <c r="H5" s="534" t="s">
        <v>203</v>
      </c>
    </row>
    <row r="6" spans="1:8" ht="14.4" x14ac:dyDescent="0.3">
      <c r="A6" s="535" t="s">
        <v>415</v>
      </c>
      <c r="B6" s="536">
        <f>SUM(B7:B22)</f>
        <v>211391.09353476</v>
      </c>
      <c r="C6" s="537">
        <f>SUM(C7:C22)</f>
        <v>206386.70206611001</v>
      </c>
      <c r="D6" s="538">
        <f>(C6-B6)/B6</f>
        <v>-2.3673615500868286E-2</v>
      </c>
      <c r="E6" s="536">
        <f>SUM(E7:E22)</f>
        <v>2229943.9116038322</v>
      </c>
      <c r="F6" s="537">
        <f>SUM(F7:F22)</f>
        <v>1927188.2369568879</v>
      </c>
      <c r="G6" s="538">
        <f>(F6-E6)/E6</f>
        <v>-0.13576829133302942</v>
      </c>
      <c r="H6" s="539">
        <f>SUM(H7:H22)</f>
        <v>1.0000000000000002</v>
      </c>
    </row>
    <row r="7" spans="1:8" ht="14.4" x14ac:dyDescent="0.3">
      <c r="A7" s="540" t="s">
        <v>283</v>
      </c>
      <c r="B7" s="541">
        <v>44022.039688199991</v>
      </c>
      <c r="C7" s="542">
        <v>39364.553615160003</v>
      </c>
      <c r="D7" s="543">
        <f>(C7-B7)/B7</f>
        <v>-0.10579896129366349</v>
      </c>
      <c r="E7" s="541">
        <v>425483.36664565001</v>
      </c>
      <c r="F7" s="542">
        <v>357709.70960403001</v>
      </c>
      <c r="G7" s="543">
        <f>(F7-E7)/E7</f>
        <v>-0.15928626676037158</v>
      </c>
      <c r="H7" s="544">
        <f>(F7/$F$6)</f>
        <v>0.18561223171892582</v>
      </c>
    </row>
    <row r="8" spans="1:8" ht="14.4" x14ac:dyDescent="0.3">
      <c r="A8" s="540" t="s">
        <v>147</v>
      </c>
      <c r="B8" s="541">
        <v>40250.890502649992</v>
      </c>
      <c r="C8" s="542">
        <v>32661.747906059998</v>
      </c>
      <c r="D8" s="543">
        <f t="shared" ref="D8:D20" si="0">(C8-B8)/B8</f>
        <v>-0.18854595517806863</v>
      </c>
      <c r="E8" s="541">
        <v>432888.94596688001</v>
      </c>
      <c r="F8" s="542">
        <v>353882.21873759001</v>
      </c>
      <c r="G8" s="543">
        <f t="shared" ref="G8:G21" si="1">(F8-E8)/E8</f>
        <v>-0.18251038277917761</v>
      </c>
      <c r="H8" s="544">
        <f t="shared" ref="H8:H22" si="2">(F8/$F$6)</f>
        <v>0.18362618240986417</v>
      </c>
    </row>
    <row r="9" spans="1:8" ht="14.4" x14ac:dyDescent="0.3">
      <c r="A9" s="540" t="s">
        <v>313</v>
      </c>
      <c r="B9" s="541">
        <v>34579.081279999999</v>
      </c>
      <c r="C9" s="542">
        <v>33156.870977999999</v>
      </c>
      <c r="D9" s="543">
        <f t="shared" si="0"/>
        <v>-4.1129210185887263E-2</v>
      </c>
      <c r="E9" s="541">
        <v>348595.87703199999</v>
      </c>
      <c r="F9" s="542">
        <v>279012.72197899997</v>
      </c>
      <c r="G9" s="543">
        <f t="shared" si="1"/>
        <v>-0.19960980504256656</v>
      </c>
      <c r="H9" s="544">
        <f t="shared" si="2"/>
        <v>0.14477709889905352</v>
      </c>
    </row>
    <row r="10" spans="1:8" ht="14.4" x14ac:dyDescent="0.3">
      <c r="A10" s="540" t="s">
        <v>155</v>
      </c>
      <c r="B10" s="541">
        <v>22470.139813900001</v>
      </c>
      <c r="C10" s="542">
        <v>24144.636827299997</v>
      </c>
      <c r="D10" s="543">
        <f t="shared" si="0"/>
        <v>7.4520987731645269E-2</v>
      </c>
      <c r="E10" s="541">
        <v>285449.76735661202</v>
      </c>
      <c r="F10" s="542">
        <v>237874.50304380001</v>
      </c>
      <c r="G10" s="543">
        <f t="shared" si="1"/>
        <v>-0.16666772845316877</v>
      </c>
      <c r="H10" s="544">
        <f t="shared" si="2"/>
        <v>0.12343086081690388</v>
      </c>
    </row>
    <row r="11" spans="1:8" ht="14.4" x14ac:dyDescent="0.3">
      <c r="A11" s="540" t="s">
        <v>159</v>
      </c>
      <c r="B11" s="541">
        <v>21493.77117</v>
      </c>
      <c r="C11" s="542">
        <v>20863.562416748002</v>
      </c>
      <c r="D11" s="543">
        <f t="shared" si="0"/>
        <v>-2.9320529574243071E-2</v>
      </c>
      <c r="E11" s="541">
        <v>232887.49673899999</v>
      </c>
      <c r="F11" s="542">
        <v>229366.02879355606</v>
      </c>
      <c r="G11" s="543">
        <f t="shared" si="1"/>
        <v>-1.5120897406486731E-2</v>
      </c>
      <c r="H11" s="544">
        <f t="shared" si="2"/>
        <v>0.11901589289260854</v>
      </c>
    </row>
    <row r="12" spans="1:8" ht="14.4" x14ac:dyDescent="0.3">
      <c r="A12" s="540" t="s">
        <v>284</v>
      </c>
      <c r="B12" s="541">
        <v>18626.619664669997</v>
      </c>
      <c r="C12" s="542">
        <v>26747.757820169998</v>
      </c>
      <c r="D12" s="543">
        <f t="shared" si="0"/>
        <v>0.43599634832850281</v>
      </c>
      <c r="E12" s="541">
        <v>180446.98956494001</v>
      </c>
      <c r="F12" s="542">
        <v>178922.07297174001</v>
      </c>
      <c r="G12" s="543">
        <f t="shared" si="1"/>
        <v>-8.4507732541096777E-3</v>
      </c>
      <c r="H12" s="544">
        <f t="shared" si="2"/>
        <v>9.2840994740744975E-2</v>
      </c>
    </row>
    <row r="13" spans="1:8" ht="14.4" x14ac:dyDescent="0.3">
      <c r="A13" s="540" t="s">
        <v>148</v>
      </c>
      <c r="B13" s="541">
        <v>13561.811180000001</v>
      </c>
      <c r="C13" s="542">
        <v>14429.572710951999</v>
      </c>
      <c r="D13" s="543">
        <f t="shared" si="0"/>
        <v>6.3985666769325919E-2</v>
      </c>
      <c r="E13" s="541">
        <v>143879.7231528</v>
      </c>
      <c r="F13" s="542">
        <v>155200.463027235</v>
      </c>
      <c r="G13" s="543">
        <f t="shared" si="1"/>
        <v>7.8681968705294231E-2</v>
      </c>
      <c r="H13" s="544">
        <f t="shared" si="2"/>
        <v>8.0532072607657226E-2</v>
      </c>
    </row>
    <row r="14" spans="1:8" ht="14.4" x14ac:dyDescent="0.3">
      <c r="A14" s="540" t="s">
        <v>150</v>
      </c>
      <c r="B14" s="541">
        <v>5043.5583280000001</v>
      </c>
      <c r="C14" s="542">
        <v>4594.6042699999998</v>
      </c>
      <c r="D14" s="543">
        <f t="shared" si="0"/>
        <v>-8.9015339727027784E-2</v>
      </c>
      <c r="E14" s="541">
        <v>52237.517380799996</v>
      </c>
      <c r="F14" s="542">
        <v>36537.216474400004</v>
      </c>
      <c r="G14" s="543">
        <f t="shared" si="1"/>
        <v>-0.30055603125141372</v>
      </c>
      <c r="H14" s="544">
        <f t="shared" si="2"/>
        <v>1.8958820821827878E-2</v>
      </c>
    </row>
    <row r="15" spans="1:8" ht="14.4" x14ac:dyDescent="0.3">
      <c r="A15" s="540" t="s">
        <v>153</v>
      </c>
      <c r="B15" s="541">
        <v>4563.0245285199999</v>
      </c>
      <c r="C15" s="542">
        <v>4421.1907279199995</v>
      </c>
      <c r="D15" s="543">
        <f t="shared" si="0"/>
        <v>-3.1083286910579818E-2</v>
      </c>
      <c r="E15" s="541">
        <v>50536.911521440001</v>
      </c>
      <c r="F15" s="542">
        <v>36285.777711679999</v>
      </c>
      <c r="G15" s="543">
        <f t="shared" si="1"/>
        <v>-0.28199455369792509</v>
      </c>
      <c r="H15" s="544">
        <f t="shared" si="2"/>
        <v>1.8828351593187794E-2</v>
      </c>
    </row>
    <row r="16" spans="1:8" ht="14.4" x14ac:dyDescent="0.3">
      <c r="A16" s="540" t="s">
        <v>151</v>
      </c>
      <c r="B16" s="541">
        <v>2928.6438875599997</v>
      </c>
      <c r="C16" s="542">
        <v>3594.4263108599998</v>
      </c>
      <c r="D16" s="543">
        <f t="shared" si="0"/>
        <v>0.22733471492660615</v>
      </c>
      <c r="E16" s="541">
        <v>33535.099578959998</v>
      </c>
      <c r="F16" s="542">
        <v>34819.060056130002</v>
      </c>
      <c r="G16" s="543">
        <f t="shared" si="1"/>
        <v>3.8287063205130999E-2</v>
      </c>
      <c r="H16" s="544">
        <f t="shared" si="2"/>
        <v>1.8067285482766735E-2</v>
      </c>
    </row>
    <row r="17" spans="1:8" ht="14.4" x14ac:dyDescent="0.3">
      <c r="A17" s="540" t="s">
        <v>152</v>
      </c>
      <c r="B17" s="541">
        <v>2366.6213200000002</v>
      </c>
      <c r="C17" s="542">
        <v>1906.6351990000001</v>
      </c>
      <c r="D17" s="543">
        <f t="shared" si="0"/>
        <v>-0.19436405694173334</v>
      </c>
      <c r="E17" s="541">
        <v>29647.113937999995</v>
      </c>
      <c r="F17" s="542">
        <v>22403.196985499999</v>
      </c>
      <c r="G17" s="543">
        <f t="shared" si="1"/>
        <v>-0.24433801440669586</v>
      </c>
      <c r="H17" s="544">
        <f t="shared" si="2"/>
        <v>1.1624809946368083E-2</v>
      </c>
    </row>
    <row r="18" spans="1:8" ht="14.4" x14ac:dyDescent="0.3">
      <c r="A18" s="540" t="s">
        <v>158</v>
      </c>
      <c r="B18" s="541">
        <v>254.01376440000001</v>
      </c>
      <c r="C18" s="542">
        <v>243.90460859999999</v>
      </c>
      <c r="D18" s="543">
        <f t="shared" si="0"/>
        <v>-3.9797669326615534E-2</v>
      </c>
      <c r="E18" s="541">
        <v>3117.3378887999997</v>
      </c>
      <c r="F18" s="542">
        <v>2727.5456554999996</v>
      </c>
      <c r="G18" s="543">
        <f t="shared" si="1"/>
        <v>-0.12504009741787994</v>
      </c>
      <c r="H18" s="544">
        <f t="shared" si="2"/>
        <v>1.415297999020018E-3</v>
      </c>
    </row>
    <row r="19" spans="1:8" ht="14.4" x14ac:dyDescent="0.3">
      <c r="A19" s="540" t="s">
        <v>160</v>
      </c>
      <c r="B19" s="541">
        <v>1039.87043922</v>
      </c>
      <c r="C19" s="542">
        <v>211.41703455999999</v>
      </c>
      <c r="D19" s="543">
        <f t="shared" si="0"/>
        <v>-0.79668906184256705</v>
      </c>
      <c r="E19" s="541">
        <v>8837.3920709499998</v>
      </c>
      <c r="F19" s="542">
        <v>1626.0919575299999</v>
      </c>
      <c r="G19" s="543">
        <f t="shared" si="1"/>
        <v>-0.81599866290019674</v>
      </c>
      <c r="H19" s="544">
        <f t="shared" si="2"/>
        <v>8.4376394912915632E-4</v>
      </c>
    </row>
    <row r="20" spans="1:8" ht="14.4" x14ac:dyDescent="0.3">
      <c r="A20" s="540" t="s">
        <v>157</v>
      </c>
      <c r="B20" s="541">
        <v>35.90399764</v>
      </c>
      <c r="C20" s="542">
        <v>37.393338780000001</v>
      </c>
      <c r="D20" s="543">
        <f t="shared" si="0"/>
        <v>4.148120649219162E-2</v>
      </c>
      <c r="E20" s="541">
        <v>451.25307700000002</v>
      </c>
      <c r="F20" s="542">
        <v>429.29293949746665</v>
      </c>
      <c r="G20" s="543">
        <f t="shared" si="1"/>
        <v>-4.8664792822085003E-2</v>
      </c>
      <c r="H20" s="544">
        <f t="shared" si="2"/>
        <v>2.2275610200658886E-4</v>
      </c>
    </row>
    <row r="21" spans="1:8" ht="14.4" x14ac:dyDescent="0.3">
      <c r="A21" s="540" t="s">
        <v>285</v>
      </c>
      <c r="B21" s="541">
        <v>155.10397</v>
      </c>
      <c r="C21" s="542">
        <v>0</v>
      </c>
      <c r="D21" s="543" t="s">
        <v>204</v>
      </c>
      <c r="E21" s="541">
        <v>1949.11969</v>
      </c>
      <c r="F21" s="542">
        <v>363.49198000000001</v>
      </c>
      <c r="G21" s="543">
        <f t="shared" si="1"/>
        <v>-0.81350966702306515</v>
      </c>
      <c r="H21" s="544">
        <f t="shared" si="2"/>
        <v>1.8861259789234149E-4</v>
      </c>
    </row>
    <row r="22" spans="1:8" ht="14.4" x14ac:dyDescent="0.3">
      <c r="A22" s="540" t="s">
        <v>149</v>
      </c>
      <c r="B22" s="541">
        <v>0</v>
      </c>
      <c r="C22" s="545">
        <v>8.4283020000000004</v>
      </c>
      <c r="D22" s="543" t="s">
        <v>205</v>
      </c>
      <c r="E22" s="541">
        <v>0</v>
      </c>
      <c r="F22" s="542">
        <v>28.845039700000001</v>
      </c>
      <c r="G22" s="543" t="s">
        <v>205</v>
      </c>
      <c r="H22" s="544">
        <f t="shared" si="2"/>
        <v>1.496742204360252E-5</v>
      </c>
    </row>
    <row r="23" spans="1:8" ht="14.4" x14ac:dyDescent="0.3">
      <c r="A23" s="535" t="s">
        <v>416</v>
      </c>
      <c r="B23" s="536">
        <f>SUM(B24:B40)</f>
        <v>10368418.065506499</v>
      </c>
      <c r="C23" s="750">
        <f>SUM(C24:C40)</f>
        <v>8209462.0758788576</v>
      </c>
      <c r="D23" s="538">
        <f>(C23-B23)/B23</f>
        <v>-0.20822424172979914</v>
      </c>
      <c r="E23" s="536">
        <f>SUM(E24:E40)</f>
        <v>118350399.50198953</v>
      </c>
      <c r="F23" s="750">
        <f>SUM(F24:F40)</f>
        <v>78713855.083610892</v>
      </c>
      <c r="G23" s="538">
        <f>(F23-E23)/E23</f>
        <v>-0.33490841252050296</v>
      </c>
      <c r="H23" s="539">
        <f>SUM(H24:H40)</f>
        <v>0.99999999999999989</v>
      </c>
    </row>
    <row r="24" spans="1:8" ht="14.4" x14ac:dyDescent="0.3">
      <c r="A24" s="540" t="s">
        <v>149</v>
      </c>
      <c r="B24" s="541">
        <v>2536998.6796380002</v>
      </c>
      <c r="C24" s="542">
        <v>2712350.8160506706</v>
      </c>
      <c r="D24" s="543">
        <f>(C24-B24)/B24</f>
        <v>6.9117945476302359E-2</v>
      </c>
      <c r="E24" s="541">
        <v>27760674.256830595</v>
      </c>
      <c r="F24" s="542">
        <v>23186941.390675649</v>
      </c>
      <c r="G24" s="543">
        <f>(F24-E24)/E24</f>
        <v>-0.16475582775261902</v>
      </c>
      <c r="H24" s="544">
        <f>(F24/$F$23)</f>
        <v>0.29457255480685296</v>
      </c>
    </row>
    <row r="25" spans="1:8" ht="14.4" x14ac:dyDescent="0.3">
      <c r="A25" s="540" t="s">
        <v>152</v>
      </c>
      <c r="B25" s="541">
        <v>2469837.7742500002</v>
      </c>
      <c r="C25" s="542">
        <v>1794312.8789319999</v>
      </c>
      <c r="D25" s="543">
        <f t="shared" ref="D25:D38" si="3">(C25-B25)/B25</f>
        <v>-0.273509824151561</v>
      </c>
      <c r="E25" s="541">
        <v>29734018.102449998</v>
      </c>
      <c r="F25" s="542">
        <v>20613869.993945997</v>
      </c>
      <c r="G25" s="543">
        <f t="shared" ref="G25:G39" si="4">(F25-E25)/E25</f>
        <v>-0.3067243746566673</v>
      </c>
      <c r="H25" s="544">
        <f t="shared" ref="H25:H40" si="5">(F25/$F$23)</f>
        <v>0.26188362864516895</v>
      </c>
    </row>
    <row r="26" spans="1:8" ht="14.4" x14ac:dyDescent="0.3">
      <c r="A26" s="540" t="s">
        <v>147</v>
      </c>
      <c r="B26" s="541">
        <v>1773154.5338864999</v>
      </c>
      <c r="C26" s="542">
        <v>1395202.6445525815</v>
      </c>
      <c r="D26" s="543">
        <f t="shared" si="3"/>
        <v>-0.21315225611244509</v>
      </c>
      <c r="E26" s="541">
        <v>17186983.365106601</v>
      </c>
      <c r="F26" s="546">
        <v>11818497.490672408</v>
      </c>
      <c r="G26" s="543">
        <f t="shared" si="4"/>
        <v>-0.3123576581410682</v>
      </c>
      <c r="H26" s="544">
        <f t="shared" si="5"/>
        <v>0.15014507265739488</v>
      </c>
    </row>
    <row r="27" spans="1:8" ht="14.4" x14ac:dyDescent="0.3">
      <c r="A27" s="540" t="s">
        <v>157</v>
      </c>
      <c r="B27" s="541">
        <v>1013756.1411980001</v>
      </c>
      <c r="C27" s="542">
        <v>753480.54777280998</v>
      </c>
      <c r="D27" s="543">
        <f t="shared" si="3"/>
        <v>-0.2567437896036921</v>
      </c>
      <c r="E27" s="541">
        <v>11169786.158102</v>
      </c>
      <c r="F27" s="542">
        <v>7805653.7482665153</v>
      </c>
      <c r="G27" s="543">
        <f t="shared" si="4"/>
        <v>-0.30118145166058641</v>
      </c>
      <c r="H27" s="544">
        <f t="shared" si="5"/>
        <v>9.9164927698881564E-2</v>
      </c>
    </row>
    <row r="28" spans="1:8" ht="14.4" x14ac:dyDescent="0.3">
      <c r="A28" s="540" t="s">
        <v>158</v>
      </c>
      <c r="B28" s="541">
        <v>701313.40025100007</v>
      </c>
      <c r="C28" s="542">
        <v>284559.22351163637</v>
      </c>
      <c r="D28" s="543">
        <f t="shared" si="3"/>
        <v>-0.59424813013726441</v>
      </c>
      <c r="E28" s="541">
        <v>8442852.164632</v>
      </c>
      <c r="F28" s="546">
        <v>3134095.9495268124</v>
      </c>
      <c r="G28" s="543">
        <f t="shared" si="4"/>
        <v>-0.6287870629008675</v>
      </c>
      <c r="H28" s="544">
        <f t="shared" si="5"/>
        <v>3.9816318819574197E-2</v>
      </c>
    </row>
    <row r="29" spans="1:8" ht="14.4" x14ac:dyDescent="0.3">
      <c r="A29" s="540" t="s">
        <v>155</v>
      </c>
      <c r="B29" s="541">
        <v>374438.46954999998</v>
      </c>
      <c r="C29" s="542">
        <v>403655.06429900002</v>
      </c>
      <c r="D29" s="543">
        <f t="shared" si="3"/>
        <v>7.8027759231343224E-2</v>
      </c>
      <c r="E29" s="541">
        <v>5979493.9268280985</v>
      </c>
      <c r="F29" s="542">
        <v>2934195.1239489997</v>
      </c>
      <c r="G29" s="543">
        <f t="shared" si="4"/>
        <v>-0.50929039148544097</v>
      </c>
      <c r="H29" s="544">
        <f t="shared" si="5"/>
        <v>3.7276730009377118E-2</v>
      </c>
    </row>
    <row r="30" spans="1:8" ht="14.4" x14ac:dyDescent="0.3">
      <c r="A30" s="540" t="s">
        <v>159</v>
      </c>
      <c r="B30" s="541">
        <v>257827.21089999998</v>
      </c>
      <c r="C30" s="542">
        <v>278751.21726336499</v>
      </c>
      <c r="D30" s="543">
        <f t="shared" si="3"/>
        <v>8.1155151507575088E-2</v>
      </c>
      <c r="E30" s="541">
        <v>3081824.3506000005</v>
      </c>
      <c r="F30" s="542">
        <v>2360024.3593051648</v>
      </c>
      <c r="G30" s="543">
        <f t="shared" si="4"/>
        <v>-0.23421191774096678</v>
      </c>
      <c r="H30" s="544">
        <f t="shared" si="5"/>
        <v>2.9982324672045549E-2</v>
      </c>
    </row>
    <row r="31" spans="1:8" ht="14.4" x14ac:dyDescent="0.3">
      <c r="A31" s="540" t="s">
        <v>162</v>
      </c>
      <c r="B31" s="541">
        <v>564334.17070000002</v>
      </c>
      <c r="C31" s="542">
        <v>105637.12515561684</v>
      </c>
      <c r="D31" s="543">
        <f t="shared" si="3"/>
        <v>-0.81281104239251623</v>
      </c>
      <c r="E31" s="541">
        <v>6550331.2128999997</v>
      </c>
      <c r="F31" s="542">
        <v>1996492.8676920692</v>
      </c>
      <c r="G31" s="543">
        <f t="shared" si="4"/>
        <v>-0.69520734100281156</v>
      </c>
      <c r="H31" s="544">
        <f t="shared" si="5"/>
        <v>2.5363931998647102E-2</v>
      </c>
    </row>
    <row r="32" spans="1:8" ht="14.4" x14ac:dyDescent="0.3">
      <c r="A32" s="540" t="s">
        <v>313</v>
      </c>
      <c r="B32" s="541">
        <v>135153.39559999999</v>
      </c>
      <c r="C32" s="542">
        <v>123932.29085040999</v>
      </c>
      <c r="D32" s="543">
        <f t="shared" si="3"/>
        <v>-8.3024956197178965E-2</v>
      </c>
      <c r="E32" s="541">
        <v>1273082.67606</v>
      </c>
      <c r="F32" s="542">
        <v>1390432.527483186</v>
      </c>
      <c r="G32" s="543">
        <f t="shared" si="4"/>
        <v>9.2177714479915962E-2</v>
      </c>
      <c r="H32" s="544">
        <f t="shared" si="5"/>
        <v>1.7664393720854484E-2</v>
      </c>
    </row>
    <row r="33" spans="1:8" ht="14.4" x14ac:dyDescent="0.3">
      <c r="A33" s="540" t="s">
        <v>151</v>
      </c>
      <c r="B33" s="541">
        <v>40714.782999999996</v>
      </c>
      <c r="C33" s="542">
        <v>111882.1824468</v>
      </c>
      <c r="D33" s="543">
        <f t="shared" si="3"/>
        <v>1.747949864961825</v>
      </c>
      <c r="E33" s="541">
        <v>481623.93824819993</v>
      </c>
      <c r="F33" s="542">
        <v>1065171.1304738</v>
      </c>
      <c r="G33" s="543">
        <f t="shared" si="4"/>
        <v>1.211624144655524</v>
      </c>
      <c r="H33" s="544">
        <f t="shared" si="5"/>
        <v>1.3532193656915433E-2</v>
      </c>
    </row>
    <row r="34" spans="1:8" ht="14.4" x14ac:dyDescent="0.3">
      <c r="A34" s="540" t="s">
        <v>153</v>
      </c>
      <c r="B34" s="541">
        <v>151565.19331500001</v>
      </c>
      <c r="C34" s="542">
        <v>110459.89534800001</v>
      </c>
      <c r="D34" s="543">
        <f t="shared" si="3"/>
        <v>-0.27120539398231297</v>
      </c>
      <c r="E34" s="541">
        <v>1704736.218296</v>
      </c>
      <c r="F34" s="542">
        <v>863380.34803027997</v>
      </c>
      <c r="G34" s="543">
        <f t="shared" si="4"/>
        <v>-0.4935402094681326</v>
      </c>
      <c r="H34" s="544">
        <f t="shared" si="5"/>
        <v>1.0968594374055063E-2</v>
      </c>
    </row>
    <row r="35" spans="1:8" ht="14.4" x14ac:dyDescent="0.3">
      <c r="A35" s="540" t="s">
        <v>283</v>
      </c>
      <c r="B35" s="541">
        <v>122184.14269399999</v>
      </c>
      <c r="C35" s="542">
        <v>53109.529600000002</v>
      </c>
      <c r="D35" s="543">
        <f t="shared" si="3"/>
        <v>-0.56533206004474423</v>
      </c>
      <c r="E35" s="541">
        <v>2068372.387536</v>
      </c>
      <c r="F35" s="542">
        <v>733356.46412999986</v>
      </c>
      <c r="G35" s="543">
        <f t="shared" si="4"/>
        <v>-0.64544273142051134</v>
      </c>
      <c r="H35" s="544">
        <f t="shared" si="5"/>
        <v>9.3167392621161665E-3</v>
      </c>
    </row>
    <row r="36" spans="1:8" ht="14.4" x14ac:dyDescent="0.3">
      <c r="A36" s="540" t="s">
        <v>160</v>
      </c>
      <c r="B36" s="541">
        <v>64143.896574000006</v>
      </c>
      <c r="C36" s="542">
        <v>33244.073316233</v>
      </c>
      <c r="D36" s="543">
        <f t="shared" si="3"/>
        <v>-0.4817266319659772</v>
      </c>
      <c r="E36" s="541">
        <v>854527.39203900006</v>
      </c>
      <c r="F36" s="542">
        <v>336287.64188099495</v>
      </c>
      <c r="G36" s="543">
        <f t="shared" si="4"/>
        <v>-0.60646359026762831</v>
      </c>
      <c r="H36" s="544">
        <f t="shared" si="5"/>
        <v>4.2722801662272263E-3</v>
      </c>
    </row>
    <row r="37" spans="1:8" ht="14.4" x14ac:dyDescent="0.3">
      <c r="A37" s="540" t="s">
        <v>150</v>
      </c>
      <c r="B37" s="541">
        <v>22985.031200000001</v>
      </c>
      <c r="C37" s="542">
        <v>26247.782999999999</v>
      </c>
      <c r="D37" s="543">
        <f t="shared" si="3"/>
        <v>0.14195115819551282</v>
      </c>
      <c r="E37" s="541">
        <v>245154.15242500001</v>
      </c>
      <c r="F37" s="542">
        <v>236526.3034947</v>
      </c>
      <c r="G37" s="543">
        <f t="shared" si="4"/>
        <v>-3.5193566353886367E-2</v>
      </c>
      <c r="H37" s="544">
        <f t="shared" si="5"/>
        <v>3.0048878084227822E-3</v>
      </c>
    </row>
    <row r="38" spans="1:8" ht="14.4" x14ac:dyDescent="0.3">
      <c r="A38" s="540" t="s">
        <v>148</v>
      </c>
      <c r="B38" s="541">
        <v>13032.52</v>
      </c>
      <c r="C38" s="542">
        <v>15950.277779739999</v>
      </c>
      <c r="D38" s="543">
        <f t="shared" si="3"/>
        <v>0.22388285456227952</v>
      </c>
      <c r="E38" s="541">
        <v>363711.21786599996</v>
      </c>
      <c r="F38" s="542">
        <v>162633.52808437849</v>
      </c>
      <c r="G38" s="543">
        <f t="shared" si="4"/>
        <v>-0.55284984323937836</v>
      </c>
      <c r="H38" s="544">
        <f t="shared" si="5"/>
        <v>2.066135979639506E-3</v>
      </c>
    </row>
    <row r="39" spans="1:8" ht="14.4" x14ac:dyDescent="0.3">
      <c r="A39" s="540" t="s">
        <v>161</v>
      </c>
      <c r="B39" s="541">
        <v>67878.595440000005</v>
      </c>
      <c r="C39" s="542">
        <v>6686.5259999939999</v>
      </c>
      <c r="D39" s="543">
        <f>(C39-B39)/B39</f>
        <v>-0.90149286447884103</v>
      </c>
      <c r="E39" s="541">
        <v>796474.92265000008</v>
      </c>
      <c r="F39" s="542">
        <v>76296.215999930297</v>
      </c>
      <c r="G39" s="543">
        <f t="shared" si="4"/>
        <v>-0.90420763563266937</v>
      </c>
      <c r="H39" s="544">
        <f t="shared" si="5"/>
        <v>9.6928572382698637E-4</v>
      </c>
    </row>
    <row r="40" spans="1:8" thickBot="1" x14ac:dyDescent="0.35">
      <c r="A40" s="540" t="s">
        <v>284</v>
      </c>
      <c r="B40" s="541">
        <v>59100.127310000003</v>
      </c>
      <c r="C40" s="542">
        <v>0</v>
      </c>
      <c r="D40" s="543" t="s">
        <v>204</v>
      </c>
      <c r="E40" s="541">
        <v>656753.05942000006</v>
      </c>
      <c r="F40" s="542">
        <v>0</v>
      </c>
      <c r="G40" s="543" t="s">
        <v>204</v>
      </c>
      <c r="H40" s="544">
        <f t="shared" si="5"/>
        <v>0</v>
      </c>
    </row>
    <row r="41" spans="1:8" ht="14.4" x14ac:dyDescent="0.3">
      <c r="A41" s="490" t="s">
        <v>417</v>
      </c>
      <c r="B41" s="547">
        <f>SUM(B42:B52)</f>
        <v>113584.54697431999</v>
      </c>
      <c r="C41" s="548">
        <f>SUM(C42:C52)</f>
        <v>137210.08805915</v>
      </c>
      <c r="D41" s="549">
        <f t="shared" ref="D41:D61" si="6">(C41-B41)/B41</f>
        <v>0.20799960658531694</v>
      </c>
      <c r="E41" s="547">
        <f>SUM(E42:E52)</f>
        <v>1272145.326364021</v>
      </c>
      <c r="F41" s="548">
        <f>SUM(F42:F52)</f>
        <v>1177595.0200910349</v>
      </c>
      <c r="G41" s="549">
        <f t="shared" ref="G41:G83" si="7">(F41-E41)/E41</f>
        <v>-7.4323510304616563E-2</v>
      </c>
      <c r="H41" s="550">
        <f>SUM(H42:H52)</f>
        <v>1</v>
      </c>
    </row>
    <row r="42" spans="1:8" ht="14.4" x14ac:dyDescent="0.3">
      <c r="A42" s="540" t="s">
        <v>283</v>
      </c>
      <c r="B42" s="541">
        <v>24850.0373975</v>
      </c>
      <c r="C42" s="542">
        <v>55520.732977379994</v>
      </c>
      <c r="D42" s="543">
        <f t="shared" si="6"/>
        <v>1.2342313650990953</v>
      </c>
      <c r="E42" s="541">
        <v>383118.04474913998</v>
      </c>
      <c r="F42" s="542">
        <v>464023.75811991998</v>
      </c>
      <c r="G42" s="543">
        <f t="shared" si="7"/>
        <v>0.21117698442984031</v>
      </c>
      <c r="H42" s="543">
        <f>(F42/$F$41)</f>
        <v>0.39404358052061755</v>
      </c>
    </row>
    <row r="43" spans="1:8" ht="14.4" x14ac:dyDescent="0.3">
      <c r="A43" s="540" t="s">
        <v>151</v>
      </c>
      <c r="B43" s="541">
        <v>17397.187259489998</v>
      </c>
      <c r="C43" s="542">
        <v>23123.494545379999</v>
      </c>
      <c r="D43" s="543">
        <f t="shared" si="6"/>
        <v>0.32915132776801925</v>
      </c>
      <c r="E43" s="541">
        <v>146175.81006449999</v>
      </c>
      <c r="F43" s="542">
        <v>187620.19703832999</v>
      </c>
      <c r="G43" s="543">
        <f t="shared" si="7"/>
        <v>0.28352425039096885</v>
      </c>
      <c r="H43" s="543">
        <f t="shared" ref="H43:H52" si="8">(F43/$F$41)</f>
        <v>0.15932488999811315</v>
      </c>
    </row>
    <row r="44" spans="1:8" ht="14.4" x14ac:dyDescent="0.3">
      <c r="A44" s="540" t="s">
        <v>153</v>
      </c>
      <c r="B44" s="541">
        <v>23848.533806230003</v>
      </c>
      <c r="C44" s="542">
        <v>17935.08454697</v>
      </c>
      <c r="D44" s="543">
        <f t="shared" si="6"/>
        <v>-0.24795860857975346</v>
      </c>
      <c r="E44" s="541">
        <v>219999.57449509</v>
      </c>
      <c r="F44" s="542">
        <v>168018.45250780002</v>
      </c>
      <c r="G44" s="543">
        <f t="shared" si="7"/>
        <v>-0.23627828420390926</v>
      </c>
      <c r="H44" s="543">
        <f t="shared" si="8"/>
        <v>0.14267931643835519</v>
      </c>
    </row>
    <row r="45" spans="1:8" ht="14.4" x14ac:dyDescent="0.3">
      <c r="A45" s="540" t="s">
        <v>284</v>
      </c>
      <c r="B45" s="541">
        <v>23766.167161739999</v>
      </c>
      <c r="C45" s="542">
        <v>15844.146956899998</v>
      </c>
      <c r="D45" s="543">
        <f t="shared" si="6"/>
        <v>-0.33333183895101426</v>
      </c>
      <c r="E45" s="541">
        <v>252349.34288087999</v>
      </c>
      <c r="F45" s="542">
        <v>150609.23275709301</v>
      </c>
      <c r="G45" s="543">
        <f t="shared" si="7"/>
        <v>-0.40317168637055972</v>
      </c>
      <c r="H45" s="543">
        <f t="shared" si="8"/>
        <v>0.12789560943069378</v>
      </c>
    </row>
    <row r="46" spans="1:8" ht="14.4" x14ac:dyDescent="0.3">
      <c r="A46" s="540" t="s">
        <v>150</v>
      </c>
      <c r="B46" s="541">
        <v>11245.295627</v>
      </c>
      <c r="C46" s="542">
        <v>15217.122846</v>
      </c>
      <c r="D46" s="543">
        <f t="shared" si="6"/>
        <v>0.35319900434308082</v>
      </c>
      <c r="E46" s="541">
        <v>139587.04706499999</v>
      </c>
      <c r="F46" s="542">
        <v>114723.370367</v>
      </c>
      <c r="G46" s="543">
        <f t="shared" si="7"/>
        <v>-0.17812309394597334</v>
      </c>
      <c r="H46" s="543">
        <f t="shared" si="8"/>
        <v>9.7421752308472914E-2</v>
      </c>
    </row>
    <row r="47" spans="1:8" ht="14.4" x14ac:dyDescent="0.3">
      <c r="A47" s="540" t="s">
        <v>157</v>
      </c>
      <c r="B47" s="541">
        <v>4337.7110730599998</v>
      </c>
      <c r="C47" s="542">
        <v>4922.4272479199999</v>
      </c>
      <c r="D47" s="543">
        <f t="shared" si="6"/>
        <v>0.13479832220533705</v>
      </c>
      <c r="E47" s="541">
        <v>47155.447405879997</v>
      </c>
      <c r="F47" s="542">
        <v>40918.699038235995</v>
      </c>
      <c r="G47" s="543">
        <f t="shared" si="7"/>
        <v>-0.13225934034646267</v>
      </c>
      <c r="H47" s="543">
        <f t="shared" si="8"/>
        <v>3.4747683490605065E-2</v>
      </c>
    </row>
    <row r="48" spans="1:8" ht="14.4" x14ac:dyDescent="0.3">
      <c r="A48" s="540" t="s">
        <v>147</v>
      </c>
      <c r="B48" s="541">
        <v>3359.1470829</v>
      </c>
      <c r="C48" s="542">
        <v>2707.6269735999999</v>
      </c>
      <c r="D48" s="543">
        <f t="shared" si="6"/>
        <v>-0.19395402857368585</v>
      </c>
      <c r="E48" s="541">
        <v>34396.5587141</v>
      </c>
      <c r="F48" s="542">
        <v>24698.430631299998</v>
      </c>
      <c r="G48" s="543">
        <f t="shared" si="7"/>
        <v>-0.2819505335812707</v>
      </c>
      <c r="H48" s="543">
        <f t="shared" si="8"/>
        <v>2.0973620140980781E-2</v>
      </c>
    </row>
    <row r="49" spans="1:8" ht="14.4" x14ac:dyDescent="0.3">
      <c r="A49" s="540" t="s">
        <v>160</v>
      </c>
      <c r="B49" s="541">
        <v>1161.7116403999999</v>
      </c>
      <c r="C49" s="542">
        <v>1458.1462359999998</v>
      </c>
      <c r="D49" s="543">
        <f t="shared" si="6"/>
        <v>0.25517054774275294</v>
      </c>
      <c r="E49" s="541">
        <v>8642.8258955999991</v>
      </c>
      <c r="F49" s="542">
        <v>12158.651141900002</v>
      </c>
      <c r="G49" s="543">
        <f t="shared" si="7"/>
        <v>0.40679116862574821</v>
      </c>
      <c r="H49" s="543">
        <f t="shared" si="8"/>
        <v>1.0324985189696257E-2</v>
      </c>
    </row>
    <row r="50" spans="1:8" ht="14.4" x14ac:dyDescent="0.3">
      <c r="A50" s="540" t="s">
        <v>285</v>
      </c>
      <c r="B50" s="541">
        <v>3618.4857699999998</v>
      </c>
      <c r="C50" s="542">
        <v>0</v>
      </c>
      <c r="D50" s="543" t="s">
        <v>204</v>
      </c>
      <c r="E50" s="541">
        <v>38613.515077600001</v>
      </c>
      <c r="F50" s="542">
        <v>9247.6492514000001</v>
      </c>
      <c r="G50" s="543">
        <f t="shared" si="7"/>
        <v>-0.76050744842018714</v>
      </c>
      <c r="H50" s="543">
        <f t="shared" si="8"/>
        <v>7.8529962284360749E-3</v>
      </c>
    </row>
    <row r="51" spans="1:8" ht="14.4" x14ac:dyDescent="0.3">
      <c r="A51" s="540" t="s">
        <v>155</v>
      </c>
      <c r="B51" s="551">
        <v>0.27015600000000001</v>
      </c>
      <c r="C51" s="542">
        <v>481.30572899999999</v>
      </c>
      <c r="D51" s="543" t="s">
        <v>205</v>
      </c>
      <c r="E51" s="541">
        <v>1814.5013648310003</v>
      </c>
      <c r="F51" s="542">
        <v>5512.7687980559995</v>
      </c>
      <c r="G51" s="543">
        <f t="shared" si="7"/>
        <v>2.0381728583430685</v>
      </c>
      <c r="H51" s="543">
        <f t="shared" si="8"/>
        <v>4.681379170259934E-3</v>
      </c>
    </row>
    <row r="52" spans="1:8" thickBot="1" x14ac:dyDescent="0.35">
      <c r="A52" s="540" t="s">
        <v>158</v>
      </c>
      <c r="B52" s="541">
        <v>0</v>
      </c>
      <c r="C52" s="542">
        <v>0</v>
      </c>
      <c r="D52" s="543" t="s">
        <v>204</v>
      </c>
      <c r="E52" s="541">
        <v>292.6586514</v>
      </c>
      <c r="F52" s="542">
        <v>63.81044</v>
      </c>
      <c r="G52" s="543">
        <f t="shared" si="7"/>
        <v>-0.78196291244168559</v>
      </c>
      <c r="H52" s="543">
        <f t="shared" si="8"/>
        <v>5.4187083769314071E-5</v>
      </c>
    </row>
    <row r="53" spans="1:8" ht="14.4" x14ac:dyDescent="0.3">
      <c r="A53" s="490" t="s">
        <v>418</v>
      </c>
      <c r="B53" s="547">
        <f>SUM(B54:B64)</f>
        <v>26261.064611469999</v>
      </c>
      <c r="C53" s="548">
        <f>SUM(C54:C64)</f>
        <v>23814.975198240001</v>
      </c>
      <c r="D53" s="549">
        <f t="shared" si="6"/>
        <v>-9.314509710172314E-2</v>
      </c>
      <c r="E53" s="547">
        <f>SUM(E54:E64)</f>
        <v>280867.26650306402</v>
      </c>
      <c r="F53" s="548">
        <f>SUM(F54:F64)</f>
        <v>216613.66205161001</v>
      </c>
      <c r="G53" s="549">
        <f t="shared" si="7"/>
        <v>-0.2287685754607259</v>
      </c>
      <c r="H53" s="550">
        <f>SUM(H54:H64)</f>
        <v>1</v>
      </c>
    </row>
    <row r="54" spans="1:8" ht="14.4" x14ac:dyDescent="0.3">
      <c r="A54" s="540" t="s">
        <v>153</v>
      </c>
      <c r="B54" s="541">
        <v>9156.0681087899993</v>
      </c>
      <c r="C54" s="542">
        <v>7192.2781360600002</v>
      </c>
      <c r="D54" s="543">
        <f t="shared" si="6"/>
        <v>-0.21447961607501842</v>
      </c>
      <c r="E54" s="541">
        <v>92168.513154340006</v>
      </c>
      <c r="F54" s="542">
        <v>71271.120501879996</v>
      </c>
      <c r="G54" s="543">
        <f t="shared" si="7"/>
        <v>-0.22673027845709584</v>
      </c>
      <c r="H54" s="543">
        <f>(F54/$F$53)</f>
        <v>0.32902412445665158</v>
      </c>
    </row>
    <row r="55" spans="1:8" ht="14.4" x14ac:dyDescent="0.3">
      <c r="A55" s="540" t="s">
        <v>151</v>
      </c>
      <c r="B55" s="541">
        <v>4798.3286741000002</v>
      </c>
      <c r="C55" s="542">
        <v>4928.4842312299998</v>
      </c>
      <c r="D55" s="543">
        <f t="shared" si="6"/>
        <v>2.7125185865766531E-2</v>
      </c>
      <c r="E55" s="541">
        <v>47597.20438186</v>
      </c>
      <c r="F55" s="542">
        <v>42559.099250940002</v>
      </c>
      <c r="G55" s="543">
        <f t="shared" si="7"/>
        <v>-0.10584876142095635</v>
      </c>
      <c r="H55" s="543">
        <f t="shared" ref="H55:H64" si="9">(F55/$F$53)</f>
        <v>0.19647467684102005</v>
      </c>
    </row>
    <row r="56" spans="1:8" ht="14.4" x14ac:dyDescent="0.3">
      <c r="A56" s="540" t="s">
        <v>284</v>
      </c>
      <c r="B56" s="541">
        <v>3594.3092987400005</v>
      </c>
      <c r="C56" s="542">
        <v>2650.30225879</v>
      </c>
      <c r="D56" s="543">
        <f t="shared" si="6"/>
        <v>-0.26263934500042219</v>
      </c>
      <c r="E56" s="541">
        <v>41304.211514959999</v>
      </c>
      <c r="F56" s="542">
        <v>24988.049269245999</v>
      </c>
      <c r="G56" s="543">
        <f t="shared" si="7"/>
        <v>-0.39502417906717424</v>
      </c>
      <c r="H56" s="543">
        <f t="shared" si="9"/>
        <v>0.11535767888588851</v>
      </c>
    </row>
    <row r="57" spans="1:8" ht="14.4" x14ac:dyDescent="0.3">
      <c r="A57" s="540" t="s">
        <v>283</v>
      </c>
      <c r="B57" s="541">
        <v>2430.7813446999999</v>
      </c>
      <c r="C57" s="542">
        <v>2379.7931979999998</v>
      </c>
      <c r="D57" s="543">
        <f t="shared" si="6"/>
        <v>-2.0976031764919124E-2</v>
      </c>
      <c r="E57" s="541">
        <v>25045.96418757</v>
      </c>
      <c r="F57" s="542">
        <v>23264.589802500002</v>
      </c>
      <c r="G57" s="543">
        <f t="shared" si="7"/>
        <v>-7.1124208743940931E-2</v>
      </c>
      <c r="H57" s="543">
        <f t="shared" si="9"/>
        <v>0.10740130415669266</v>
      </c>
    </row>
    <row r="58" spans="1:8" ht="14.4" x14ac:dyDescent="0.3">
      <c r="A58" s="540" t="s">
        <v>147</v>
      </c>
      <c r="B58" s="541">
        <v>2207.4956160000002</v>
      </c>
      <c r="C58" s="542">
        <v>2069.6968523</v>
      </c>
      <c r="D58" s="543">
        <f t="shared" si="6"/>
        <v>-6.2423119983219977E-2</v>
      </c>
      <c r="E58" s="541">
        <v>23667.973046400002</v>
      </c>
      <c r="F58" s="542">
        <v>17121.8850332</v>
      </c>
      <c r="G58" s="543">
        <f t="shared" si="7"/>
        <v>-0.27658000118416093</v>
      </c>
      <c r="H58" s="543">
        <f t="shared" si="9"/>
        <v>7.9043421689258778E-2</v>
      </c>
    </row>
    <row r="59" spans="1:8" ht="14.4" x14ac:dyDescent="0.3">
      <c r="A59" s="540" t="s">
        <v>160</v>
      </c>
      <c r="B59" s="541">
        <v>1407.9420287600001</v>
      </c>
      <c r="C59" s="542">
        <v>1295.6440749999999</v>
      </c>
      <c r="D59" s="543">
        <f t="shared" si="6"/>
        <v>-7.9760353385361318E-2</v>
      </c>
      <c r="E59" s="541">
        <v>14342.286087109998</v>
      </c>
      <c r="F59" s="542">
        <v>13014.24629759</v>
      </c>
      <c r="G59" s="543">
        <f t="shared" si="7"/>
        <v>-9.2596102284806775E-2</v>
      </c>
      <c r="H59" s="543">
        <f t="shared" si="9"/>
        <v>6.0080450024843066E-2</v>
      </c>
    </row>
    <row r="60" spans="1:8" ht="14.4" x14ac:dyDescent="0.3">
      <c r="A60" s="540" t="s">
        <v>150</v>
      </c>
      <c r="B60" s="541">
        <v>1011.786206</v>
      </c>
      <c r="C60" s="542">
        <v>2408.1158559999999</v>
      </c>
      <c r="D60" s="543">
        <f t="shared" si="6"/>
        <v>1.3800639322018984</v>
      </c>
      <c r="E60" s="541">
        <v>12978.386970000001</v>
      </c>
      <c r="F60" s="542">
        <v>11668.17504</v>
      </c>
      <c r="G60" s="543">
        <f t="shared" si="7"/>
        <v>-0.1009533721739537</v>
      </c>
      <c r="H60" s="543">
        <f t="shared" si="9"/>
        <v>5.3866293240635764E-2</v>
      </c>
    </row>
    <row r="61" spans="1:8" ht="14.4" x14ac:dyDescent="0.3">
      <c r="A61" s="540" t="s">
        <v>157</v>
      </c>
      <c r="B61" s="541">
        <v>602.18796438000004</v>
      </c>
      <c r="C61" s="542">
        <v>562.64575486000001</v>
      </c>
      <c r="D61" s="543">
        <f t="shared" si="6"/>
        <v>-6.5664230869695056E-2</v>
      </c>
      <c r="E61" s="541">
        <v>6663.2243709600007</v>
      </c>
      <c r="F61" s="542">
        <v>5035.0479813520005</v>
      </c>
      <c r="G61" s="543">
        <f t="shared" si="7"/>
        <v>-0.24435262854182133</v>
      </c>
      <c r="H61" s="543">
        <f t="shared" si="9"/>
        <v>2.3244369416331453E-2</v>
      </c>
    </row>
    <row r="62" spans="1:8" ht="14.4" x14ac:dyDescent="0.3">
      <c r="A62" s="540" t="s">
        <v>155</v>
      </c>
      <c r="B62" s="541">
        <v>2.8740000000000001</v>
      </c>
      <c r="C62" s="542">
        <v>328.01483599999995</v>
      </c>
      <c r="D62" s="543" t="s">
        <v>205</v>
      </c>
      <c r="E62" s="541">
        <v>1081.7217436640003</v>
      </c>
      <c r="F62" s="542">
        <v>3990.9782847020001</v>
      </c>
      <c r="G62" s="543">
        <f t="shared" si="7"/>
        <v>2.6894684867697922</v>
      </c>
      <c r="H62" s="543">
        <f t="shared" si="9"/>
        <v>1.8424407061412018E-2</v>
      </c>
    </row>
    <row r="63" spans="1:8" ht="14.4" x14ac:dyDescent="0.3">
      <c r="A63" s="540" t="s">
        <v>285</v>
      </c>
      <c r="B63" s="541">
        <v>1049.2913699999999</v>
      </c>
      <c r="C63" s="542">
        <v>0</v>
      </c>
      <c r="D63" s="543" t="s">
        <v>204</v>
      </c>
      <c r="E63" s="541">
        <v>15319.512161399998</v>
      </c>
      <c r="F63" s="542">
        <v>3634.4461382</v>
      </c>
      <c r="G63" s="543">
        <f t="shared" si="7"/>
        <v>-0.76275705780255987</v>
      </c>
      <c r="H63" s="543">
        <f t="shared" si="9"/>
        <v>1.6778471421318119E-2</v>
      </c>
    </row>
    <row r="64" spans="1:8" thickBot="1" x14ac:dyDescent="0.35">
      <c r="A64" s="540" t="s">
        <v>158</v>
      </c>
      <c r="B64" s="541">
        <v>0</v>
      </c>
      <c r="C64" s="542">
        <v>0</v>
      </c>
      <c r="D64" s="543" t="s">
        <v>204</v>
      </c>
      <c r="E64" s="541">
        <v>698.26888480000002</v>
      </c>
      <c r="F64" s="542">
        <v>66.024451999999997</v>
      </c>
      <c r="G64" s="543">
        <f t="shared" si="7"/>
        <v>-0.90544551900102077</v>
      </c>
      <c r="H64" s="543">
        <f t="shared" si="9"/>
        <v>3.0480280594798827E-4</v>
      </c>
    </row>
    <row r="65" spans="1:8" ht="14.4" x14ac:dyDescent="0.3">
      <c r="A65" s="552" t="s">
        <v>419</v>
      </c>
      <c r="B65" s="547">
        <f>SUM(B66:B81)</f>
        <v>333848.25582561805</v>
      </c>
      <c r="C65" s="750">
        <f>SUM(C66:C81)</f>
        <v>294495.64466596988</v>
      </c>
      <c r="D65" s="549">
        <f t="shared" ref="D65:D83" si="10">(C65-B65)/B65</f>
        <v>-0.11787574286505653</v>
      </c>
      <c r="E65" s="547">
        <f>SUM(E66:E81)</f>
        <v>3514007.3885926693</v>
      </c>
      <c r="F65" s="750">
        <f>SUM(F66:F81)</f>
        <v>2673072.4293823363</v>
      </c>
      <c r="G65" s="549">
        <f t="shared" si="7"/>
        <v>-0.23930938846065444</v>
      </c>
      <c r="H65" s="550">
        <f>SUM(H66:H81)</f>
        <v>1</v>
      </c>
    </row>
    <row r="66" spans="1:8" ht="14.4" x14ac:dyDescent="0.3">
      <c r="A66" s="540" t="s">
        <v>283</v>
      </c>
      <c r="B66" s="541">
        <v>55072.257396768</v>
      </c>
      <c r="C66" s="542">
        <v>50839.830451205999</v>
      </c>
      <c r="D66" s="543">
        <f t="shared" si="10"/>
        <v>-7.6852250944962869E-2</v>
      </c>
      <c r="E66" s="541">
        <v>589295.51854412304</v>
      </c>
      <c r="F66" s="542">
        <v>526382.91251699149</v>
      </c>
      <c r="G66" s="543">
        <f t="shared" si="7"/>
        <v>-0.10675900977926921</v>
      </c>
      <c r="H66" s="543">
        <f>(F66/$F$65)</f>
        <v>0.19692055730739108</v>
      </c>
    </row>
    <row r="67" spans="1:8" ht="14.4" x14ac:dyDescent="0.3">
      <c r="A67" s="540" t="s">
        <v>153</v>
      </c>
      <c r="B67" s="541">
        <v>58701.286741481003</v>
      </c>
      <c r="C67" s="542">
        <v>54860.031021654489</v>
      </c>
      <c r="D67" s="543">
        <f t="shared" si="10"/>
        <v>-6.5437334223069202E-2</v>
      </c>
      <c r="E67" s="541">
        <v>601169.41455391399</v>
      </c>
      <c r="F67" s="542">
        <v>452382.26376729365</v>
      </c>
      <c r="G67" s="543">
        <f t="shared" si="7"/>
        <v>-0.24749620853054363</v>
      </c>
      <c r="H67" s="543">
        <f t="shared" ref="H67:H81" si="11">(F67/$F$65)</f>
        <v>0.1692368148332685</v>
      </c>
    </row>
    <row r="68" spans="1:8" ht="14.4" x14ac:dyDescent="0.3">
      <c r="A68" s="540" t="s">
        <v>151</v>
      </c>
      <c r="B68" s="541">
        <v>50710.547028599998</v>
      </c>
      <c r="C68" s="542">
        <v>46890.686225429097</v>
      </c>
      <c r="D68" s="543">
        <f t="shared" si="10"/>
        <v>-7.532675206632175E-2</v>
      </c>
      <c r="E68" s="541">
        <v>482224.06586990703</v>
      </c>
      <c r="F68" s="542">
        <v>407342.74652699527</v>
      </c>
      <c r="G68" s="543">
        <f t="shared" si="7"/>
        <v>-0.15528324827138143</v>
      </c>
      <c r="H68" s="543">
        <f t="shared" si="11"/>
        <v>0.1523874707058048</v>
      </c>
    </row>
    <row r="69" spans="1:8" ht="14.4" x14ac:dyDescent="0.3">
      <c r="A69" s="540" t="s">
        <v>284</v>
      </c>
      <c r="B69" s="541">
        <v>57616.725573059994</v>
      </c>
      <c r="C69" s="542">
        <v>46774.313201914993</v>
      </c>
      <c r="D69" s="543">
        <f t="shared" si="10"/>
        <v>-0.18818168271982844</v>
      </c>
      <c r="E69" s="541">
        <v>602643.97605853097</v>
      </c>
      <c r="F69" s="542">
        <v>405878.25487201748</v>
      </c>
      <c r="G69" s="543">
        <f t="shared" si="7"/>
        <v>-0.3265040869958068</v>
      </c>
      <c r="H69" s="543">
        <f t="shared" si="11"/>
        <v>0.15183960240306818</v>
      </c>
    </row>
    <row r="70" spans="1:8" ht="14.4" x14ac:dyDescent="0.3">
      <c r="A70" s="540" t="s">
        <v>157</v>
      </c>
      <c r="B70" s="541">
        <v>39447.889454160009</v>
      </c>
      <c r="C70" s="542">
        <v>19800.2270432642</v>
      </c>
      <c r="D70" s="543">
        <f t="shared" si="10"/>
        <v>-0.49806625101520735</v>
      </c>
      <c r="E70" s="541">
        <v>445898.448908113</v>
      </c>
      <c r="F70" s="542">
        <v>143612.8197288051</v>
      </c>
      <c r="G70" s="543">
        <f t="shared" si="7"/>
        <v>-0.67792482777081908</v>
      </c>
      <c r="H70" s="543">
        <f t="shared" si="11"/>
        <v>5.3725749497176754E-2</v>
      </c>
    </row>
    <row r="71" spans="1:8" ht="14.4" x14ac:dyDescent="0.3">
      <c r="A71" s="540" t="s">
        <v>159</v>
      </c>
      <c r="B71" s="541">
        <v>9615.6523622999994</v>
      </c>
      <c r="C71" s="542">
        <v>9488.1602143108994</v>
      </c>
      <c r="D71" s="543">
        <f t="shared" si="10"/>
        <v>-1.3258814190179886E-2</v>
      </c>
      <c r="E71" s="541">
        <v>100926.39611449999</v>
      </c>
      <c r="F71" s="542">
        <v>103986.80380327241</v>
      </c>
      <c r="G71" s="543">
        <f t="shared" si="7"/>
        <v>3.0323164272113911E-2</v>
      </c>
      <c r="H71" s="543">
        <f t="shared" si="11"/>
        <v>3.8901603510721375E-2</v>
      </c>
    </row>
    <row r="72" spans="1:8" ht="14.4" x14ac:dyDescent="0.3">
      <c r="A72" s="540" t="s">
        <v>160</v>
      </c>
      <c r="B72" s="541">
        <v>11980.945833170001</v>
      </c>
      <c r="C72" s="542">
        <v>11858.653819500501</v>
      </c>
      <c r="D72" s="543">
        <f t="shared" si="10"/>
        <v>-1.0207208627129101E-2</v>
      </c>
      <c r="E72" s="541">
        <v>128118.91235137299</v>
      </c>
      <c r="F72" s="542">
        <v>101504.58847896609</v>
      </c>
      <c r="G72" s="543">
        <f t="shared" si="7"/>
        <v>-0.20773142219171892</v>
      </c>
      <c r="H72" s="543">
        <f t="shared" si="11"/>
        <v>3.7973003411067553E-2</v>
      </c>
    </row>
    <row r="73" spans="1:8" ht="14.4" x14ac:dyDescent="0.3">
      <c r="A73" s="540" t="s">
        <v>313</v>
      </c>
      <c r="B73" s="541">
        <v>118.6853358</v>
      </c>
      <c r="C73" s="542">
        <v>5583.7936451305995</v>
      </c>
      <c r="D73" s="543" t="s">
        <v>205</v>
      </c>
      <c r="E73" s="541">
        <v>1034.9454424169999</v>
      </c>
      <c r="F73" s="542">
        <v>101034.3396046298</v>
      </c>
      <c r="G73" s="543" t="s">
        <v>205</v>
      </c>
      <c r="H73" s="543">
        <f t="shared" si="11"/>
        <v>3.7797082673130443E-2</v>
      </c>
    </row>
    <row r="74" spans="1:8" ht="14.4" x14ac:dyDescent="0.3">
      <c r="A74" s="540" t="s">
        <v>150</v>
      </c>
      <c r="B74" s="541">
        <v>9880.0101707929989</v>
      </c>
      <c r="C74" s="542">
        <v>14023.300680796301</v>
      </c>
      <c r="D74" s="543">
        <f t="shared" si="10"/>
        <v>0.41936095594836309</v>
      </c>
      <c r="E74" s="541">
        <v>110570.73458067702</v>
      </c>
      <c r="F74" s="542">
        <v>97505.966391647904</v>
      </c>
      <c r="G74" s="543">
        <f t="shared" si="7"/>
        <v>-0.11815755985139552</v>
      </c>
      <c r="H74" s="543">
        <f t="shared" si="11"/>
        <v>3.6477113496763157E-2</v>
      </c>
    </row>
    <row r="75" spans="1:8" ht="14.4" x14ac:dyDescent="0.3">
      <c r="A75" s="540" t="s">
        <v>147</v>
      </c>
      <c r="B75" s="541">
        <v>11901.319856746</v>
      </c>
      <c r="C75" s="542">
        <v>11192.9373751271</v>
      </c>
      <c r="D75" s="543">
        <f t="shared" si="10"/>
        <v>-5.9521337981465125E-2</v>
      </c>
      <c r="E75" s="541">
        <v>133896.43931922197</v>
      </c>
      <c r="F75" s="542">
        <v>95506.090951645616</v>
      </c>
      <c r="G75" s="543">
        <f t="shared" si="7"/>
        <v>-0.28671672348246752</v>
      </c>
      <c r="H75" s="543">
        <f t="shared" si="11"/>
        <v>3.5728957398177982E-2</v>
      </c>
    </row>
    <row r="76" spans="1:8" ht="14.4" x14ac:dyDescent="0.3">
      <c r="A76" s="540" t="s">
        <v>155</v>
      </c>
      <c r="B76" s="541">
        <v>9112.672568416001</v>
      </c>
      <c r="C76" s="542">
        <v>10016.2905262391</v>
      </c>
      <c r="D76" s="543">
        <f t="shared" si="10"/>
        <v>9.916058664885935E-2</v>
      </c>
      <c r="E76" s="541">
        <v>120138.41637551501</v>
      </c>
      <c r="F76" s="542">
        <v>92307.859234854899</v>
      </c>
      <c r="G76" s="543">
        <f t="shared" si="7"/>
        <v>-0.23165410349401075</v>
      </c>
      <c r="H76" s="543">
        <f t="shared" si="11"/>
        <v>3.4532494600673563E-2</v>
      </c>
    </row>
    <row r="77" spans="1:8" ht="14.4" x14ac:dyDescent="0.3">
      <c r="A77" s="540" t="s">
        <v>148</v>
      </c>
      <c r="B77" s="541">
        <v>5772.9615510000003</v>
      </c>
      <c r="C77" s="542">
        <v>6443.5604692767001</v>
      </c>
      <c r="D77" s="543">
        <f t="shared" si="10"/>
        <v>0.1161620274710712</v>
      </c>
      <c r="E77" s="541">
        <v>67250.57811680001</v>
      </c>
      <c r="F77" s="542">
        <v>71862.926371868409</v>
      </c>
      <c r="G77" s="543">
        <f t="shared" si="7"/>
        <v>6.8584514575588132E-2</v>
      </c>
      <c r="H77" s="543">
        <f t="shared" si="11"/>
        <v>2.6884017650233925E-2</v>
      </c>
    </row>
    <row r="78" spans="1:8" ht="14.4" x14ac:dyDescent="0.3">
      <c r="A78" s="540" t="s">
        <v>152</v>
      </c>
      <c r="B78" s="541">
        <v>4323.2880604800002</v>
      </c>
      <c r="C78" s="542">
        <v>4741.5020247398998</v>
      </c>
      <c r="D78" s="543">
        <f t="shared" si="10"/>
        <v>9.6735160463368844E-2</v>
      </c>
      <c r="E78" s="541">
        <v>35246.150633098994</v>
      </c>
      <c r="F78" s="542">
        <v>39356.983457807299</v>
      </c>
      <c r="G78" s="543">
        <f t="shared" si="7"/>
        <v>0.11663210736119078</v>
      </c>
      <c r="H78" s="543">
        <f t="shared" si="11"/>
        <v>1.472350057753634E-2</v>
      </c>
    </row>
    <row r="79" spans="1:8" ht="14.4" x14ac:dyDescent="0.3">
      <c r="A79" s="540" t="s">
        <v>149</v>
      </c>
      <c r="B79" s="541">
        <v>1904.0037632439999</v>
      </c>
      <c r="C79" s="542">
        <v>1960.6073284163999</v>
      </c>
      <c r="D79" s="543">
        <f t="shared" si="10"/>
        <v>2.9728704462201352E-2</v>
      </c>
      <c r="E79" s="541">
        <v>24720.133049922995</v>
      </c>
      <c r="F79" s="542">
        <v>17983.696217732802</v>
      </c>
      <c r="G79" s="543">
        <f t="shared" si="7"/>
        <v>-0.27250811387567259</v>
      </c>
      <c r="H79" s="543">
        <f t="shared" si="11"/>
        <v>6.727725002905467E-3</v>
      </c>
    </row>
    <row r="80" spans="1:8" ht="14.4" x14ac:dyDescent="0.3">
      <c r="A80" s="540" t="s">
        <v>285</v>
      </c>
      <c r="B80" s="541">
        <v>7690.0101296000003</v>
      </c>
      <c r="C80" s="542">
        <v>0</v>
      </c>
      <c r="D80" s="543" t="s">
        <v>204</v>
      </c>
      <c r="E80" s="541">
        <v>69319.511207100004</v>
      </c>
      <c r="F80" s="542">
        <v>16087.395125114399</v>
      </c>
      <c r="G80" s="543">
        <f t="shared" si="7"/>
        <v>-0.76792399650581111</v>
      </c>
      <c r="H80" s="543">
        <f t="shared" si="11"/>
        <v>6.0183162073283942E-3</v>
      </c>
    </row>
    <row r="81" spans="1:8" thickBot="1" x14ac:dyDescent="0.35">
      <c r="A81" s="540" t="s">
        <v>158</v>
      </c>
      <c r="B81" s="541">
        <v>0</v>
      </c>
      <c r="C81" s="542">
        <v>21.750638963699998</v>
      </c>
      <c r="D81" s="543" t="s">
        <v>205</v>
      </c>
      <c r="E81" s="541">
        <v>1553.7474674549999</v>
      </c>
      <c r="F81" s="542">
        <v>336.78233269370003</v>
      </c>
      <c r="G81" s="543">
        <f t="shared" si="7"/>
        <v>-0.78324512847294214</v>
      </c>
      <c r="H81" s="543">
        <f t="shared" si="11"/>
        <v>1.259907247524602E-4</v>
      </c>
    </row>
    <row r="82" spans="1:8" ht="14.4" x14ac:dyDescent="0.3">
      <c r="A82" s="552" t="s">
        <v>420</v>
      </c>
      <c r="B82" s="547">
        <f>SUM(B83)</f>
        <v>1108329.29342</v>
      </c>
      <c r="C82" s="548">
        <f>SUM(C83)</f>
        <v>1185831.8410799999</v>
      </c>
      <c r="D82" s="549">
        <f>(C82-B82)/B82</f>
        <v>6.9927365558342627E-2</v>
      </c>
      <c r="E82" s="547">
        <f>SUM(E83)</f>
        <v>8946909.5859900005</v>
      </c>
      <c r="F82" s="548">
        <f>SUM(F83)</f>
        <v>7913842.8927230006</v>
      </c>
      <c r="G82" s="549">
        <f t="shared" si="7"/>
        <v>-0.11546631642334722</v>
      </c>
      <c r="H82" s="550">
        <f>SUM(H83)</f>
        <v>1</v>
      </c>
    </row>
    <row r="83" spans="1:8" thickBot="1" x14ac:dyDescent="0.35">
      <c r="A83" s="540" t="s">
        <v>150</v>
      </c>
      <c r="B83" s="541">
        <v>1108329.29342</v>
      </c>
      <c r="C83" s="542">
        <v>1185831.8410799999</v>
      </c>
      <c r="D83" s="543">
        <f t="shared" si="10"/>
        <v>6.9927365558342627E-2</v>
      </c>
      <c r="E83" s="541">
        <v>8946909.5859900005</v>
      </c>
      <c r="F83" s="542">
        <v>7913842.8927230006</v>
      </c>
      <c r="G83" s="543">
        <f t="shared" si="7"/>
        <v>-0.11546631642334722</v>
      </c>
      <c r="H83" s="553">
        <f>(F83/F82)</f>
        <v>1</v>
      </c>
    </row>
    <row r="84" spans="1:8" ht="14.4" x14ac:dyDescent="0.3">
      <c r="A84" s="552" t="s">
        <v>421</v>
      </c>
      <c r="B84" s="547">
        <f>SUM(B85)</f>
        <v>1609.0544</v>
      </c>
      <c r="C84" s="548">
        <f>SUM(C85)</f>
        <v>2096.9554559999997</v>
      </c>
      <c r="D84" s="549">
        <f>(C84-B84)/B84</f>
        <v>0.30322222542631233</v>
      </c>
      <c r="E84" s="547">
        <f>SUM(E85)</f>
        <v>18083.327700000002</v>
      </c>
      <c r="F84" s="548">
        <f>SUM(F85)</f>
        <v>18183.079621500001</v>
      </c>
      <c r="G84" s="549">
        <f>(F84-E84)/E84</f>
        <v>5.5162370087447612E-3</v>
      </c>
      <c r="H84" s="550">
        <f>SUM(H85)</f>
        <v>1</v>
      </c>
    </row>
    <row r="85" spans="1:8" thickBot="1" x14ac:dyDescent="0.35">
      <c r="A85" s="540" t="s">
        <v>158</v>
      </c>
      <c r="B85" s="541">
        <v>1609.0544</v>
      </c>
      <c r="C85" s="542">
        <v>2096.9554559999997</v>
      </c>
      <c r="D85" s="543">
        <f>(C85-B85)/B85</f>
        <v>0.30322222542631233</v>
      </c>
      <c r="E85" s="541">
        <v>18083.327700000002</v>
      </c>
      <c r="F85" s="542">
        <v>18183.079621500001</v>
      </c>
      <c r="G85" s="543">
        <f>(F85-E85)/E85</f>
        <v>5.5162370087447612E-3</v>
      </c>
      <c r="H85" s="553">
        <f>(F85/F84)</f>
        <v>1</v>
      </c>
    </row>
    <row r="86" spans="1:8" ht="14.4" x14ac:dyDescent="0.3">
      <c r="A86" s="552" t="s">
        <v>422</v>
      </c>
      <c r="B86" s="547">
        <f>SUM(B87:B93)</f>
        <v>3420.6002708999999</v>
      </c>
      <c r="C86" s="548">
        <f>SUM(C87:C93)</f>
        <v>2971.1272143200003</v>
      </c>
      <c r="D86" s="549">
        <f>(C86-B86)/B86</f>
        <v>-0.13140180698802845</v>
      </c>
      <c r="E86" s="547">
        <f>SUM(E87:E93)</f>
        <v>27048.86120698</v>
      </c>
      <c r="F86" s="548">
        <f>SUM(F87:F93)</f>
        <v>29199.6484176698</v>
      </c>
      <c r="G86" s="554">
        <f>(F86-E86)/E86</f>
        <v>7.9514889526468693E-2</v>
      </c>
      <c r="H86" s="555">
        <f>SUM(H87:H93)</f>
        <v>1</v>
      </c>
    </row>
    <row r="87" spans="1:8" ht="14.4" x14ac:dyDescent="0.3">
      <c r="A87" s="540" t="s">
        <v>159</v>
      </c>
      <c r="B87" s="556">
        <v>937.01592000000005</v>
      </c>
      <c r="C87" s="557">
        <v>810.26671780000004</v>
      </c>
      <c r="D87" s="543">
        <f>(C87-B87)/B87</f>
        <v>-0.13526899542966145</v>
      </c>
      <c r="E87" s="556">
        <v>6381.0629499999995</v>
      </c>
      <c r="F87" s="557">
        <v>8984.7483847000003</v>
      </c>
      <c r="G87" s="558">
        <f>(F87-E87)/E87</f>
        <v>0.4080331842988637</v>
      </c>
      <c r="H87" s="559">
        <f>(F87/$F$86)</f>
        <v>0.30770056735556423</v>
      </c>
    </row>
    <row r="88" spans="1:8" ht="14.4" x14ac:dyDescent="0.3">
      <c r="A88" s="540" t="s">
        <v>147</v>
      </c>
      <c r="B88" s="541">
        <v>1111.100416</v>
      </c>
      <c r="C88" s="542">
        <v>797.13029175999998</v>
      </c>
      <c r="D88" s="543">
        <f t="shared" ref="D88:D93" si="12">(C88-B88)/B88</f>
        <v>-0.28257583177792639</v>
      </c>
      <c r="E88" s="541">
        <v>11690.869238999998</v>
      </c>
      <c r="F88" s="542">
        <v>8099.6789196499994</v>
      </c>
      <c r="G88" s="558">
        <f t="shared" ref="G88:G93" si="13">(F88-E88)/E88</f>
        <v>-0.30717906820563995</v>
      </c>
      <c r="H88" s="559">
        <f t="shared" ref="H88:H93" si="14">(F88/$F$86)</f>
        <v>0.27738960427854265</v>
      </c>
    </row>
    <row r="89" spans="1:8" ht="14.4" x14ac:dyDescent="0.3">
      <c r="A89" s="540" t="s">
        <v>148</v>
      </c>
      <c r="B89" s="541">
        <v>309.77882099999999</v>
      </c>
      <c r="C89" s="542">
        <v>384.98628120000001</v>
      </c>
      <c r="D89" s="543">
        <f t="shared" si="12"/>
        <v>0.24277792767504922</v>
      </c>
      <c r="E89" s="541">
        <v>2950.9172130000002</v>
      </c>
      <c r="F89" s="542">
        <v>3838.3605225000001</v>
      </c>
      <c r="G89" s="558">
        <f t="shared" si="13"/>
        <v>0.30073473616624968</v>
      </c>
      <c r="H89" s="559">
        <f t="shared" si="14"/>
        <v>0.13145228557537236</v>
      </c>
    </row>
    <row r="90" spans="1:8" ht="14.4" x14ac:dyDescent="0.3">
      <c r="A90" s="540" t="s">
        <v>283</v>
      </c>
      <c r="B90" s="541">
        <v>769.93614479999997</v>
      </c>
      <c r="C90" s="542">
        <v>298.98196799999999</v>
      </c>
      <c r="D90" s="543">
        <f t="shared" si="12"/>
        <v>-0.61167952690717731</v>
      </c>
      <c r="E90" s="541">
        <v>2926.1957548</v>
      </c>
      <c r="F90" s="542">
        <v>3526.1937039000004</v>
      </c>
      <c r="G90" s="558">
        <f t="shared" si="13"/>
        <v>0.20504368107150409</v>
      </c>
      <c r="H90" s="559">
        <f t="shared" si="14"/>
        <v>0.12076151238061375</v>
      </c>
    </row>
    <row r="91" spans="1:8" ht="14.4" x14ac:dyDescent="0.3">
      <c r="A91" s="540" t="s">
        <v>313</v>
      </c>
      <c r="B91" s="541">
        <v>143.668384</v>
      </c>
      <c r="C91" s="542">
        <v>424.94461200000001</v>
      </c>
      <c r="D91" s="543">
        <f t="shared" si="12"/>
        <v>1.957815771074588</v>
      </c>
      <c r="E91" s="541">
        <v>1752.0225080000002</v>
      </c>
      <c r="F91" s="542">
        <v>2648.2354720000003</v>
      </c>
      <c r="G91" s="558">
        <f t="shared" si="13"/>
        <v>0.51153050825988589</v>
      </c>
      <c r="H91" s="559">
        <f t="shared" si="14"/>
        <v>9.0694087617762348E-2</v>
      </c>
    </row>
    <row r="92" spans="1:8" ht="14.4" x14ac:dyDescent="0.3">
      <c r="A92" s="540" t="s">
        <v>155</v>
      </c>
      <c r="B92" s="541">
        <v>125.73388509999999</v>
      </c>
      <c r="C92" s="542">
        <v>93.729647560000004</v>
      </c>
      <c r="D92" s="543">
        <f t="shared" si="12"/>
        <v>-0.25453947847508285</v>
      </c>
      <c r="E92" s="541">
        <v>1093.1111088799998</v>
      </c>
      <c r="F92" s="542">
        <v>1114.0096089198</v>
      </c>
      <c r="G92" s="558">
        <f t="shared" si="13"/>
        <v>1.9118367629812817E-2</v>
      </c>
      <c r="H92" s="559">
        <f t="shared" si="14"/>
        <v>3.8151473366565304E-2</v>
      </c>
    </row>
    <row r="93" spans="1:8" thickBot="1" x14ac:dyDescent="0.35">
      <c r="A93" s="540" t="s">
        <v>284</v>
      </c>
      <c r="B93" s="541">
        <v>23.366700000000002</v>
      </c>
      <c r="C93" s="542">
        <v>161.08769599999999</v>
      </c>
      <c r="D93" s="543">
        <f t="shared" si="12"/>
        <v>5.8939001228243599</v>
      </c>
      <c r="E93" s="541">
        <v>254.68243329999999</v>
      </c>
      <c r="F93" s="542">
        <v>988.42180600000006</v>
      </c>
      <c r="G93" s="558">
        <f t="shared" si="13"/>
        <v>2.8809971822269382</v>
      </c>
      <c r="H93" s="559">
        <f t="shared" si="14"/>
        <v>3.385046942557942E-2</v>
      </c>
    </row>
    <row r="94" spans="1:8" ht="53.25" customHeight="1" thickBot="1" x14ac:dyDescent="0.35">
      <c r="A94" s="770" t="s">
        <v>517</v>
      </c>
      <c r="B94" s="768"/>
      <c r="C94" s="768"/>
      <c r="D94" s="768"/>
      <c r="E94" s="768"/>
      <c r="F94" s="768"/>
      <c r="G94" s="768"/>
      <c r="H94" s="769"/>
    </row>
    <row r="95" spans="1:8" ht="14.4" x14ac:dyDescent="0.3">
      <c r="D95" s="560"/>
      <c r="G95" s="560"/>
    </row>
    <row r="96" spans="1:8" ht="14.4" x14ac:dyDescent="0.3">
      <c r="D96" s="560"/>
      <c r="G96" s="560"/>
    </row>
    <row r="97" spans="1:7" ht="14.4" x14ac:dyDescent="0.3">
      <c r="D97" s="560"/>
      <c r="G97" s="560"/>
    </row>
    <row r="98" spans="1:7" ht="14.4" x14ac:dyDescent="0.3">
      <c r="D98" s="560"/>
      <c r="G98" s="560"/>
    </row>
    <row r="99" spans="1:7" ht="14.4" x14ac:dyDescent="0.3">
      <c r="A99" s="561" t="s">
        <v>423</v>
      </c>
      <c r="D99" s="560"/>
      <c r="G99" s="560"/>
    </row>
    <row r="100" spans="1:7" ht="14.4" x14ac:dyDescent="0.3">
      <c r="D100" s="560"/>
      <c r="G100" s="560"/>
    </row>
    <row r="101" spans="1:7" ht="14.4" x14ac:dyDescent="0.3">
      <c r="D101" s="560"/>
      <c r="G101" s="560"/>
    </row>
  </sheetData>
  <mergeCells count="3">
    <mergeCell ref="B4:D4"/>
    <mergeCell ref="E4:H4"/>
    <mergeCell ref="A94:H9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FB89-E15D-468E-AE98-66864E74D5A0}">
  <sheetPr>
    <tabColor rgb="FF8A0000"/>
  </sheetPr>
  <dimension ref="A1:N47"/>
  <sheetViews>
    <sheetView showGridLines="0" zoomScale="115" zoomScaleNormal="115" workbookViewId="0">
      <selection activeCell="N17" sqref="N17"/>
    </sheetView>
  </sheetViews>
  <sheetFormatPr baseColWidth="10" defaultColWidth="11.44140625" defaultRowHeight="13.8" x14ac:dyDescent="0.3"/>
  <cols>
    <col min="1" max="1" width="39.5546875" style="568" customWidth="1"/>
    <col min="2" max="2" width="10.5546875" style="568" bestFit="1" customWidth="1"/>
    <col min="3" max="3" width="10.5546875" style="649" bestFit="1" customWidth="1"/>
    <col min="4" max="4" width="9.44140625" style="568" bestFit="1" customWidth="1"/>
    <col min="5" max="6" width="11.5546875" style="568" bestFit="1" customWidth="1"/>
    <col min="7" max="7" width="8.5546875" style="568" bestFit="1" customWidth="1"/>
    <col min="8" max="8" width="9.5546875" style="568" bestFit="1" customWidth="1"/>
    <col min="9" max="9" width="11.44140625" style="568"/>
    <col min="10" max="10" width="20.5546875" style="568" bestFit="1" customWidth="1"/>
    <col min="11" max="11" width="14.33203125" style="568" bestFit="1" customWidth="1"/>
    <col min="12" max="12" width="16.33203125" style="568" bestFit="1" customWidth="1"/>
    <col min="13" max="16384" width="11.44140625" style="568"/>
  </cols>
  <sheetData>
    <row r="1" spans="1:14" x14ac:dyDescent="0.3">
      <c r="A1" s="562" t="s">
        <v>424</v>
      </c>
      <c r="B1" s="563"/>
      <c r="C1" s="564"/>
      <c r="D1" s="565"/>
      <c r="E1" s="566"/>
      <c r="F1" s="566"/>
      <c r="G1" s="566"/>
      <c r="H1" s="567"/>
    </row>
    <row r="2" spans="1:14" x14ac:dyDescent="0.3">
      <c r="A2" s="569" t="s">
        <v>425</v>
      </c>
      <c r="B2" s="563"/>
      <c r="C2" s="564"/>
      <c r="D2" s="565"/>
      <c r="E2" s="566"/>
      <c r="F2" s="566"/>
      <c r="G2" s="566"/>
      <c r="H2" s="567"/>
      <c r="J2" s="570"/>
      <c r="K2" s="570"/>
      <c r="L2" s="570"/>
      <c r="M2" s="570"/>
      <c r="N2" s="570"/>
    </row>
    <row r="3" spans="1:14" ht="14.4" thickBot="1" x14ac:dyDescent="0.35">
      <c r="A3" s="571"/>
      <c r="B3" s="572"/>
      <c r="C3" s="573"/>
      <c r="D3" s="574"/>
      <c r="E3" s="566"/>
      <c r="F3" s="566"/>
      <c r="G3" s="566"/>
      <c r="H3" s="567"/>
      <c r="J3" s="570"/>
      <c r="K3" s="570"/>
      <c r="L3" s="570"/>
      <c r="M3" s="570"/>
      <c r="N3" s="570"/>
    </row>
    <row r="4" spans="1:14" ht="14.4" thickBot="1" x14ac:dyDescent="0.35">
      <c r="A4" s="575"/>
      <c r="B4" s="771" t="s">
        <v>400</v>
      </c>
      <c r="C4" s="772"/>
      <c r="D4" s="773"/>
      <c r="E4" s="774" t="s">
        <v>401</v>
      </c>
      <c r="F4" s="775"/>
      <c r="G4" s="775"/>
      <c r="H4" s="776"/>
      <c r="J4" s="570"/>
      <c r="K4" s="570"/>
      <c r="L4" s="570"/>
      <c r="M4" s="570"/>
      <c r="N4" s="570"/>
    </row>
    <row r="5" spans="1:14" x14ac:dyDescent="0.3">
      <c r="A5" s="576" t="s">
        <v>426</v>
      </c>
      <c r="B5" s="577">
        <v>2019</v>
      </c>
      <c r="C5" s="578">
        <v>2020</v>
      </c>
      <c r="D5" s="579" t="s">
        <v>427</v>
      </c>
      <c r="E5" s="580">
        <v>2019</v>
      </c>
      <c r="F5" s="581">
        <v>2020</v>
      </c>
      <c r="G5" s="582" t="s">
        <v>427</v>
      </c>
      <c r="H5" s="583" t="s">
        <v>428</v>
      </c>
      <c r="J5" s="570"/>
      <c r="K5" s="570"/>
      <c r="L5" s="570"/>
      <c r="M5" s="570"/>
      <c r="N5" s="570"/>
    </row>
    <row r="6" spans="1:14" x14ac:dyDescent="0.3">
      <c r="A6" s="584" t="s">
        <v>429</v>
      </c>
      <c r="B6" s="585">
        <f>SUM(B7:B40)</f>
        <v>3849105.8044000012</v>
      </c>
      <c r="C6" s="586">
        <f>SUM(C7:C40)</f>
        <v>4436842.813000001</v>
      </c>
      <c r="D6" s="587">
        <f>(C6-B6)/B6</f>
        <v>0.1526944278663746</v>
      </c>
      <c r="E6" s="585">
        <f>SUM(E7:E40)</f>
        <v>41764678.807934001</v>
      </c>
      <c r="F6" s="588">
        <f>SUM(F7:F40)</f>
        <v>34162757.635741994</v>
      </c>
      <c r="G6" s="589">
        <f>F6/E6-1</f>
        <v>-0.18201794887855993</v>
      </c>
      <c r="H6" s="590">
        <f>SUM(H7:H40)</f>
        <v>1.0000000000000002</v>
      </c>
      <c r="J6" s="570"/>
      <c r="K6" s="570"/>
      <c r="L6" s="570"/>
      <c r="M6" s="570"/>
      <c r="N6" s="570"/>
    </row>
    <row r="7" spans="1:14" x14ac:dyDescent="0.3">
      <c r="A7" s="591" t="s">
        <v>430</v>
      </c>
      <c r="B7" s="592">
        <v>1570649.7980000002</v>
      </c>
      <c r="C7" s="593">
        <v>2114990.7450000001</v>
      </c>
      <c r="D7" s="594">
        <f t="shared" ref="D7:D36" si="0">(C7-B7)/B7</f>
        <v>0.34657053895345796</v>
      </c>
      <c r="E7" s="592">
        <v>13622449.517000001</v>
      </c>
      <c r="F7" s="595">
        <v>16380010.319805</v>
      </c>
      <c r="G7" s="596">
        <f t="shared" ref="G7:G38" si="1">F7/E7-1</f>
        <v>0.20242767641485693</v>
      </c>
      <c r="H7" s="597">
        <f t="shared" ref="H7:H40" si="2">F7/$F$6</f>
        <v>0.47946979264542139</v>
      </c>
      <c r="I7" s="598"/>
      <c r="J7" s="570"/>
      <c r="K7" s="570"/>
      <c r="L7" s="570"/>
      <c r="M7" s="570"/>
      <c r="N7" s="570"/>
    </row>
    <row r="8" spans="1:14" x14ac:dyDescent="0.3">
      <c r="A8" s="591" t="s">
        <v>431</v>
      </c>
      <c r="B8" s="592">
        <v>810910.8</v>
      </c>
      <c r="C8" s="593">
        <v>965985.65</v>
      </c>
      <c r="D8" s="594">
        <f t="shared" si="0"/>
        <v>0.19123539851732146</v>
      </c>
      <c r="E8" s="592">
        <v>10207683.800000001</v>
      </c>
      <c r="F8" s="595">
        <v>7807738.3800000008</v>
      </c>
      <c r="G8" s="596">
        <f t="shared" si="1"/>
        <v>-0.23511165383081323</v>
      </c>
      <c r="H8" s="597">
        <f t="shared" si="2"/>
        <v>0.22854532011875223</v>
      </c>
      <c r="I8" s="598"/>
      <c r="J8" s="570"/>
      <c r="K8" s="570"/>
      <c r="L8" s="570"/>
      <c r="M8" s="570"/>
      <c r="N8" s="570"/>
    </row>
    <row r="9" spans="1:14" x14ac:dyDescent="0.3">
      <c r="A9" s="591" t="s">
        <v>432</v>
      </c>
      <c r="B9" s="592">
        <v>434848.20999999996</v>
      </c>
      <c r="C9" s="593">
        <v>501879.60000000009</v>
      </c>
      <c r="D9" s="594">
        <f t="shared" si="0"/>
        <v>0.15414893854570572</v>
      </c>
      <c r="E9" s="592">
        <v>5805331.4580000006</v>
      </c>
      <c r="F9" s="595">
        <v>3018341.87</v>
      </c>
      <c r="G9" s="596">
        <f t="shared" si="1"/>
        <v>-0.48007415393300357</v>
      </c>
      <c r="H9" s="597">
        <f t="shared" si="2"/>
        <v>8.8351821658627747E-2</v>
      </c>
      <c r="I9" s="598"/>
      <c r="J9" s="570"/>
      <c r="K9" s="570"/>
      <c r="L9" s="570"/>
      <c r="M9" s="570"/>
      <c r="N9" s="570"/>
    </row>
    <row r="10" spans="1:14" x14ac:dyDescent="0.3">
      <c r="A10" s="591" t="s">
        <v>433</v>
      </c>
      <c r="B10" s="592">
        <v>111313</v>
      </c>
      <c r="C10" s="593">
        <v>128212</v>
      </c>
      <c r="D10" s="594">
        <f t="shared" si="0"/>
        <v>0.15181515186905392</v>
      </c>
      <c r="E10" s="592">
        <v>1141913.6000000001</v>
      </c>
      <c r="F10" s="595">
        <v>988959.5</v>
      </c>
      <c r="G10" s="596">
        <f t="shared" si="1"/>
        <v>-0.13394542284109767</v>
      </c>
      <c r="H10" s="597">
        <f t="shared" si="2"/>
        <v>2.8948468110938562E-2</v>
      </c>
      <c r="I10" s="598"/>
      <c r="J10" s="570"/>
      <c r="K10" s="570"/>
      <c r="L10" s="570"/>
      <c r="M10" s="570"/>
      <c r="N10" s="570"/>
    </row>
    <row r="11" spans="1:14" x14ac:dyDescent="0.3">
      <c r="A11" s="591" t="s">
        <v>434</v>
      </c>
      <c r="B11" s="592">
        <v>111290.66</v>
      </c>
      <c r="C11" s="593">
        <v>98128.749999999985</v>
      </c>
      <c r="D11" s="594">
        <f t="shared" si="0"/>
        <v>-0.11826607911211973</v>
      </c>
      <c r="E11" s="592">
        <v>1532337.81</v>
      </c>
      <c r="F11" s="595">
        <v>987282.99</v>
      </c>
      <c r="G11" s="596">
        <f t="shared" si="1"/>
        <v>-0.35570147551211317</v>
      </c>
      <c r="H11" s="597">
        <f t="shared" si="2"/>
        <v>2.8899393910961042E-2</v>
      </c>
      <c r="I11" s="598"/>
      <c r="J11" s="570"/>
      <c r="K11" s="570"/>
      <c r="L11" s="570"/>
      <c r="M11" s="570"/>
      <c r="N11" s="570"/>
    </row>
    <row r="12" spans="1:14" x14ac:dyDescent="0.3">
      <c r="A12" s="599" t="s">
        <v>435</v>
      </c>
      <c r="B12" s="600">
        <v>111512.76</v>
      </c>
      <c r="C12" s="593">
        <v>132652.57</v>
      </c>
      <c r="D12" s="594">
        <f t="shared" si="0"/>
        <v>0.18957301388648271</v>
      </c>
      <c r="E12" s="600">
        <v>1216295.5000000002</v>
      </c>
      <c r="F12" s="595">
        <v>823427.71</v>
      </c>
      <c r="G12" s="596">
        <f t="shared" si="1"/>
        <v>-0.32300357108942701</v>
      </c>
      <c r="H12" s="601">
        <f t="shared" si="2"/>
        <v>2.4103080868931606E-2</v>
      </c>
      <c r="I12" s="598"/>
      <c r="J12" s="570"/>
      <c r="K12" s="570"/>
      <c r="L12" s="570"/>
      <c r="M12" s="570"/>
      <c r="N12" s="570"/>
    </row>
    <row r="13" spans="1:14" x14ac:dyDescent="0.3">
      <c r="A13" s="591" t="s">
        <v>436</v>
      </c>
      <c r="B13" s="592">
        <v>134011.30499999999</v>
      </c>
      <c r="C13" s="593">
        <v>130496.04</v>
      </c>
      <c r="D13" s="594">
        <f t="shared" si="0"/>
        <v>-2.6231107890487295E-2</v>
      </c>
      <c r="E13" s="592">
        <v>1806461.1169999999</v>
      </c>
      <c r="F13" s="595">
        <v>776841.85900000005</v>
      </c>
      <c r="G13" s="596">
        <f t="shared" si="1"/>
        <v>-0.56996480483891854</v>
      </c>
      <c r="H13" s="597">
        <f t="shared" si="2"/>
        <v>2.2739436531530093E-2</v>
      </c>
      <c r="I13" s="598"/>
      <c r="J13" s="570"/>
      <c r="K13" s="570"/>
      <c r="L13" s="570"/>
      <c r="M13" s="570"/>
      <c r="N13" s="570"/>
    </row>
    <row r="14" spans="1:14" x14ac:dyDescent="0.3">
      <c r="A14" s="591" t="s">
        <v>437</v>
      </c>
      <c r="B14" s="592">
        <v>176344.05499999999</v>
      </c>
      <c r="C14" s="593">
        <v>1365.71</v>
      </c>
      <c r="D14" s="594">
        <f t="shared" si="0"/>
        <v>-0.99225542363761576</v>
      </c>
      <c r="E14" s="602">
        <v>1865511.2769999998</v>
      </c>
      <c r="F14" s="595">
        <v>730292.22199999995</v>
      </c>
      <c r="G14" s="596">
        <f t="shared" si="1"/>
        <v>-0.60852971997338401</v>
      </c>
      <c r="H14" s="597">
        <f t="shared" si="2"/>
        <v>2.1376852237360036E-2</v>
      </c>
      <c r="I14" s="598"/>
      <c r="J14" s="570"/>
      <c r="K14" s="570"/>
      <c r="L14" s="570"/>
      <c r="M14" s="570"/>
      <c r="N14" s="570"/>
    </row>
    <row r="15" spans="1:14" x14ac:dyDescent="0.3">
      <c r="A15" s="591" t="s">
        <v>438</v>
      </c>
      <c r="B15" s="592">
        <v>66198</v>
      </c>
      <c r="C15" s="593">
        <v>119240</v>
      </c>
      <c r="D15" s="594">
        <f t="shared" si="0"/>
        <v>0.80126287803256901</v>
      </c>
      <c r="E15" s="592">
        <v>1447056</v>
      </c>
      <c r="F15" s="595">
        <v>649590.37</v>
      </c>
      <c r="G15" s="596">
        <f t="shared" si="1"/>
        <v>-0.55109520986057214</v>
      </c>
      <c r="H15" s="597">
        <f t="shared" si="2"/>
        <v>1.9014576543445693E-2</v>
      </c>
      <c r="I15" s="598"/>
      <c r="J15" s="570"/>
      <c r="K15" s="570"/>
      <c r="L15" s="570"/>
      <c r="M15" s="570"/>
      <c r="N15" s="570"/>
    </row>
    <row r="16" spans="1:14" x14ac:dyDescent="0.3">
      <c r="A16" s="591" t="s">
        <v>439</v>
      </c>
      <c r="B16" s="592">
        <v>62072.83</v>
      </c>
      <c r="C16" s="593">
        <v>60318.95</v>
      </c>
      <c r="D16" s="594">
        <f t="shared" si="0"/>
        <v>-2.8255196355635864E-2</v>
      </c>
      <c r="E16" s="592">
        <v>688567.9</v>
      </c>
      <c r="F16" s="595">
        <v>537500.99</v>
      </c>
      <c r="G16" s="596">
        <f t="shared" si="1"/>
        <v>-0.21939290228313002</v>
      </c>
      <c r="H16" s="597">
        <f t="shared" si="2"/>
        <v>1.5733536376982989E-2</v>
      </c>
      <c r="I16" s="598"/>
      <c r="J16" s="570"/>
      <c r="K16" s="570"/>
      <c r="L16" s="570"/>
      <c r="M16" s="570"/>
      <c r="N16" s="570"/>
    </row>
    <row r="17" spans="1:14" x14ac:dyDescent="0.3">
      <c r="A17" s="591" t="s">
        <v>440</v>
      </c>
      <c r="B17" s="592">
        <v>108099.43929999998</v>
      </c>
      <c r="C17" s="593">
        <v>65776.592999999993</v>
      </c>
      <c r="D17" s="594">
        <f t="shared" si="0"/>
        <v>-0.39151772270108337</v>
      </c>
      <c r="E17" s="592">
        <v>1258625.3411339999</v>
      </c>
      <c r="F17" s="595">
        <v>436304.98893700005</v>
      </c>
      <c r="G17" s="596">
        <f t="shared" si="1"/>
        <v>-0.65334800223877842</v>
      </c>
      <c r="H17" s="597">
        <f t="shared" si="2"/>
        <v>1.2771363295348443E-2</v>
      </c>
      <c r="I17" s="598"/>
      <c r="J17" s="570"/>
      <c r="K17" s="570"/>
      <c r="L17" s="570"/>
      <c r="M17" s="570"/>
      <c r="N17" s="570"/>
    </row>
    <row r="18" spans="1:14" x14ac:dyDescent="0.3">
      <c r="A18" s="591" t="s">
        <v>441</v>
      </c>
      <c r="B18" s="592">
        <v>35891.21</v>
      </c>
      <c r="C18" s="593">
        <v>47757.919999999998</v>
      </c>
      <c r="D18" s="594">
        <f t="shared" si="0"/>
        <v>0.33062997876081635</v>
      </c>
      <c r="E18" s="592">
        <v>376501.33999999997</v>
      </c>
      <c r="F18" s="595">
        <v>383264.33999999997</v>
      </c>
      <c r="G18" s="596">
        <f t="shared" si="1"/>
        <v>1.7962751473872496E-2</v>
      </c>
      <c r="H18" s="597">
        <f t="shared" si="2"/>
        <v>1.1218776425677607E-2</v>
      </c>
      <c r="I18" s="598"/>
      <c r="J18" s="570"/>
      <c r="K18" s="570"/>
      <c r="L18" s="570"/>
      <c r="M18" s="570"/>
      <c r="N18" s="570"/>
    </row>
    <row r="19" spans="1:14" x14ac:dyDescent="0.3">
      <c r="A19" s="591" t="s">
        <v>442</v>
      </c>
      <c r="B19" s="592">
        <v>9300.2900000000009</v>
      </c>
      <c r="C19" s="593">
        <v>24846.460000000003</v>
      </c>
      <c r="D19" s="594">
        <f t="shared" si="0"/>
        <v>1.6715790582874297</v>
      </c>
      <c r="E19" s="592">
        <v>95810.295699999988</v>
      </c>
      <c r="F19" s="595">
        <v>281490.96000000002</v>
      </c>
      <c r="G19" s="596">
        <f t="shared" si="1"/>
        <v>1.9380032484337697</v>
      </c>
      <c r="H19" s="597">
        <f t="shared" si="2"/>
        <v>8.2397025146909286E-3</v>
      </c>
      <c r="I19" s="598"/>
      <c r="J19" s="570"/>
      <c r="K19" s="570"/>
      <c r="L19" s="570"/>
      <c r="M19" s="570"/>
      <c r="N19" s="570"/>
    </row>
    <row r="20" spans="1:14" x14ac:dyDescent="0.3">
      <c r="A20" s="603" t="s">
        <v>443</v>
      </c>
      <c r="B20" s="600">
        <v>38739.355000000003</v>
      </c>
      <c r="C20" s="593">
        <v>31371.82</v>
      </c>
      <c r="D20" s="594">
        <f t="shared" si="0"/>
        <v>-0.19018218036929119</v>
      </c>
      <c r="E20" s="600">
        <v>208861.46900000001</v>
      </c>
      <c r="F20" s="595">
        <v>132683.93900000001</v>
      </c>
      <c r="G20" s="596">
        <f t="shared" si="1"/>
        <v>-0.36472754100949079</v>
      </c>
      <c r="H20" s="604">
        <f t="shared" si="2"/>
        <v>3.8838767178789604E-3</v>
      </c>
      <c r="I20" s="598"/>
      <c r="J20" s="570"/>
      <c r="K20" s="570"/>
      <c r="L20" s="570"/>
      <c r="M20" s="570"/>
      <c r="N20" s="570"/>
    </row>
    <row r="21" spans="1:14" x14ac:dyDescent="0.3">
      <c r="A21" s="599" t="s">
        <v>444</v>
      </c>
      <c r="B21" s="592">
        <v>28131.96</v>
      </c>
      <c r="C21" s="593">
        <v>2</v>
      </c>
      <c r="D21" s="594" t="s">
        <v>204</v>
      </c>
      <c r="E21" s="592">
        <v>88898.815000000002</v>
      </c>
      <c r="F21" s="595">
        <v>81147.78</v>
      </c>
      <c r="G21" s="596">
        <f t="shared" si="1"/>
        <v>-8.7189407417860409E-2</v>
      </c>
      <c r="H21" s="605">
        <f t="shared" si="2"/>
        <v>2.3753287385413235E-3</v>
      </c>
      <c r="I21" s="598"/>
      <c r="J21" s="570"/>
      <c r="K21" s="570"/>
      <c r="L21" s="570"/>
      <c r="M21" s="570"/>
      <c r="N21" s="570"/>
    </row>
    <row r="22" spans="1:14" x14ac:dyDescent="0.3">
      <c r="A22" s="591" t="s">
        <v>445</v>
      </c>
      <c r="B22" s="592">
        <v>3229.66</v>
      </c>
      <c r="C22" s="593">
        <v>3288.0299999999997</v>
      </c>
      <c r="D22" s="594">
        <f t="shared" si="0"/>
        <v>1.8073109862957678E-2</v>
      </c>
      <c r="E22" s="592">
        <v>42035.41</v>
      </c>
      <c r="F22" s="595">
        <v>33258.33</v>
      </c>
      <c r="G22" s="596">
        <f t="shared" si="1"/>
        <v>-0.20880205521963513</v>
      </c>
      <c r="H22" s="605">
        <f t="shared" si="2"/>
        <v>9.7352591832938697E-4</v>
      </c>
      <c r="I22" s="598"/>
      <c r="J22" s="570"/>
      <c r="K22" s="570"/>
      <c r="L22" s="570"/>
      <c r="M22" s="570"/>
      <c r="N22" s="570"/>
    </row>
    <row r="23" spans="1:14" x14ac:dyDescent="0.3">
      <c r="A23" s="591" t="s">
        <v>446</v>
      </c>
      <c r="B23" s="592">
        <v>1502.375</v>
      </c>
      <c r="C23" s="593">
        <v>1597.8589999999999</v>
      </c>
      <c r="D23" s="594">
        <f t="shared" si="0"/>
        <v>6.3555370663116686E-2</v>
      </c>
      <c r="E23" s="592">
        <v>21974.7</v>
      </c>
      <c r="F23" s="595">
        <v>21746.325999999997</v>
      </c>
      <c r="G23" s="596">
        <f t="shared" si="1"/>
        <v>-1.0392587839652134E-2</v>
      </c>
      <c r="H23" s="605">
        <f t="shared" si="2"/>
        <v>6.3655066232851196E-4</v>
      </c>
      <c r="I23" s="598"/>
      <c r="J23" s="570"/>
      <c r="K23" s="570"/>
      <c r="L23" s="570"/>
      <c r="M23" s="570"/>
      <c r="N23" s="570"/>
    </row>
    <row r="24" spans="1:14" x14ac:dyDescent="0.3">
      <c r="A24" s="591" t="s">
        <v>447</v>
      </c>
      <c r="B24" s="592">
        <v>13832</v>
      </c>
      <c r="C24" s="593">
        <v>12</v>
      </c>
      <c r="D24" s="594" t="s">
        <v>204</v>
      </c>
      <c r="E24" s="592">
        <v>31436</v>
      </c>
      <c r="F24" s="595">
        <v>19221</v>
      </c>
      <c r="G24" s="596">
        <f t="shared" si="1"/>
        <v>-0.38856724774144291</v>
      </c>
      <c r="H24" s="605">
        <f t="shared" si="2"/>
        <v>5.6263022455454461E-4</v>
      </c>
      <c r="I24" s="598"/>
      <c r="J24" s="570"/>
      <c r="K24" s="570"/>
      <c r="L24" s="570"/>
      <c r="M24" s="570"/>
      <c r="N24" s="570"/>
    </row>
    <row r="25" spans="1:14" x14ac:dyDescent="0.3">
      <c r="A25" s="591" t="s">
        <v>448</v>
      </c>
      <c r="B25" s="592">
        <v>4256</v>
      </c>
      <c r="C25" s="593">
        <v>3157</v>
      </c>
      <c r="D25" s="594">
        <f t="shared" si="0"/>
        <v>-0.25822368421052633</v>
      </c>
      <c r="E25" s="592">
        <v>42805</v>
      </c>
      <c r="F25" s="595">
        <v>17065</v>
      </c>
      <c r="G25" s="596">
        <f t="shared" si="1"/>
        <v>-0.60133162013783437</v>
      </c>
      <c r="H25" s="605">
        <f t="shared" si="2"/>
        <v>4.9952056511228882E-4</v>
      </c>
      <c r="I25" s="598"/>
      <c r="J25" s="570"/>
      <c r="K25" s="570"/>
      <c r="L25" s="570"/>
      <c r="M25" s="570"/>
      <c r="N25" s="570"/>
    </row>
    <row r="26" spans="1:14" x14ac:dyDescent="0.3">
      <c r="A26" s="599" t="s">
        <v>449</v>
      </c>
      <c r="B26" s="606">
        <v>2419.92</v>
      </c>
      <c r="C26" s="607">
        <v>1868.4649999999999</v>
      </c>
      <c r="D26" s="594">
        <f t="shared" si="0"/>
        <v>-0.22788150021488318</v>
      </c>
      <c r="E26" s="606">
        <v>16721.38</v>
      </c>
      <c r="F26" s="608">
        <v>13595.120000000003</v>
      </c>
      <c r="G26" s="596">
        <f t="shared" si="1"/>
        <v>-0.18696184166617813</v>
      </c>
      <c r="H26" s="609">
        <f t="shared" si="2"/>
        <v>3.9795148111159572E-4</v>
      </c>
      <c r="I26" s="598"/>
      <c r="J26" s="570"/>
      <c r="K26" s="570"/>
      <c r="L26" s="570"/>
      <c r="M26" s="570"/>
      <c r="N26" s="570"/>
    </row>
    <row r="27" spans="1:14" x14ac:dyDescent="0.3">
      <c r="A27" s="599" t="s">
        <v>450</v>
      </c>
      <c r="B27" s="606">
        <v>2228.2150000000001</v>
      </c>
      <c r="C27" s="607">
        <v>993.96100000000001</v>
      </c>
      <c r="D27" s="594">
        <f>(C27-B27)/B27</f>
        <v>-0.55392051485157401</v>
      </c>
      <c r="E27" s="606">
        <v>23124.091</v>
      </c>
      <c r="F27" s="608">
        <v>13407.024000000001</v>
      </c>
      <c r="G27" s="596">
        <f t="shared" si="1"/>
        <v>-0.42021400970961409</v>
      </c>
      <c r="H27" s="609">
        <f t="shared" si="2"/>
        <v>3.9244560239988394E-4</v>
      </c>
      <c r="I27" s="598"/>
      <c r="J27" s="570"/>
      <c r="K27" s="570"/>
      <c r="L27" s="570"/>
      <c r="M27" s="570"/>
      <c r="N27" s="570"/>
    </row>
    <row r="28" spans="1:14" x14ac:dyDescent="0.3">
      <c r="A28" s="599" t="s">
        <v>451</v>
      </c>
      <c r="B28" s="606">
        <v>556.22</v>
      </c>
      <c r="C28" s="607">
        <v>1124.0650000000001</v>
      </c>
      <c r="D28" s="594">
        <f>(C28-B28)/B28</f>
        <v>1.0209000035956994</v>
      </c>
      <c r="E28" s="606">
        <v>8521.0679999999993</v>
      </c>
      <c r="F28" s="608">
        <v>9579.5500000000011</v>
      </c>
      <c r="G28" s="596">
        <f t="shared" si="1"/>
        <v>0.12421940536092446</v>
      </c>
      <c r="H28" s="609">
        <f t="shared" si="2"/>
        <v>2.8040915496756088E-4</v>
      </c>
      <c r="I28" s="598"/>
      <c r="J28" s="570"/>
      <c r="K28" s="570"/>
      <c r="L28" s="570"/>
      <c r="M28" s="570"/>
      <c r="N28" s="570"/>
    </row>
    <row r="29" spans="1:14" x14ac:dyDescent="0.3">
      <c r="A29" s="599" t="s">
        <v>452</v>
      </c>
      <c r="B29" s="606">
        <v>9257</v>
      </c>
      <c r="C29" s="607">
        <v>9</v>
      </c>
      <c r="D29" s="594">
        <f t="shared" ref="D29" si="3">(C29-B29)/B29</f>
        <v>-0.99902776277411687</v>
      </c>
      <c r="E29" s="606">
        <v>46886.991999999998</v>
      </c>
      <c r="F29" s="608">
        <v>8143.7250000000004</v>
      </c>
      <c r="G29" s="596">
        <f t="shared" si="1"/>
        <v>-0.82631163457873347</v>
      </c>
      <c r="H29" s="609">
        <f t="shared" si="2"/>
        <v>2.3838020006557717E-4</v>
      </c>
      <c r="I29" s="598"/>
      <c r="J29" s="570"/>
      <c r="K29" s="570"/>
      <c r="L29" s="570"/>
      <c r="M29" s="570"/>
      <c r="N29" s="570"/>
    </row>
    <row r="30" spans="1:14" x14ac:dyDescent="0.3">
      <c r="A30" s="599" t="s">
        <v>453</v>
      </c>
      <c r="B30" s="592">
        <v>510</v>
      </c>
      <c r="C30" s="593">
        <v>1000</v>
      </c>
      <c r="D30" s="594">
        <f t="shared" si="0"/>
        <v>0.96078431372549022</v>
      </c>
      <c r="E30" s="592">
        <v>35245.42</v>
      </c>
      <c r="F30" s="595">
        <v>4733</v>
      </c>
      <c r="G30" s="596">
        <f t="shared" si="1"/>
        <v>-0.86571304867412557</v>
      </c>
      <c r="H30" s="610">
        <f t="shared" si="2"/>
        <v>1.3854268002792047E-4</v>
      </c>
      <c r="I30" s="598"/>
      <c r="J30" s="570"/>
      <c r="K30" s="570"/>
      <c r="L30" s="570"/>
      <c r="M30" s="570"/>
      <c r="N30" s="570"/>
    </row>
    <row r="31" spans="1:14" x14ac:dyDescent="0.3">
      <c r="A31" s="611" t="s">
        <v>454</v>
      </c>
      <c r="B31" s="592">
        <v>1198.2850000000001</v>
      </c>
      <c r="C31" s="593">
        <v>435.625</v>
      </c>
      <c r="D31" s="594">
        <f t="shared" si="0"/>
        <v>-0.63645960685479663</v>
      </c>
      <c r="E31" s="592">
        <v>14950.865</v>
      </c>
      <c r="F31" s="595">
        <v>4554.2199999999993</v>
      </c>
      <c r="G31" s="596">
        <f t="shared" si="1"/>
        <v>-0.69538752440076212</v>
      </c>
      <c r="H31" s="610">
        <f t="shared" si="2"/>
        <v>1.3330949593001393E-4</v>
      </c>
      <c r="I31" s="598"/>
      <c r="J31" s="570"/>
      <c r="K31" s="570"/>
      <c r="L31" s="570"/>
      <c r="M31" s="570"/>
      <c r="N31" s="570"/>
    </row>
    <row r="32" spans="1:14" x14ac:dyDescent="0.3">
      <c r="A32" s="591" t="s">
        <v>455</v>
      </c>
      <c r="B32" s="592">
        <v>462</v>
      </c>
      <c r="C32" s="593">
        <v>248</v>
      </c>
      <c r="D32" s="594">
        <f t="shared" si="0"/>
        <v>-0.46320346320346323</v>
      </c>
      <c r="E32" s="592">
        <v>2483.6</v>
      </c>
      <c r="F32" s="595">
        <v>1246</v>
      </c>
      <c r="G32" s="596">
        <f t="shared" si="1"/>
        <v>-0.49830890642615555</v>
      </c>
      <c r="H32" s="610">
        <f t="shared" si="2"/>
        <v>3.6472465521823136E-5</v>
      </c>
      <c r="I32" s="598"/>
      <c r="J32" s="570"/>
      <c r="K32" s="570"/>
      <c r="L32" s="570"/>
      <c r="M32" s="570"/>
      <c r="N32" s="570"/>
    </row>
    <row r="33" spans="1:14" x14ac:dyDescent="0.3">
      <c r="A33" s="591" t="s">
        <v>456</v>
      </c>
      <c r="B33" s="592">
        <v>0</v>
      </c>
      <c r="C33" s="593">
        <v>0</v>
      </c>
      <c r="D33" s="594" t="s">
        <v>204</v>
      </c>
      <c r="E33" s="592">
        <v>3650</v>
      </c>
      <c r="F33" s="595">
        <v>819</v>
      </c>
      <c r="G33" s="596">
        <f t="shared" si="1"/>
        <v>-0.77561643835616434</v>
      </c>
      <c r="H33" s="610">
        <f t="shared" si="2"/>
        <v>2.3973474528389367E-5</v>
      </c>
      <c r="I33" s="598"/>
      <c r="J33" s="570"/>
      <c r="K33" s="570"/>
      <c r="L33" s="570"/>
      <c r="M33" s="570"/>
      <c r="N33" s="570"/>
    </row>
    <row r="34" spans="1:14" x14ac:dyDescent="0.3">
      <c r="A34" s="611" t="s">
        <v>457</v>
      </c>
      <c r="B34" s="592">
        <v>26</v>
      </c>
      <c r="C34" s="593">
        <v>0</v>
      </c>
      <c r="D34" s="594" t="s">
        <v>204</v>
      </c>
      <c r="E34" s="592">
        <v>256</v>
      </c>
      <c r="F34" s="595">
        <v>191.45</v>
      </c>
      <c r="G34" s="596">
        <f t="shared" si="1"/>
        <v>-0.25214843750000004</v>
      </c>
      <c r="H34" s="610">
        <f t="shared" si="2"/>
        <v>5.6040557978756338E-6</v>
      </c>
      <c r="I34" s="598"/>
      <c r="J34" s="570"/>
      <c r="K34" s="570"/>
      <c r="L34" s="570"/>
      <c r="M34" s="570"/>
      <c r="N34" s="570"/>
    </row>
    <row r="35" spans="1:14" x14ac:dyDescent="0.3">
      <c r="A35" s="599" t="s">
        <v>458</v>
      </c>
      <c r="B35" s="600">
        <v>43</v>
      </c>
      <c r="C35" s="593">
        <v>67</v>
      </c>
      <c r="D35" s="594">
        <f t="shared" si="0"/>
        <v>0.55813953488372092</v>
      </c>
      <c r="E35" s="600">
        <v>215</v>
      </c>
      <c r="F35" s="595">
        <v>153</v>
      </c>
      <c r="G35" s="596">
        <f t="shared" si="1"/>
        <v>-0.28837209302325584</v>
      </c>
      <c r="H35" s="612">
        <f t="shared" si="2"/>
        <v>4.4785611756331784E-6</v>
      </c>
      <c r="I35" s="598"/>
      <c r="J35" s="570"/>
      <c r="K35" s="570"/>
      <c r="L35" s="570"/>
      <c r="M35" s="570"/>
      <c r="N35" s="570"/>
    </row>
    <row r="36" spans="1:14" x14ac:dyDescent="0.3">
      <c r="A36" s="591" t="s">
        <v>459</v>
      </c>
      <c r="B36" s="600">
        <v>17</v>
      </c>
      <c r="C36" s="593">
        <v>17</v>
      </c>
      <c r="D36" s="594">
        <f t="shared" si="0"/>
        <v>0</v>
      </c>
      <c r="E36" s="592">
        <v>302</v>
      </c>
      <c r="F36" s="595">
        <v>108</v>
      </c>
      <c r="G36" s="596">
        <f t="shared" si="1"/>
        <v>-0.64238410596026485</v>
      </c>
      <c r="H36" s="610">
        <f t="shared" si="2"/>
        <v>3.1613373004469495E-6</v>
      </c>
      <c r="I36" s="598"/>
      <c r="J36" s="570"/>
      <c r="K36" s="570"/>
      <c r="L36" s="570"/>
      <c r="M36" s="570"/>
      <c r="N36" s="570"/>
    </row>
    <row r="37" spans="1:14" x14ac:dyDescent="0.3">
      <c r="A37" s="591" t="s">
        <v>460</v>
      </c>
      <c r="B37" s="600">
        <v>4.4550000000000001</v>
      </c>
      <c r="C37" s="593">
        <v>0</v>
      </c>
      <c r="D37" s="594" t="s">
        <v>204</v>
      </c>
      <c r="E37" s="592">
        <v>51.68</v>
      </c>
      <c r="F37" s="595">
        <v>54.671999999999997</v>
      </c>
      <c r="G37" s="596">
        <f t="shared" si="1"/>
        <v>5.7894736842105221E-2</v>
      </c>
      <c r="H37" s="610">
        <f t="shared" si="2"/>
        <v>1.6003391934262557E-6</v>
      </c>
      <c r="I37" s="598"/>
      <c r="J37" s="570"/>
      <c r="K37" s="570"/>
      <c r="L37" s="570"/>
      <c r="M37" s="570"/>
      <c r="N37" s="570"/>
    </row>
    <row r="38" spans="1:14" x14ac:dyDescent="0.3">
      <c r="A38" s="591" t="s">
        <v>461</v>
      </c>
      <c r="B38" s="600">
        <v>250</v>
      </c>
      <c r="C38" s="593">
        <v>0</v>
      </c>
      <c r="D38" s="594" t="s">
        <v>204</v>
      </c>
      <c r="E38" s="592">
        <v>256</v>
      </c>
      <c r="F38" s="595">
        <v>4</v>
      </c>
      <c r="G38" s="596">
        <f t="shared" si="1"/>
        <v>-0.984375</v>
      </c>
      <c r="H38" s="610">
        <f t="shared" si="2"/>
        <v>1.1708656668322034E-7</v>
      </c>
      <c r="I38" s="598"/>
      <c r="J38" s="570"/>
      <c r="K38" s="570"/>
      <c r="L38" s="570"/>
      <c r="M38" s="570"/>
      <c r="N38" s="570"/>
    </row>
    <row r="39" spans="1:14" x14ac:dyDescent="0.3">
      <c r="A39" s="591" t="s">
        <v>462</v>
      </c>
      <c r="B39" s="600">
        <v>2.0999999999999999E-3</v>
      </c>
      <c r="C39" s="593">
        <v>0</v>
      </c>
      <c r="D39" s="613" t="s">
        <v>204</v>
      </c>
      <c r="E39" s="592">
        <v>111108.1721</v>
      </c>
      <c r="F39" s="595">
        <v>0</v>
      </c>
      <c r="G39" s="614" t="s">
        <v>204</v>
      </c>
      <c r="H39" s="610">
        <f t="shared" si="2"/>
        <v>0</v>
      </c>
      <c r="I39" s="598"/>
      <c r="J39" s="570"/>
      <c r="K39" s="570"/>
      <c r="L39" s="570"/>
      <c r="M39" s="570"/>
      <c r="N39" s="570"/>
    </row>
    <row r="40" spans="1:14" x14ac:dyDescent="0.3">
      <c r="A40" s="591" t="s">
        <v>463</v>
      </c>
      <c r="B40" s="600">
        <v>0</v>
      </c>
      <c r="C40" s="593">
        <v>0</v>
      </c>
      <c r="D40" s="613" t="s">
        <v>204</v>
      </c>
      <c r="E40" s="592">
        <v>350.18999999999994</v>
      </c>
      <c r="F40" s="595">
        <v>0</v>
      </c>
      <c r="G40" s="614" t="s">
        <v>204</v>
      </c>
      <c r="H40" s="610">
        <f t="shared" si="2"/>
        <v>0</v>
      </c>
      <c r="I40" s="598"/>
      <c r="J40" s="570"/>
      <c r="K40" s="570"/>
      <c r="L40" s="570"/>
      <c r="M40" s="570"/>
      <c r="N40" s="570"/>
    </row>
    <row r="41" spans="1:14" x14ac:dyDescent="0.3">
      <c r="A41" s="584" t="s">
        <v>464</v>
      </c>
      <c r="B41" s="615">
        <f>SUM(B42:B44)</f>
        <v>17050.29</v>
      </c>
      <c r="C41" s="586">
        <f>SUM(C42:C44)</f>
        <v>4120.18</v>
      </c>
      <c r="D41" s="587">
        <f>(C41-B41)/B41</f>
        <v>-0.75835132422967588</v>
      </c>
      <c r="E41" s="615">
        <f>SUM(E42:E44)</f>
        <v>166777.33000000002</v>
      </c>
      <c r="F41" s="616">
        <f>SUM(F42:F44)</f>
        <v>59821.837999999996</v>
      </c>
      <c r="G41" s="589">
        <f>(F41-E41)/E41</f>
        <v>-0.64130713688724972</v>
      </c>
      <c r="H41" s="617">
        <f>SUM(H42:H44)</f>
        <v>1</v>
      </c>
      <c r="I41" s="598"/>
      <c r="J41" s="570"/>
      <c r="K41" s="570"/>
      <c r="L41" s="570"/>
      <c r="M41" s="570"/>
      <c r="N41" s="570"/>
    </row>
    <row r="42" spans="1:14" x14ac:dyDescent="0.3">
      <c r="A42" s="618" t="s">
        <v>465</v>
      </c>
      <c r="B42" s="619">
        <v>8912.16</v>
      </c>
      <c r="C42" s="620">
        <v>4120.18</v>
      </c>
      <c r="D42" s="621">
        <f>(C42-B42)/B42</f>
        <v>-0.53769007737742591</v>
      </c>
      <c r="E42" s="619">
        <v>105939.59000000001</v>
      </c>
      <c r="F42" s="622">
        <v>46882.748</v>
      </c>
      <c r="G42" s="623">
        <f>(F42-E42)/E42</f>
        <v>-0.55745771717636439</v>
      </c>
      <c r="H42" s="624">
        <f>F42/$F$41</f>
        <v>0.78370624453230608</v>
      </c>
      <c r="I42" s="598"/>
      <c r="J42" s="570"/>
      <c r="K42" s="570"/>
      <c r="L42" s="570"/>
      <c r="M42" s="570"/>
      <c r="N42" s="570"/>
    </row>
    <row r="43" spans="1:14" x14ac:dyDescent="0.3">
      <c r="A43" s="618" t="s">
        <v>466</v>
      </c>
      <c r="B43" s="619">
        <v>8127.9800000000005</v>
      </c>
      <c r="C43" s="620">
        <v>0</v>
      </c>
      <c r="D43" s="621" t="s">
        <v>204</v>
      </c>
      <c r="E43" s="625">
        <v>60824.789999999994</v>
      </c>
      <c r="F43" s="626">
        <v>12939.089999999998</v>
      </c>
      <c r="G43" s="596">
        <f>(F43-E43)/E43</f>
        <v>-0.78727275507239736</v>
      </c>
      <c r="H43" s="597">
        <f>F43/$F$41</f>
        <v>0.21629375546769392</v>
      </c>
      <c r="I43" s="598"/>
    </row>
    <row r="44" spans="1:14" ht="14.4" thickBot="1" x14ac:dyDescent="0.35">
      <c r="A44" s="627" t="s">
        <v>467</v>
      </c>
      <c r="B44" s="628">
        <v>10.15</v>
      </c>
      <c r="C44" s="629">
        <v>0</v>
      </c>
      <c r="D44" s="630" t="s">
        <v>204</v>
      </c>
      <c r="E44" s="631">
        <v>12.950000000000001</v>
      </c>
      <c r="F44" s="632">
        <v>0</v>
      </c>
      <c r="G44" s="633" t="s">
        <v>204</v>
      </c>
      <c r="H44" s="634">
        <f>F44/$F$41</f>
        <v>0</v>
      </c>
      <c r="I44" s="598"/>
    </row>
    <row r="45" spans="1:14" x14ac:dyDescent="0.3">
      <c r="A45" s="635"/>
      <c r="B45" s="636"/>
      <c r="C45" s="637"/>
      <c r="D45" s="638"/>
      <c r="E45" s="639"/>
      <c r="F45" s="639"/>
      <c r="G45" s="638"/>
      <c r="H45" s="638"/>
    </row>
    <row r="46" spans="1:14" ht="33" customHeight="1" x14ac:dyDescent="0.3">
      <c r="A46" s="777" t="s">
        <v>468</v>
      </c>
      <c r="B46" s="778"/>
      <c r="C46" s="778"/>
      <c r="D46" s="778"/>
      <c r="E46" s="778"/>
      <c r="F46" s="640"/>
      <c r="G46" s="640"/>
      <c r="H46" s="641"/>
    </row>
    <row r="47" spans="1:14" x14ac:dyDescent="0.3">
      <c r="A47" s="642" t="s">
        <v>469</v>
      </c>
      <c r="B47" s="643"/>
      <c r="C47" s="644"/>
      <c r="D47" s="645"/>
      <c r="E47" s="646"/>
      <c r="F47" s="647"/>
      <c r="G47" s="647"/>
      <c r="H47" s="648"/>
    </row>
  </sheetData>
  <mergeCells count="3">
    <mergeCell ref="B4:D4"/>
    <mergeCell ref="E4:H4"/>
    <mergeCell ref="A46:E46"/>
  </mergeCells>
  <conditionalFormatting sqref="H45 H6:H42">
    <cfRule type="cellIs" dxfId="1" priority="1" operator="greaterThan">
      <formula>1</formula>
    </cfRule>
  </conditionalFormatting>
  <conditionalFormatting sqref="H43:H44">
    <cfRule type="cellIs" dxfId="0" priority="2" operator="greater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382E-A346-41FC-B9CF-F33B137E5A16}">
  <sheetPr>
    <tabColor rgb="FF8A0000"/>
  </sheetPr>
  <dimension ref="A1:I148"/>
  <sheetViews>
    <sheetView showGridLines="0" zoomScale="115" zoomScaleNormal="115" workbookViewId="0">
      <selection activeCell="L17" sqref="L17"/>
    </sheetView>
  </sheetViews>
  <sheetFormatPr baseColWidth="10" defaultColWidth="11.44140625" defaultRowHeight="13.8" x14ac:dyDescent="0.3"/>
  <cols>
    <col min="1" max="1" width="28.33203125" style="651" customWidth="1"/>
    <col min="2" max="2" width="12.44140625" style="651" bestFit="1" customWidth="1"/>
    <col min="3" max="3" width="11.44140625" style="651"/>
    <col min="4" max="4" width="9.5546875" style="651" customWidth="1"/>
    <col min="5" max="5" width="11" style="651" bestFit="1" customWidth="1"/>
    <col min="6" max="6" width="12.44140625" style="651" customWidth="1"/>
    <col min="7" max="7" width="10.6640625" style="651" bestFit="1" customWidth="1"/>
    <col min="8" max="8" width="8.5546875" style="651" bestFit="1" customWidth="1"/>
    <col min="9" max="16384" width="11.44140625" style="651"/>
  </cols>
  <sheetData>
    <row r="1" spans="1:9" x14ac:dyDescent="0.3">
      <c r="A1" s="650" t="s">
        <v>470</v>
      </c>
    </row>
    <row r="2" spans="1:9" x14ac:dyDescent="0.3">
      <c r="A2" s="652" t="s">
        <v>471</v>
      </c>
    </row>
    <row r="3" spans="1:9" ht="14.4" thickBot="1" x14ac:dyDescent="0.35"/>
    <row r="4" spans="1:9" ht="14.4" thickBot="1" x14ac:dyDescent="0.35">
      <c r="A4" s="653"/>
      <c r="B4" s="774" t="s">
        <v>400</v>
      </c>
      <c r="C4" s="775"/>
      <c r="D4" s="776"/>
      <c r="E4" s="774" t="s">
        <v>401</v>
      </c>
      <c r="F4" s="775"/>
      <c r="G4" s="775"/>
      <c r="H4" s="776"/>
    </row>
    <row r="5" spans="1:9" x14ac:dyDescent="0.3">
      <c r="A5" s="654" t="s">
        <v>472</v>
      </c>
      <c r="B5" s="655">
        <v>2019</v>
      </c>
      <c r="C5" s="656">
        <v>2020</v>
      </c>
      <c r="D5" s="657" t="s">
        <v>473</v>
      </c>
      <c r="E5" s="656">
        <v>2019</v>
      </c>
      <c r="F5" s="656">
        <v>2020</v>
      </c>
      <c r="G5" s="656" t="s">
        <v>473</v>
      </c>
      <c r="H5" s="658" t="s">
        <v>428</v>
      </c>
    </row>
    <row r="6" spans="1:9" x14ac:dyDescent="0.3">
      <c r="A6" s="659" t="s">
        <v>474</v>
      </c>
      <c r="B6" s="660">
        <f>SUM(B7:B11)</f>
        <v>1570649.798</v>
      </c>
      <c r="C6" s="661">
        <f>SUM(C7:C11)</f>
        <v>2114990.7450000001</v>
      </c>
      <c r="D6" s="662">
        <f t="shared" ref="D6:D37" si="0">(C6-B6)/B6</f>
        <v>0.34657053895345813</v>
      </c>
      <c r="E6" s="661">
        <f>SUM(E7:E11)</f>
        <v>13622449.517000001</v>
      </c>
      <c r="F6" s="661">
        <f>SUM(F7:F11)</f>
        <v>16380010.319805</v>
      </c>
      <c r="G6" s="663">
        <f t="shared" ref="G6:G70" si="1">(F6-E6)/E6</f>
        <v>0.20242767641485684</v>
      </c>
      <c r="H6" s="664">
        <f>SUM(H7:H11)</f>
        <v>1</v>
      </c>
    </row>
    <row r="7" spans="1:9" x14ac:dyDescent="0.3">
      <c r="A7" s="665" t="s">
        <v>475</v>
      </c>
      <c r="B7" s="666">
        <v>857207.8600000001</v>
      </c>
      <c r="C7" s="667">
        <v>1296297.9230000002</v>
      </c>
      <c r="D7" s="668">
        <f t="shared" si="0"/>
        <v>0.5122328941314187</v>
      </c>
      <c r="E7" s="669">
        <v>4557124.432</v>
      </c>
      <c r="F7" s="667">
        <v>11392811.286</v>
      </c>
      <c r="G7" s="670">
        <f t="shared" si="1"/>
        <v>1.5000000452039446</v>
      </c>
      <c r="H7" s="671">
        <f>F7/$F$6</f>
        <v>0.69553138634015399</v>
      </c>
    </row>
    <row r="8" spans="1:9" x14ac:dyDescent="0.3">
      <c r="A8" s="665" t="s">
        <v>151</v>
      </c>
      <c r="B8" s="666">
        <v>475109.16</v>
      </c>
      <c r="C8" s="667">
        <v>279769.16000000003</v>
      </c>
      <c r="D8" s="668">
        <f t="shared" si="0"/>
        <v>-0.41114761921239312</v>
      </c>
      <c r="E8" s="669">
        <v>4461594.46</v>
      </c>
      <c r="F8" s="667">
        <v>2239755.4200000004</v>
      </c>
      <c r="G8" s="670">
        <f t="shared" si="1"/>
        <v>-0.49799215502880995</v>
      </c>
      <c r="H8" s="671">
        <f>F8/$F$6</f>
        <v>0.13673711898043933</v>
      </c>
      <c r="I8" s="672"/>
    </row>
    <row r="9" spans="1:9" x14ac:dyDescent="0.3">
      <c r="A9" s="665" t="s">
        <v>147</v>
      </c>
      <c r="B9" s="666">
        <v>46775</v>
      </c>
      <c r="C9" s="667">
        <v>328663</v>
      </c>
      <c r="D9" s="668">
        <f t="shared" si="0"/>
        <v>6.0264671298770711</v>
      </c>
      <c r="E9" s="669">
        <v>2347763.7599999998</v>
      </c>
      <c r="F9" s="667">
        <v>1473906.33</v>
      </c>
      <c r="G9" s="670">
        <f>(F9-E9)/E9</f>
        <v>-0.37220841589274717</v>
      </c>
      <c r="H9" s="671">
        <f>F9/$F$6</f>
        <v>8.9982014737677321E-2</v>
      </c>
    </row>
    <row r="10" spans="1:9" x14ac:dyDescent="0.3">
      <c r="A10" s="665" t="s">
        <v>152</v>
      </c>
      <c r="B10" s="666">
        <v>151770.068</v>
      </c>
      <c r="C10" s="667">
        <v>184109.342</v>
      </c>
      <c r="D10" s="668">
        <f t="shared" si="0"/>
        <v>0.2130807110134523</v>
      </c>
      <c r="E10" s="669">
        <v>1612996.8800000001</v>
      </c>
      <c r="F10" s="667">
        <v>994534.39880499989</v>
      </c>
      <c r="G10" s="670">
        <f t="shared" si="1"/>
        <v>-0.38342447456872958</v>
      </c>
      <c r="H10" s="671">
        <f>F10/$F$6</f>
        <v>6.0716347510630847E-2</v>
      </c>
    </row>
    <row r="11" spans="1:9" x14ac:dyDescent="0.3">
      <c r="A11" s="665" t="s">
        <v>88</v>
      </c>
      <c r="B11" s="666">
        <v>39787.709999999963</v>
      </c>
      <c r="C11" s="667">
        <v>26151.320000000065</v>
      </c>
      <c r="D11" s="668">
        <f t="shared" si="0"/>
        <v>-0.34272869687649554</v>
      </c>
      <c r="E11" s="667">
        <v>642969.9849999994</v>
      </c>
      <c r="F11" s="667">
        <v>279002.88499999978</v>
      </c>
      <c r="G11" s="670">
        <f t="shared" si="1"/>
        <v>-0.56607168062440727</v>
      </c>
      <c r="H11" s="671">
        <f>F11/$F$6</f>
        <v>1.7033132431098569E-2</v>
      </c>
    </row>
    <row r="12" spans="1:9" x14ac:dyDescent="0.3">
      <c r="A12" s="659" t="s">
        <v>476</v>
      </c>
      <c r="B12" s="660">
        <f>SUM(B13)</f>
        <v>810910.8</v>
      </c>
      <c r="C12" s="661">
        <f>SUM(C13)</f>
        <v>965985.65</v>
      </c>
      <c r="D12" s="662">
        <f t="shared" si="0"/>
        <v>0.19123539851732146</v>
      </c>
      <c r="E12" s="661">
        <f>SUM(E13)</f>
        <v>10207683.800000001</v>
      </c>
      <c r="F12" s="661">
        <f>SUM(F13)</f>
        <v>7807738.3800000008</v>
      </c>
      <c r="G12" s="663">
        <f t="shared" si="1"/>
        <v>-0.2351116538308132</v>
      </c>
      <c r="H12" s="664">
        <f>SUM(H13)</f>
        <v>1</v>
      </c>
    </row>
    <row r="13" spans="1:9" x14ac:dyDescent="0.3">
      <c r="A13" s="665" t="s">
        <v>161</v>
      </c>
      <c r="B13" s="673">
        <v>810910.8</v>
      </c>
      <c r="C13" s="674">
        <v>965985.65</v>
      </c>
      <c r="D13" s="675">
        <f t="shared" si="0"/>
        <v>0.19123539851732146</v>
      </c>
      <c r="E13" s="674">
        <v>10207683.800000001</v>
      </c>
      <c r="F13" s="674">
        <v>7807738.3800000008</v>
      </c>
      <c r="G13" s="670">
        <f t="shared" si="1"/>
        <v>-0.2351116538308132</v>
      </c>
      <c r="H13" s="671">
        <f>F12/$F$13</f>
        <v>1</v>
      </c>
    </row>
    <row r="14" spans="1:9" x14ac:dyDescent="0.3">
      <c r="A14" s="659" t="s">
        <v>477</v>
      </c>
      <c r="B14" s="660">
        <f>SUM(B15:B19)</f>
        <v>434848.20999999996</v>
      </c>
      <c r="C14" s="661">
        <f>SUM(C15:C19)</f>
        <v>501879.60000000003</v>
      </c>
      <c r="D14" s="662">
        <f t="shared" si="0"/>
        <v>0.15414893854570558</v>
      </c>
      <c r="E14" s="661">
        <f>SUM(E15:E19)</f>
        <v>5805331.4579999996</v>
      </c>
      <c r="F14" s="661">
        <f>SUM(F15:F19)</f>
        <v>3018341.87</v>
      </c>
      <c r="G14" s="663">
        <f t="shared" si="1"/>
        <v>-0.48007415393300351</v>
      </c>
      <c r="H14" s="664">
        <f>SUM(H15:H19)</f>
        <v>1</v>
      </c>
    </row>
    <row r="15" spans="1:9" x14ac:dyDescent="0.3">
      <c r="A15" s="665" t="s">
        <v>151</v>
      </c>
      <c r="B15" s="676">
        <v>310362.59999999998</v>
      </c>
      <c r="C15" s="667">
        <v>369187.79000000004</v>
      </c>
      <c r="D15" s="675">
        <f t="shared" si="0"/>
        <v>0.18953698029337318</v>
      </c>
      <c r="E15" s="667">
        <v>3930602.82</v>
      </c>
      <c r="F15" s="667">
        <v>2067670.0699999998</v>
      </c>
      <c r="G15" s="670">
        <f t="shared" si="1"/>
        <v>-0.47395598978377573</v>
      </c>
      <c r="H15" s="671">
        <f>F15/$F$14</f>
        <v>0.6850350818610218</v>
      </c>
    </row>
    <row r="16" spans="1:9" x14ac:dyDescent="0.3">
      <c r="A16" s="665" t="s">
        <v>148</v>
      </c>
      <c r="B16" s="666">
        <v>21402.97</v>
      </c>
      <c r="C16" s="667">
        <v>58992.9</v>
      </c>
      <c r="D16" s="675">
        <f t="shared" si="0"/>
        <v>1.7562950375578716</v>
      </c>
      <c r="E16" s="667">
        <v>414055.7699999999</v>
      </c>
      <c r="F16" s="667">
        <v>342495.59</v>
      </c>
      <c r="G16" s="670">
        <f t="shared" si="1"/>
        <v>-0.1728273947251113</v>
      </c>
      <c r="H16" s="677">
        <f>F16/$F$14</f>
        <v>0.11347143721661987</v>
      </c>
    </row>
    <row r="17" spans="1:8" x14ac:dyDescent="0.3">
      <c r="A17" s="665" t="s">
        <v>147</v>
      </c>
      <c r="B17" s="666">
        <v>73249</v>
      </c>
      <c r="C17" s="667">
        <v>42695</v>
      </c>
      <c r="D17" s="675">
        <f t="shared" si="0"/>
        <v>-0.41712514846619064</v>
      </c>
      <c r="E17" s="667">
        <v>768078.56799999997</v>
      </c>
      <c r="F17" s="667">
        <v>327193</v>
      </c>
      <c r="G17" s="670">
        <f t="shared" si="1"/>
        <v>-0.57401102747603283</v>
      </c>
      <c r="H17" s="677">
        <f>F17/$F$14</f>
        <v>0.10840157082670028</v>
      </c>
    </row>
    <row r="18" spans="1:8" x14ac:dyDescent="0.3">
      <c r="A18" s="665" t="s">
        <v>163</v>
      </c>
      <c r="B18" s="666">
        <v>17000</v>
      </c>
      <c r="C18" s="667">
        <v>18530</v>
      </c>
      <c r="D18" s="675">
        <f t="shared" si="0"/>
        <v>0.09</v>
      </c>
      <c r="E18" s="667">
        <v>206318</v>
      </c>
      <c r="F18" s="667">
        <v>193299</v>
      </c>
      <c r="G18" s="670">
        <f t="shared" si="1"/>
        <v>-6.3101619829583455E-2</v>
      </c>
      <c r="H18" s="671">
        <f>F18/$F$14</f>
        <v>6.4041453329473239E-2</v>
      </c>
    </row>
    <row r="19" spans="1:8" x14ac:dyDescent="0.3">
      <c r="A19" s="665" t="s">
        <v>88</v>
      </c>
      <c r="B19" s="666">
        <v>12833.640000000014</v>
      </c>
      <c r="C19" s="667">
        <v>12473.909999999974</v>
      </c>
      <c r="D19" s="675">
        <f t="shared" si="0"/>
        <v>-2.8030239277402138E-2</v>
      </c>
      <c r="E19" s="667">
        <v>486276.29999999981</v>
      </c>
      <c r="F19" s="667">
        <v>87684.210000000428</v>
      </c>
      <c r="G19" s="670">
        <f t="shared" si="1"/>
        <v>-0.81968232875013558</v>
      </c>
      <c r="H19" s="671">
        <f>F19/$F$14</f>
        <v>2.9050456766184816E-2</v>
      </c>
    </row>
    <row r="20" spans="1:8" x14ac:dyDescent="0.3">
      <c r="A20" s="659" t="s">
        <v>478</v>
      </c>
      <c r="B20" s="660">
        <f>SUM(B21:B24)</f>
        <v>111313</v>
      </c>
      <c r="C20" s="661">
        <f>SUM(C21:C24)</f>
        <v>128212</v>
      </c>
      <c r="D20" s="662">
        <f t="shared" si="0"/>
        <v>0.15181515186905392</v>
      </c>
      <c r="E20" s="661">
        <f>SUM(E21:E24)</f>
        <v>1141913.6000000001</v>
      </c>
      <c r="F20" s="661">
        <f>SUM(F21:F24)</f>
        <v>988959.5</v>
      </c>
      <c r="G20" s="663">
        <f t="shared" si="1"/>
        <v>-0.13394542284109767</v>
      </c>
      <c r="H20" s="664">
        <f>SUM(H21:H24)</f>
        <v>1</v>
      </c>
    </row>
    <row r="21" spans="1:8" x14ac:dyDescent="0.3">
      <c r="A21" s="665" t="s">
        <v>151</v>
      </c>
      <c r="B21" s="666">
        <v>46231</v>
      </c>
      <c r="C21" s="667">
        <v>45843</v>
      </c>
      <c r="D21" s="668">
        <f t="shared" si="0"/>
        <v>-8.3926369751898076E-3</v>
      </c>
      <c r="E21" s="667">
        <v>519668</v>
      </c>
      <c r="F21" s="667">
        <v>476973.5</v>
      </c>
      <c r="G21" s="670">
        <f t="shared" si="1"/>
        <v>-8.2157261944164353E-2</v>
      </c>
      <c r="H21" s="671">
        <f>F21/$F$20</f>
        <v>0.48229831454169764</v>
      </c>
    </row>
    <row r="22" spans="1:8" x14ac:dyDescent="0.3">
      <c r="A22" s="665" t="s">
        <v>150</v>
      </c>
      <c r="B22" s="666">
        <v>60622</v>
      </c>
      <c r="C22" s="667">
        <v>78509</v>
      </c>
      <c r="D22" s="668">
        <f t="shared" si="0"/>
        <v>0.29505789977235986</v>
      </c>
      <c r="E22" s="667">
        <v>581045.6</v>
      </c>
      <c r="F22" s="667">
        <v>470451</v>
      </c>
      <c r="G22" s="670">
        <f t="shared" si="1"/>
        <v>-0.19033721277641544</v>
      </c>
      <c r="H22" s="671">
        <f>F22/$F$20</f>
        <v>0.47570299896001805</v>
      </c>
    </row>
    <row r="23" spans="1:8" x14ac:dyDescent="0.3">
      <c r="A23" s="665" t="s">
        <v>149</v>
      </c>
      <c r="B23" s="666">
        <v>3600</v>
      </c>
      <c r="C23" s="667">
        <v>3000</v>
      </c>
      <c r="D23" s="668">
        <f t="shared" si="0"/>
        <v>-0.16666666666666666</v>
      </c>
      <c r="E23" s="667">
        <v>31740</v>
      </c>
      <c r="F23" s="667">
        <v>32075</v>
      </c>
      <c r="G23" s="670">
        <f t="shared" si="1"/>
        <v>1.0554505356017643E-2</v>
      </c>
      <c r="H23" s="671">
        <f>F23/$F$20</f>
        <v>3.2433077390934616E-2</v>
      </c>
    </row>
    <row r="24" spans="1:8" x14ac:dyDescent="0.3">
      <c r="A24" s="665" t="s">
        <v>166</v>
      </c>
      <c r="B24" s="666">
        <v>860</v>
      </c>
      <c r="C24" s="667">
        <v>860</v>
      </c>
      <c r="D24" s="668">
        <f t="shared" si="0"/>
        <v>0</v>
      </c>
      <c r="E24" s="667">
        <v>9460</v>
      </c>
      <c r="F24" s="667">
        <v>9460</v>
      </c>
      <c r="G24" s="670">
        <f t="shared" si="1"/>
        <v>0</v>
      </c>
      <c r="H24" s="671">
        <f>F24/$F$20</f>
        <v>9.5656091073496943E-3</v>
      </c>
    </row>
    <row r="25" spans="1:8" x14ac:dyDescent="0.3">
      <c r="A25" s="659" t="s">
        <v>479</v>
      </c>
      <c r="B25" s="660">
        <f>SUM(B26:B31)</f>
        <v>111290.66</v>
      </c>
      <c r="C25" s="661">
        <f>SUM(C26:C31)</f>
        <v>98128.749999999985</v>
      </c>
      <c r="D25" s="662">
        <f t="shared" si="0"/>
        <v>-0.11826607911211973</v>
      </c>
      <c r="E25" s="661">
        <f>SUM(E26:E31)</f>
        <v>1532337.8100000003</v>
      </c>
      <c r="F25" s="661">
        <f>SUM(F26:F31)</f>
        <v>987282.99</v>
      </c>
      <c r="G25" s="663">
        <f t="shared" si="1"/>
        <v>-0.35570147551211323</v>
      </c>
      <c r="H25" s="664">
        <f>SUM(H26:H31)</f>
        <v>0.99999999999999989</v>
      </c>
    </row>
    <row r="26" spans="1:8" x14ac:dyDescent="0.3">
      <c r="A26" s="665" t="s">
        <v>163</v>
      </c>
      <c r="B26" s="666">
        <v>21030</v>
      </c>
      <c r="C26" s="667">
        <v>22000</v>
      </c>
      <c r="D26" s="668">
        <f>(C26-B26)/B26</f>
        <v>4.6124583927722299E-2</v>
      </c>
      <c r="E26" s="667">
        <v>208860</v>
      </c>
      <c r="F26" s="667">
        <v>293780</v>
      </c>
      <c r="G26" s="670">
        <f t="shared" si="1"/>
        <v>0.40658814516901276</v>
      </c>
      <c r="H26" s="671">
        <f t="shared" ref="H26:H31" si="2">F26/$F$25</f>
        <v>0.2975641259655451</v>
      </c>
    </row>
    <row r="27" spans="1:8" x14ac:dyDescent="0.3">
      <c r="A27" s="665" t="s">
        <v>151</v>
      </c>
      <c r="B27" s="666">
        <v>42679.86</v>
      </c>
      <c r="C27" s="667">
        <v>25497.46</v>
      </c>
      <c r="D27" s="668">
        <f t="shared" si="0"/>
        <v>-0.40258801223809076</v>
      </c>
      <c r="E27" s="667">
        <v>820903.18000000017</v>
      </c>
      <c r="F27" s="667">
        <v>243720.15999999997</v>
      </c>
      <c r="G27" s="670">
        <f t="shared" si="1"/>
        <v>-0.70310730188668547</v>
      </c>
      <c r="H27" s="671">
        <f t="shared" si="2"/>
        <v>0.24685947440459799</v>
      </c>
    </row>
    <row r="28" spans="1:8" x14ac:dyDescent="0.3">
      <c r="A28" s="665" t="s">
        <v>150</v>
      </c>
      <c r="B28" s="666">
        <v>24351</v>
      </c>
      <c r="C28" s="667">
        <v>25322.46</v>
      </c>
      <c r="D28" s="668">
        <f t="shared" si="0"/>
        <v>3.9894049525686794E-2</v>
      </c>
      <c r="E28" s="667">
        <v>253375</v>
      </c>
      <c r="F28" s="667">
        <v>161733.26999999999</v>
      </c>
      <c r="G28" s="670">
        <f t="shared" si="1"/>
        <v>-0.36168418352244702</v>
      </c>
      <c r="H28" s="671">
        <f t="shared" si="2"/>
        <v>0.16381652640445066</v>
      </c>
    </row>
    <row r="29" spans="1:8" x14ac:dyDescent="0.3">
      <c r="A29" s="665" t="s">
        <v>167</v>
      </c>
      <c r="B29" s="666">
        <v>8856.2999999999993</v>
      </c>
      <c r="C29" s="667">
        <v>6813.13</v>
      </c>
      <c r="D29" s="668">
        <f t="shared" si="0"/>
        <v>-0.23070243781263047</v>
      </c>
      <c r="E29" s="667">
        <v>104668.43000000001</v>
      </c>
      <c r="F29" s="667">
        <v>83215.810000000012</v>
      </c>
      <c r="G29" s="670">
        <f t="shared" si="1"/>
        <v>-0.20495788462672071</v>
      </c>
      <c r="H29" s="671">
        <f t="shared" si="2"/>
        <v>8.4287697491881239E-2</v>
      </c>
    </row>
    <row r="30" spans="1:8" x14ac:dyDescent="0.3">
      <c r="A30" s="665" t="s">
        <v>155</v>
      </c>
      <c r="B30" s="666">
        <v>1504</v>
      </c>
      <c r="C30" s="667">
        <v>3432</v>
      </c>
      <c r="D30" s="668">
        <f t="shared" si="0"/>
        <v>1.2819148936170213</v>
      </c>
      <c r="E30" s="678">
        <v>53562</v>
      </c>
      <c r="F30" s="667">
        <v>69258</v>
      </c>
      <c r="G30" s="670">
        <f t="shared" si="1"/>
        <v>0.29304357566931782</v>
      </c>
      <c r="H30" s="671">
        <f t="shared" si="2"/>
        <v>7.0150099517059444E-2</v>
      </c>
    </row>
    <row r="31" spans="1:8" x14ac:dyDescent="0.3">
      <c r="A31" s="665" t="s">
        <v>88</v>
      </c>
      <c r="B31" s="666">
        <v>12869.5</v>
      </c>
      <c r="C31" s="667">
        <v>15063.699999999983</v>
      </c>
      <c r="D31" s="668">
        <f t="shared" si="0"/>
        <v>0.17049613427094934</v>
      </c>
      <c r="E31" s="667">
        <v>90969.200000000186</v>
      </c>
      <c r="F31" s="667">
        <v>135575.75</v>
      </c>
      <c r="G31" s="670">
        <f t="shared" si="1"/>
        <v>0.49034783201346965</v>
      </c>
      <c r="H31" s="671">
        <f t="shared" si="2"/>
        <v>0.13732207621646556</v>
      </c>
    </row>
    <row r="32" spans="1:8" x14ac:dyDescent="0.3">
      <c r="A32" s="659" t="s">
        <v>480</v>
      </c>
      <c r="B32" s="660">
        <f>SUM(B33:B38)</f>
        <v>111512.76</v>
      </c>
      <c r="C32" s="661">
        <f>SUM(C33:C38)</f>
        <v>132652.57</v>
      </c>
      <c r="D32" s="662">
        <f t="shared" si="0"/>
        <v>0.18957301388648271</v>
      </c>
      <c r="E32" s="661">
        <f>SUM(E33:E38)</f>
        <v>1216295.4999999998</v>
      </c>
      <c r="F32" s="661">
        <f>SUM(F33:F38)</f>
        <v>823427.71</v>
      </c>
      <c r="G32" s="663">
        <f t="shared" si="1"/>
        <v>-0.32300357108942679</v>
      </c>
      <c r="H32" s="664">
        <f>SUM(H33:H38)</f>
        <v>0.99999999999999989</v>
      </c>
    </row>
    <row r="33" spans="1:8" x14ac:dyDescent="0.3">
      <c r="A33" s="665" t="s">
        <v>147</v>
      </c>
      <c r="B33" s="679">
        <v>82500</v>
      </c>
      <c r="C33" s="667">
        <v>106805.13</v>
      </c>
      <c r="D33" s="668">
        <f t="shared" si="0"/>
        <v>0.2946076363636364</v>
      </c>
      <c r="E33" s="667">
        <v>898826.07</v>
      </c>
      <c r="F33" s="667">
        <v>706901.82</v>
      </c>
      <c r="G33" s="670">
        <f t="shared" si="1"/>
        <v>-0.21352768506147135</v>
      </c>
      <c r="H33" s="671">
        <f t="shared" ref="H33:H38" si="3">F33/$F$32</f>
        <v>0.85848680025596902</v>
      </c>
    </row>
    <row r="34" spans="1:8" x14ac:dyDescent="0.3">
      <c r="A34" s="665" t="s">
        <v>152</v>
      </c>
      <c r="B34" s="679">
        <v>23074.76</v>
      </c>
      <c r="C34" s="667">
        <v>20796.439999999999</v>
      </c>
      <c r="D34" s="668">
        <f t="shared" si="0"/>
        <v>-9.8736454897039014E-2</v>
      </c>
      <c r="E34" s="667">
        <v>225894.06</v>
      </c>
      <c r="F34" s="667">
        <v>79365.11</v>
      </c>
      <c r="G34" s="670">
        <f t="shared" si="1"/>
        <v>-0.64866225344747896</v>
      </c>
      <c r="H34" s="671">
        <f t="shared" si="3"/>
        <v>9.6383822205837605E-2</v>
      </c>
    </row>
    <row r="35" spans="1:8" x14ac:dyDescent="0.3">
      <c r="A35" s="665" t="s">
        <v>151</v>
      </c>
      <c r="B35" s="666">
        <v>1944</v>
      </c>
      <c r="C35" s="667">
        <v>5000</v>
      </c>
      <c r="D35" s="668">
        <f t="shared" si="0"/>
        <v>1.5720164609053497</v>
      </c>
      <c r="E35" s="667">
        <v>38344</v>
      </c>
      <c r="F35" s="667">
        <v>23309</v>
      </c>
      <c r="G35" s="670">
        <f t="shared" si="1"/>
        <v>-0.39210828291258087</v>
      </c>
      <c r="H35" s="671">
        <f t="shared" si="3"/>
        <v>2.8307281522017277E-2</v>
      </c>
    </row>
    <row r="36" spans="1:8" x14ac:dyDescent="0.3">
      <c r="A36" s="665" t="s">
        <v>157</v>
      </c>
      <c r="B36" s="666">
        <v>3993</v>
      </c>
      <c r="C36" s="667">
        <v>50</v>
      </c>
      <c r="D36" s="668">
        <f t="shared" si="0"/>
        <v>-0.98747808665164039</v>
      </c>
      <c r="E36" s="667">
        <v>46522.2</v>
      </c>
      <c r="F36" s="667">
        <v>13846.779999999999</v>
      </c>
      <c r="G36" s="670">
        <f t="shared" si="1"/>
        <v>-0.70236188314396142</v>
      </c>
      <c r="H36" s="671">
        <f t="shared" si="3"/>
        <v>1.6816023837720982E-2</v>
      </c>
    </row>
    <row r="37" spans="1:8" x14ac:dyDescent="0.3">
      <c r="A37" s="665" t="s">
        <v>475</v>
      </c>
      <c r="B37" s="666">
        <v>1</v>
      </c>
      <c r="C37" s="667">
        <v>1</v>
      </c>
      <c r="D37" s="668">
        <f t="shared" si="0"/>
        <v>0</v>
      </c>
      <c r="E37" s="667">
        <v>5709.17</v>
      </c>
      <c r="F37" s="667">
        <v>5</v>
      </c>
      <c r="G37" s="670" t="s">
        <v>204</v>
      </c>
      <c r="H37" s="671">
        <f t="shared" si="3"/>
        <v>6.0721784551068849E-6</v>
      </c>
    </row>
    <row r="38" spans="1:8" x14ac:dyDescent="0.3">
      <c r="A38" s="665" t="s">
        <v>168</v>
      </c>
      <c r="B38" s="666">
        <v>0</v>
      </c>
      <c r="C38" s="667">
        <v>0</v>
      </c>
      <c r="D38" s="668" t="s">
        <v>204</v>
      </c>
      <c r="E38" s="667">
        <v>1000</v>
      </c>
      <c r="F38" s="667">
        <v>0</v>
      </c>
      <c r="G38" s="670" t="s">
        <v>204</v>
      </c>
      <c r="H38" s="671">
        <f t="shared" si="3"/>
        <v>0</v>
      </c>
    </row>
    <row r="39" spans="1:8" x14ac:dyDescent="0.3">
      <c r="A39" s="659" t="s">
        <v>481</v>
      </c>
      <c r="B39" s="660">
        <f>SUM(B40:B46)</f>
        <v>134011.30499999999</v>
      </c>
      <c r="C39" s="661">
        <f>SUM(C40:C46)</f>
        <v>130496.04000000001</v>
      </c>
      <c r="D39" s="662">
        <f t="shared" ref="D39:D70" si="4">(C39-B39)/B39</f>
        <v>-2.6231107890487187E-2</v>
      </c>
      <c r="E39" s="661">
        <f>SUM(E40:E46)</f>
        <v>1806461.1170000001</v>
      </c>
      <c r="F39" s="661">
        <f>SUM(F40:F46)</f>
        <v>776841.85899999994</v>
      </c>
      <c r="G39" s="663">
        <f t="shared" ref="G39:G56" si="5">(F39-E39)/E39</f>
        <v>-0.56996480483891876</v>
      </c>
      <c r="H39" s="664">
        <f>SUM(H40:H46)</f>
        <v>1</v>
      </c>
    </row>
    <row r="40" spans="1:8" x14ac:dyDescent="0.3">
      <c r="A40" s="665" t="s">
        <v>151</v>
      </c>
      <c r="B40" s="666">
        <v>95039.78</v>
      </c>
      <c r="C40" s="667">
        <v>94869.52</v>
      </c>
      <c r="D40" s="668">
        <f t="shared" si="4"/>
        <v>-1.7914603758551919E-3</v>
      </c>
      <c r="E40" s="667">
        <v>1266073.5619999999</v>
      </c>
      <c r="F40" s="667">
        <v>556868.10899999994</v>
      </c>
      <c r="G40" s="670">
        <f t="shared" si="5"/>
        <v>-0.56016133207905972</v>
      </c>
      <c r="H40" s="671">
        <f t="shared" ref="H40:H46" si="6">F40/$F$39</f>
        <v>0.71683586890752238</v>
      </c>
    </row>
    <row r="41" spans="1:8" x14ac:dyDescent="0.3">
      <c r="A41" s="665" t="s">
        <v>150</v>
      </c>
      <c r="B41" s="666">
        <v>12466</v>
      </c>
      <c r="C41" s="667">
        <v>3794.92</v>
      </c>
      <c r="D41" s="668">
        <f t="shared" si="4"/>
        <v>-0.69557837317503612</v>
      </c>
      <c r="E41" s="667">
        <v>122038</v>
      </c>
      <c r="F41" s="667">
        <v>59428.35</v>
      </c>
      <c r="G41" s="670">
        <f t="shared" si="5"/>
        <v>-0.51303405496648591</v>
      </c>
      <c r="H41" s="671">
        <f t="shared" si="6"/>
        <v>7.64999327874787E-2</v>
      </c>
    </row>
    <row r="42" spans="1:8" x14ac:dyDescent="0.3">
      <c r="A42" s="665" t="s">
        <v>149</v>
      </c>
      <c r="B42" s="666">
        <v>13249</v>
      </c>
      <c r="C42" s="667">
        <v>17027</v>
      </c>
      <c r="D42" s="668">
        <f t="shared" si="4"/>
        <v>0.28515359649784888</v>
      </c>
      <c r="E42" s="667">
        <v>168080.66999999998</v>
      </c>
      <c r="F42" s="667">
        <v>52603</v>
      </c>
      <c r="G42" s="670">
        <f t="shared" si="5"/>
        <v>-0.68703718280037795</v>
      </c>
      <c r="H42" s="671">
        <f t="shared" si="6"/>
        <v>6.771391035456549E-2</v>
      </c>
    </row>
    <row r="43" spans="1:8" x14ac:dyDescent="0.3">
      <c r="A43" s="665" t="s">
        <v>482</v>
      </c>
      <c r="B43" s="666">
        <v>1220</v>
      </c>
      <c r="C43" s="667">
        <v>5136</v>
      </c>
      <c r="D43" s="668">
        <f t="shared" si="4"/>
        <v>3.2098360655737705</v>
      </c>
      <c r="E43" s="667">
        <v>9730</v>
      </c>
      <c r="F43" s="667">
        <v>23411</v>
      </c>
      <c r="G43" s="670">
        <f t="shared" si="5"/>
        <v>1.4060637204522097</v>
      </c>
      <c r="H43" s="671">
        <f t="shared" si="6"/>
        <v>3.0136120664424705E-2</v>
      </c>
    </row>
    <row r="44" spans="1:8" x14ac:dyDescent="0.3">
      <c r="A44" s="665" t="s">
        <v>148</v>
      </c>
      <c r="B44" s="666">
        <v>5144</v>
      </c>
      <c r="C44" s="667">
        <v>898</v>
      </c>
      <c r="D44" s="668">
        <f t="shared" si="4"/>
        <v>-0.82542768273716949</v>
      </c>
      <c r="E44" s="667">
        <v>43304.3</v>
      </c>
      <c r="F44" s="667">
        <v>19074</v>
      </c>
      <c r="G44" s="670">
        <f t="shared" si="5"/>
        <v>-0.5595356581217108</v>
      </c>
      <c r="H44" s="671">
        <f t="shared" si="6"/>
        <v>2.455325981603677E-2</v>
      </c>
    </row>
    <row r="45" spans="1:8" x14ac:dyDescent="0.3">
      <c r="A45" s="665" t="s">
        <v>167</v>
      </c>
      <c r="B45" s="666">
        <v>4333.5</v>
      </c>
      <c r="C45" s="667">
        <v>3768.8</v>
      </c>
      <c r="D45" s="668">
        <f t="shared" si="4"/>
        <v>-0.13031037267797388</v>
      </c>
      <c r="E45" s="667">
        <v>87826.700000000012</v>
      </c>
      <c r="F45" s="667">
        <v>17821.8</v>
      </c>
      <c r="G45" s="670">
        <f t="shared" si="5"/>
        <v>-0.79707993127374699</v>
      </c>
      <c r="H45" s="671">
        <f t="shared" si="6"/>
        <v>2.2941348735946526E-2</v>
      </c>
    </row>
    <row r="46" spans="1:8" x14ac:dyDescent="0.3">
      <c r="A46" s="665" t="s">
        <v>88</v>
      </c>
      <c r="B46" s="666">
        <v>2559.0249999999942</v>
      </c>
      <c r="C46" s="667">
        <v>5001.8000000000029</v>
      </c>
      <c r="D46" s="668">
        <f t="shared" si="4"/>
        <v>0.95457254227684929</v>
      </c>
      <c r="E46" s="667">
        <v>109407.88500000024</v>
      </c>
      <c r="F46" s="667">
        <v>47635.599999999977</v>
      </c>
      <c r="G46" s="670">
        <f t="shared" si="5"/>
        <v>-0.5646054212637428</v>
      </c>
      <c r="H46" s="671">
        <f t="shared" si="6"/>
        <v>6.1319558734025406E-2</v>
      </c>
    </row>
    <row r="47" spans="1:8" x14ac:dyDescent="0.3">
      <c r="A47" s="659" t="s">
        <v>483</v>
      </c>
      <c r="B47" s="660">
        <f>SUM(B48:B53)</f>
        <v>176344.05499999999</v>
      </c>
      <c r="C47" s="661">
        <f>SUM(C48:C53)</f>
        <v>1365.71</v>
      </c>
      <c r="D47" s="662">
        <f>(C47-B47)/B47</f>
        <v>-0.99225542363761576</v>
      </c>
      <c r="E47" s="661">
        <f>SUM(E48:E53)</f>
        <v>1865511.2770000005</v>
      </c>
      <c r="F47" s="661">
        <f>SUM(F48:F53)</f>
        <v>730292.22200000007</v>
      </c>
      <c r="G47" s="663">
        <f>(F47-E47)/E47</f>
        <v>-0.60852971997338412</v>
      </c>
      <c r="H47" s="664">
        <f>SUM(H48:H53)</f>
        <v>0.99999999999999989</v>
      </c>
    </row>
    <row r="48" spans="1:8" x14ac:dyDescent="0.3">
      <c r="A48" s="665" t="s">
        <v>158</v>
      </c>
      <c r="B48" s="666">
        <v>174936.6</v>
      </c>
      <c r="C48" s="667">
        <v>0</v>
      </c>
      <c r="D48" s="668" t="s">
        <v>204</v>
      </c>
      <c r="E48" s="667">
        <v>1815684.4100000004</v>
      </c>
      <c r="F48" s="667">
        <v>720018.29</v>
      </c>
      <c r="G48" s="670">
        <f>(F48-E48)/E48</f>
        <v>-0.60344524299792834</v>
      </c>
      <c r="H48" s="671">
        <f t="shared" ref="H48:H53" si="7">F48/$F$47</f>
        <v>0.98593175212538409</v>
      </c>
    </row>
    <row r="49" spans="1:8" x14ac:dyDescent="0.3">
      <c r="A49" s="665" t="s">
        <v>475</v>
      </c>
      <c r="B49" s="666">
        <v>717.45500000000004</v>
      </c>
      <c r="C49" s="667">
        <v>615.71</v>
      </c>
      <c r="D49" s="668">
        <f>(C49-B49)/B49</f>
        <v>-0.14181377229233888</v>
      </c>
      <c r="E49" s="667">
        <v>6037.8670000000002</v>
      </c>
      <c r="F49" s="667">
        <v>4928.5549999999994</v>
      </c>
      <c r="G49" s="670">
        <f>(F49-E49)/E49</f>
        <v>-0.18372580913093992</v>
      </c>
      <c r="H49" s="671">
        <f t="shared" si="7"/>
        <v>6.7487436556595273E-3</v>
      </c>
    </row>
    <row r="50" spans="1:8" x14ac:dyDescent="0.3">
      <c r="A50" s="665" t="s">
        <v>482</v>
      </c>
      <c r="B50" s="666">
        <v>690</v>
      </c>
      <c r="C50" s="667">
        <v>750</v>
      </c>
      <c r="D50" s="668">
        <f>(C50-B50)/B50</f>
        <v>8.6956521739130432E-2</v>
      </c>
      <c r="E50" s="667">
        <v>12500</v>
      </c>
      <c r="F50" s="667">
        <v>3700</v>
      </c>
      <c r="G50" s="670">
        <f t="shared" ref="G50" si="8">(F50-E50)/E50</f>
        <v>-0.70399999999999996</v>
      </c>
      <c r="H50" s="671">
        <f t="shared" si="7"/>
        <v>5.0664650239147686E-3</v>
      </c>
    </row>
    <row r="51" spans="1:8" x14ac:dyDescent="0.3">
      <c r="A51" s="665" t="s">
        <v>149</v>
      </c>
      <c r="B51" s="666">
        <v>0</v>
      </c>
      <c r="C51" s="667">
        <v>0</v>
      </c>
      <c r="D51" s="668" t="s">
        <v>204</v>
      </c>
      <c r="E51" s="667">
        <v>0</v>
      </c>
      <c r="F51" s="667">
        <v>914.87199999999996</v>
      </c>
      <c r="G51" s="670" t="s">
        <v>205</v>
      </c>
      <c r="H51" s="671">
        <f t="shared" si="7"/>
        <v>1.252747834961879E-3</v>
      </c>
    </row>
    <row r="52" spans="1:8" x14ac:dyDescent="0.3">
      <c r="A52" s="665" t="s">
        <v>150</v>
      </c>
      <c r="B52" s="666">
        <v>0</v>
      </c>
      <c r="C52" s="667">
        <v>0</v>
      </c>
      <c r="D52" s="668" t="s">
        <v>204</v>
      </c>
      <c r="E52" s="667">
        <v>0</v>
      </c>
      <c r="F52" s="667">
        <v>730.505</v>
      </c>
      <c r="G52" s="670" t="s">
        <v>205</v>
      </c>
      <c r="H52" s="671">
        <f t="shared" si="7"/>
        <v>1.0002913600796915E-3</v>
      </c>
    </row>
    <row r="53" spans="1:8" x14ac:dyDescent="0.3">
      <c r="A53" s="665" t="s">
        <v>151</v>
      </c>
      <c r="B53" s="666">
        <v>0</v>
      </c>
      <c r="C53" s="667">
        <v>0</v>
      </c>
      <c r="D53" s="668" t="s">
        <v>204</v>
      </c>
      <c r="E53" s="667">
        <v>31289</v>
      </c>
      <c r="F53" s="667">
        <v>0</v>
      </c>
      <c r="G53" s="670" t="s">
        <v>204</v>
      </c>
      <c r="H53" s="671">
        <f t="shared" si="7"/>
        <v>0</v>
      </c>
    </row>
    <row r="54" spans="1:8" x14ac:dyDescent="0.3">
      <c r="A54" s="659" t="s">
        <v>484</v>
      </c>
      <c r="B54" s="660">
        <f>SUM(B55:B56)</f>
        <v>66198</v>
      </c>
      <c r="C54" s="661">
        <f>SUM(C55:C56)</f>
        <v>119240</v>
      </c>
      <c r="D54" s="662">
        <f t="shared" si="4"/>
        <v>0.80126287803256901</v>
      </c>
      <c r="E54" s="661">
        <f>SUM(E55:E56)</f>
        <v>1447056</v>
      </c>
      <c r="F54" s="661">
        <f>SUM(F55:F56)</f>
        <v>649590.37</v>
      </c>
      <c r="G54" s="663">
        <f t="shared" si="5"/>
        <v>-0.55109520986057214</v>
      </c>
      <c r="H54" s="664">
        <f>SUM(H55:H56)</f>
        <v>1</v>
      </c>
    </row>
    <row r="55" spans="1:8" x14ac:dyDescent="0.3">
      <c r="A55" s="665" t="s">
        <v>161</v>
      </c>
      <c r="B55" s="679">
        <v>63998</v>
      </c>
      <c r="C55" s="680">
        <v>117250</v>
      </c>
      <c r="D55" s="668">
        <f t="shared" si="4"/>
        <v>0.83208850276571145</v>
      </c>
      <c r="E55" s="667">
        <v>1427064</v>
      </c>
      <c r="F55" s="667">
        <v>632053.37</v>
      </c>
      <c r="G55" s="670">
        <f t="shared" si="5"/>
        <v>-0.55709528794784258</v>
      </c>
      <c r="H55" s="671">
        <f>F55/$F$54</f>
        <v>0.97300298648208106</v>
      </c>
    </row>
    <row r="56" spans="1:8" x14ac:dyDescent="0.3">
      <c r="A56" s="665" t="s">
        <v>147</v>
      </c>
      <c r="B56" s="679">
        <v>2200</v>
      </c>
      <c r="C56" s="680">
        <v>1990</v>
      </c>
      <c r="D56" s="668">
        <f t="shared" si="4"/>
        <v>-9.5454545454545459E-2</v>
      </c>
      <c r="E56" s="667">
        <v>19992</v>
      </c>
      <c r="F56" s="667">
        <v>17537</v>
      </c>
      <c r="G56" s="670">
        <f t="shared" si="5"/>
        <v>-0.12279911964785914</v>
      </c>
      <c r="H56" s="671">
        <f>F56/$F$54</f>
        <v>2.6997013517918993E-2</v>
      </c>
    </row>
    <row r="57" spans="1:8" x14ac:dyDescent="0.3">
      <c r="A57" s="659" t="s">
        <v>485</v>
      </c>
      <c r="B57" s="660">
        <f>SUM(B58)</f>
        <v>62072.83</v>
      </c>
      <c r="C57" s="661">
        <f>SUM(C58)</f>
        <v>60318.95</v>
      </c>
      <c r="D57" s="662">
        <f t="shared" si="4"/>
        <v>-2.8255196355635864E-2</v>
      </c>
      <c r="E57" s="661">
        <f>SUM(E58)</f>
        <v>688567.9</v>
      </c>
      <c r="F57" s="661">
        <f>SUM(F58)</f>
        <v>537500.99</v>
      </c>
      <c r="G57" s="663">
        <f t="shared" si="1"/>
        <v>-0.21939290228312999</v>
      </c>
      <c r="H57" s="664">
        <f>SUM(H58)</f>
        <v>1</v>
      </c>
    </row>
    <row r="58" spans="1:8" x14ac:dyDescent="0.3">
      <c r="A58" s="665" t="s">
        <v>161</v>
      </c>
      <c r="B58" s="666">
        <v>62072.83</v>
      </c>
      <c r="C58" s="667">
        <v>60318.95</v>
      </c>
      <c r="D58" s="668">
        <f t="shared" si="4"/>
        <v>-2.8255196355635864E-2</v>
      </c>
      <c r="E58" s="667">
        <v>688567.9</v>
      </c>
      <c r="F58" s="667">
        <v>537500.99</v>
      </c>
      <c r="G58" s="670">
        <f t="shared" si="1"/>
        <v>-0.21939290228312999</v>
      </c>
      <c r="H58" s="671">
        <f>F58/$F$57</f>
        <v>1</v>
      </c>
    </row>
    <row r="59" spans="1:8" x14ac:dyDescent="0.3">
      <c r="A59" s="659" t="s">
        <v>486</v>
      </c>
      <c r="B59" s="660">
        <f>SUM(B60:B65)</f>
        <v>108099.43929999998</v>
      </c>
      <c r="C59" s="661">
        <f>SUM(C60:C65)</f>
        <v>65776.593000000008</v>
      </c>
      <c r="D59" s="662">
        <f t="shared" si="4"/>
        <v>-0.39151772270108326</v>
      </c>
      <c r="E59" s="661">
        <f>SUM(E60:E65)</f>
        <v>1258625.3411340001</v>
      </c>
      <c r="F59" s="661">
        <f>SUM(F60:F65)</f>
        <v>436304.98893699999</v>
      </c>
      <c r="G59" s="663">
        <f t="shared" si="1"/>
        <v>-0.65334800223877854</v>
      </c>
      <c r="H59" s="664">
        <f>SUM(H60:H65)</f>
        <v>1</v>
      </c>
    </row>
    <row r="60" spans="1:8" x14ac:dyDescent="0.3">
      <c r="A60" s="665" t="s">
        <v>151</v>
      </c>
      <c r="B60" s="666">
        <v>64592.119999999995</v>
      </c>
      <c r="C60" s="667">
        <v>42823.28</v>
      </c>
      <c r="D60" s="668">
        <f t="shared" si="4"/>
        <v>-0.33702005755500825</v>
      </c>
      <c r="E60" s="667">
        <v>835158.92</v>
      </c>
      <c r="F60" s="667">
        <v>253504.87</v>
      </c>
      <c r="G60" s="670">
        <f t="shared" si="1"/>
        <v>-0.69645912421075507</v>
      </c>
      <c r="H60" s="671">
        <f t="shared" ref="H60:H65" si="9">F60/$F$59</f>
        <v>0.58102675061688258</v>
      </c>
    </row>
    <row r="61" spans="1:8" x14ac:dyDescent="0.3">
      <c r="A61" s="665" t="s">
        <v>166</v>
      </c>
      <c r="B61" s="666">
        <v>7832.5</v>
      </c>
      <c r="C61" s="667">
        <v>8400.15</v>
      </c>
      <c r="D61" s="668">
        <f t="shared" si="4"/>
        <v>7.2473667411426704E-2</v>
      </c>
      <c r="E61" s="667">
        <v>82895.834000000003</v>
      </c>
      <c r="F61" s="667">
        <v>66381.34</v>
      </c>
      <c r="G61" s="670">
        <f t="shared" si="1"/>
        <v>-0.19921983051645281</v>
      </c>
      <c r="H61" s="671">
        <f t="shared" si="9"/>
        <v>0.15214435242129468</v>
      </c>
    </row>
    <row r="62" spans="1:8" x14ac:dyDescent="0.3">
      <c r="A62" s="665" t="s">
        <v>475</v>
      </c>
      <c r="B62" s="666">
        <v>18638.244999999999</v>
      </c>
      <c r="C62" s="667">
        <v>6702.26</v>
      </c>
      <c r="D62" s="668">
        <f t="shared" si="4"/>
        <v>-0.64040283835736678</v>
      </c>
      <c r="E62" s="667">
        <v>136756.96</v>
      </c>
      <c r="F62" s="667">
        <v>56347.24</v>
      </c>
      <c r="G62" s="670">
        <f t="shared" si="1"/>
        <v>-0.587975339609772</v>
      </c>
      <c r="H62" s="671">
        <f t="shared" si="9"/>
        <v>0.12914644899496261</v>
      </c>
    </row>
    <row r="63" spans="1:8" x14ac:dyDescent="0.3">
      <c r="A63" s="665" t="s">
        <v>160</v>
      </c>
      <c r="B63" s="676">
        <v>3045.51</v>
      </c>
      <c r="C63" s="667">
        <v>3545.74</v>
      </c>
      <c r="D63" s="668">
        <f t="shared" si="4"/>
        <v>0.16425163601498585</v>
      </c>
      <c r="E63" s="667">
        <v>41317.620000000003</v>
      </c>
      <c r="F63" s="667">
        <v>29051</v>
      </c>
      <c r="G63" s="670">
        <f t="shared" si="1"/>
        <v>-0.29688592905399686</v>
      </c>
      <c r="H63" s="671">
        <f t="shared" si="9"/>
        <v>6.6584157267554886E-2</v>
      </c>
    </row>
    <row r="64" spans="1:8" x14ac:dyDescent="0.3">
      <c r="A64" s="665" t="s">
        <v>159</v>
      </c>
      <c r="B64" s="666">
        <v>5650.39</v>
      </c>
      <c r="C64" s="667">
        <v>3202.57</v>
      </c>
      <c r="D64" s="668">
        <f t="shared" si="4"/>
        <v>-0.43321257470723262</v>
      </c>
      <c r="E64" s="667">
        <v>70989.13</v>
      </c>
      <c r="F64" s="667">
        <v>23948.799999999999</v>
      </c>
      <c r="G64" s="670">
        <f t="shared" si="1"/>
        <v>-0.66264130860597947</v>
      </c>
      <c r="H64" s="671">
        <f t="shared" si="9"/>
        <v>5.4890043907928066E-2</v>
      </c>
    </row>
    <row r="65" spans="1:8" x14ac:dyDescent="0.3">
      <c r="A65" s="665" t="s">
        <v>88</v>
      </c>
      <c r="B65" s="666">
        <v>8340.6742999999988</v>
      </c>
      <c r="C65" s="667">
        <v>1102.593000000008</v>
      </c>
      <c r="D65" s="668">
        <f t="shared" si="4"/>
        <v>-0.86780529243301008</v>
      </c>
      <c r="E65" s="667">
        <v>91506.877133999951</v>
      </c>
      <c r="F65" s="667">
        <v>7071.7389370000456</v>
      </c>
      <c r="G65" s="670">
        <f t="shared" si="1"/>
        <v>-0.92271904409278005</v>
      </c>
      <c r="H65" s="671">
        <f t="shared" si="9"/>
        <v>1.6208246791377317E-2</v>
      </c>
    </row>
    <row r="66" spans="1:8" x14ac:dyDescent="0.3">
      <c r="A66" s="659" t="s">
        <v>487</v>
      </c>
      <c r="B66" s="660">
        <f>SUM(B67:B69)</f>
        <v>35891.21</v>
      </c>
      <c r="C66" s="661">
        <f>SUM(C67:C69)</f>
        <v>47757.919999999998</v>
      </c>
      <c r="D66" s="662">
        <f t="shared" si="4"/>
        <v>0.33062997876081635</v>
      </c>
      <c r="E66" s="661">
        <f>SUM(E67:E69)</f>
        <v>376501.33999999997</v>
      </c>
      <c r="F66" s="661">
        <f>SUM(F67:F69)</f>
        <v>383264.33999999997</v>
      </c>
      <c r="G66" s="663">
        <f t="shared" si="1"/>
        <v>1.7962751473872579E-2</v>
      </c>
      <c r="H66" s="664">
        <f>SUM(H67:H69)</f>
        <v>1</v>
      </c>
    </row>
    <row r="67" spans="1:8" x14ac:dyDescent="0.3">
      <c r="A67" s="665" t="s">
        <v>284</v>
      </c>
      <c r="B67" s="666">
        <v>25869.95</v>
      </c>
      <c r="C67" s="667">
        <v>37878.92</v>
      </c>
      <c r="D67" s="668">
        <f t="shared" si="4"/>
        <v>0.46420538114685173</v>
      </c>
      <c r="E67" s="667">
        <v>263736.38999999996</v>
      </c>
      <c r="F67" s="667">
        <v>267503.44</v>
      </c>
      <c r="G67" s="670">
        <f t="shared" si="1"/>
        <v>1.4283391078493368E-2</v>
      </c>
      <c r="H67" s="671">
        <f>F67/$F$66</f>
        <v>0.69796068165381631</v>
      </c>
    </row>
    <row r="68" spans="1:8" x14ac:dyDescent="0.3">
      <c r="A68" s="665" t="s">
        <v>147</v>
      </c>
      <c r="B68" s="666">
        <v>7368.26</v>
      </c>
      <c r="C68" s="667">
        <v>8275</v>
      </c>
      <c r="D68" s="668">
        <f t="shared" si="4"/>
        <v>0.12306026117427991</v>
      </c>
      <c r="E68" s="667">
        <v>82253.95</v>
      </c>
      <c r="F68" s="667">
        <v>81169.899999999994</v>
      </c>
      <c r="G68" s="670">
        <f t="shared" si="1"/>
        <v>-1.3179306282555463E-2</v>
      </c>
      <c r="H68" s="671">
        <f>F68/$F$66</f>
        <v>0.21178568295709432</v>
      </c>
    </row>
    <row r="69" spans="1:8" x14ac:dyDescent="0.3">
      <c r="A69" s="665" t="s">
        <v>159</v>
      </c>
      <c r="B69" s="666">
        <v>2653</v>
      </c>
      <c r="C69" s="667">
        <v>1604</v>
      </c>
      <c r="D69" s="668">
        <f t="shared" si="4"/>
        <v>-0.39540143234074632</v>
      </c>
      <c r="E69" s="667">
        <v>30511</v>
      </c>
      <c r="F69" s="667">
        <v>34591</v>
      </c>
      <c r="G69" s="670">
        <f t="shared" si="1"/>
        <v>0.13372226410147159</v>
      </c>
      <c r="H69" s="671">
        <f>F69/$F$66</f>
        <v>9.0253635389089426E-2</v>
      </c>
    </row>
    <row r="70" spans="1:8" x14ac:dyDescent="0.3">
      <c r="A70" s="681" t="s">
        <v>488</v>
      </c>
      <c r="B70" s="682">
        <f>SUM(B71:B73)</f>
        <v>9300.2900000000009</v>
      </c>
      <c r="C70" s="683">
        <f>SUM(C71:C73)</f>
        <v>24846.459999999995</v>
      </c>
      <c r="D70" s="684">
        <f t="shared" si="4"/>
        <v>1.671579058287429</v>
      </c>
      <c r="E70" s="683">
        <f>SUM(E71:E73)</f>
        <v>95810.295700000002</v>
      </c>
      <c r="F70" s="683">
        <f>SUM(F71:F73)</f>
        <v>281490.96000000002</v>
      </c>
      <c r="G70" s="685">
        <f t="shared" si="1"/>
        <v>1.9380032484337693</v>
      </c>
      <c r="H70" s="686">
        <f>SUM(H71:H73)</f>
        <v>1</v>
      </c>
    </row>
    <row r="71" spans="1:8" x14ac:dyDescent="0.3">
      <c r="A71" s="687" t="s">
        <v>151</v>
      </c>
      <c r="B71" s="688">
        <v>0</v>
      </c>
      <c r="C71" s="689">
        <v>17052.879999999997</v>
      </c>
      <c r="D71" s="690" t="s">
        <v>205</v>
      </c>
      <c r="E71" s="689">
        <v>0</v>
      </c>
      <c r="F71" s="689">
        <v>173170.30000000002</v>
      </c>
      <c r="G71" s="691" t="s">
        <v>205</v>
      </c>
      <c r="H71" s="692">
        <f>F71/$F$70</f>
        <v>0.61518956061679564</v>
      </c>
    </row>
    <row r="72" spans="1:8" x14ac:dyDescent="0.3">
      <c r="A72" s="665" t="s">
        <v>475</v>
      </c>
      <c r="B72" s="688">
        <v>8730.43</v>
      </c>
      <c r="C72" s="689">
        <v>7052.99</v>
      </c>
      <c r="D72" s="690">
        <f>(C72-B72)/B72</f>
        <v>-0.19213715704724743</v>
      </c>
      <c r="E72" s="693">
        <v>89561.655700000003</v>
      </c>
      <c r="F72" s="689">
        <v>101601.1</v>
      </c>
      <c r="G72" s="691">
        <f>(F72-E72)/E72</f>
        <v>0.13442632570715196</v>
      </c>
      <c r="H72" s="692">
        <f>F72/$F$70</f>
        <v>0.36093912216577045</v>
      </c>
    </row>
    <row r="73" spans="1:8" x14ac:dyDescent="0.3">
      <c r="A73" s="687" t="s">
        <v>147</v>
      </c>
      <c r="B73" s="688">
        <v>569.86</v>
      </c>
      <c r="C73" s="689">
        <v>740.58999999999992</v>
      </c>
      <c r="D73" s="690">
        <f>(C73-B73)/B73</f>
        <v>0.29959990173024936</v>
      </c>
      <c r="E73" s="693">
        <v>6248.6399999999994</v>
      </c>
      <c r="F73" s="689">
        <v>6719.5599999999995</v>
      </c>
      <c r="G73" s="691">
        <f>(F73-E73)/E73</f>
        <v>7.5363599119168345E-2</v>
      </c>
      <c r="H73" s="692">
        <f>F73/$F$70</f>
        <v>2.3871317217433907E-2</v>
      </c>
    </row>
    <row r="74" spans="1:8" x14ac:dyDescent="0.3">
      <c r="A74" s="681" t="s">
        <v>489</v>
      </c>
      <c r="B74" s="682">
        <f>SUM(B75:B80)</f>
        <v>38739.354999999996</v>
      </c>
      <c r="C74" s="683">
        <f>SUM(C75:C80)</f>
        <v>31371.82</v>
      </c>
      <c r="D74" s="684">
        <f>(C74-B74)/B74</f>
        <v>-0.19018218036929105</v>
      </c>
      <c r="E74" s="683">
        <f>SUM(E75:E80)</f>
        <v>208861.46899999998</v>
      </c>
      <c r="F74" s="683">
        <f>SUM(F75:F80)</f>
        <v>132683.93900000001</v>
      </c>
      <c r="G74" s="685">
        <f>(F74-E74)/E74</f>
        <v>-0.36472754100949073</v>
      </c>
      <c r="H74" s="686">
        <f>SUM(H75:H80)</f>
        <v>1</v>
      </c>
    </row>
    <row r="75" spans="1:8" x14ac:dyDescent="0.3">
      <c r="A75" s="687" t="s">
        <v>147</v>
      </c>
      <c r="B75" s="694">
        <v>12500</v>
      </c>
      <c r="C75" s="693">
        <v>19624.5</v>
      </c>
      <c r="D75" s="690">
        <f t="shared" ref="D75:D87" si="10">(C75-B75)/B75</f>
        <v>0.56996000000000002</v>
      </c>
      <c r="E75" s="689">
        <v>50530.3</v>
      </c>
      <c r="F75" s="689">
        <v>61302.6</v>
      </c>
      <c r="G75" s="691">
        <f t="shared" ref="G75:G88" si="11">(F75-E75)/E75</f>
        <v>0.21318496031094206</v>
      </c>
      <c r="H75" s="692">
        <f t="shared" ref="H75:H80" si="12">F75/$F$74</f>
        <v>0.46201974754457653</v>
      </c>
    </row>
    <row r="76" spans="1:8" x14ac:dyDescent="0.3">
      <c r="A76" s="687" t="s">
        <v>151</v>
      </c>
      <c r="B76" s="694">
        <v>11890</v>
      </c>
      <c r="C76" s="693">
        <v>7648</v>
      </c>
      <c r="D76" s="690">
        <f t="shared" si="10"/>
        <v>-0.3567703952901598</v>
      </c>
      <c r="E76" s="689">
        <v>39152.199999999997</v>
      </c>
      <c r="F76" s="689">
        <v>31702.010000000002</v>
      </c>
      <c r="G76" s="691">
        <f t="shared" si="11"/>
        <v>-0.1902879020846848</v>
      </c>
      <c r="H76" s="692">
        <f t="shared" si="12"/>
        <v>0.23892876740718408</v>
      </c>
    </row>
    <row r="77" spans="1:8" x14ac:dyDescent="0.3">
      <c r="A77" s="665" t="s">
        <v>475</v>
      </c>
      <c r="B77" s="688">
        <v>10889.328</v>
      </c>
      <c r="C77" s="689">
        <v>2100.8200000000002</v>
      </c>
      <c r="D77" s="690">
        <f t="shared" si="10"/>
        <v>-0.80707533100297835</v>
      </c>
      <c r="E77" s="689">
        <v>87448.933000000005</v>
      </c>
      <c r="F77" s="689">
        <v>21195.228999999999</v>
      </c>
      <c r="G77" s="691">
        <f t="shared" si="11"/>
        <v>-0.75762735721429553</v>
      </c>
      <c r="H77" s="692">
        <f t="shared" si="12"/>
        <v>0.15974223526782694</v>
      </c>
    </row>
    <row r="78" spans="1:8" x14ac:dyDescent="0.3">
      <c r="A78" s="665" t="s">
        <v>166</v>
      </c>
      <c r="B78" s="688">
        <v>1323</v>
      </c>
      <c r="C78" s="689">
        <v>1200</v>
      </c>
      <c r="D78" s="690">
        <f t="shared" si="10"/>
        <v>-9.297052154195011E-2</v>
      </c>
      <c r="E78" s="689">
        <v>14526.5</v>
      </c>
      <c r="F78" s="689">
        <v>9726</v>
      </c>
      <c r="G78" s="691">
        <f t="shared" si="11"/>
        <v>-0.33046501221904795</v>
      </c>
      <c r="H78" s="692">
        <f t="shared" si="12"/>
        <v>7.3302014345534308E-2</v>
      </c>
    </row>
    <row r="79" spans="1:8" x14ac:dyDescent="0.3">
      <c r="A79" s="665" t="s">
        <v>150</v>
      </c>
      <c r="B79" s="688">
        <v>1489</v>
      </c>
      <c r="C79" s="689">
        <v>167</v>
      </c>
      <c r="D79" s="690">
        <f t="shared" si="10"/>
        <v>-0.88784419073203491</v>
      </c>
      <c r="E79" s="689">
        <v>6513.3</v>
      </c>
      <c r="F79" s="689">
        <v>6371.2</v>
      </c>
      <c r="G79" s="691">
        <f t="shared" si="11"/>
        <v>-2.181689773233236E-2</v>
      </c>
      <c r="H79" s="692">
        <f t="shared" si="12"/>
        <v>4.8017868990157121E-2</v>
      </c>
    </row>
    <row r="80" spans="1:8" x14ac:dyDescent="0.3">
      <c r="A80" s="665" t="s">
        <v>88</v>
      </c>
      <c r="B80" s="666">
        <v>648.02699999999459</v>
      </c>
      <c r="C80" s="667">
        <v>631.5</v>
      </c>
      <c r="D80" s="690">
        <f t="shared" si="10"/>
        <v>-2.5503566980997282E-2</v>
      </c>
      <c r="E80" s="667">
        <v>10690.235999999975</v>
      </c>
      <c r="F80" s="667">
        <v>2386.9000000000087</v>
      </c>
      <c r="G80" s="691">
        <f t="shared" si="11"/>
        <v>-0.77672148678476194</v>
      </c>
      <c r="H80" s="671">
        <f t="shared" si="12"/>
        <v>1.7989366444721003E-2</v>
      </c>
    </row>
    <row r="81" spans="1:8" x14ac:dyDescent="0.3">
      <c r="A81" s="681" t="s">
        <v>490</v>
      </c>
      <c r="B81" s="682">
        <f>SUM(B82:B84)</f>
        <v>28131.96</v>
      </c>
      <c r="C81" s="683">
        <f>SUM(C82:C84)</f>
        <v>2</v>
      </c>
      <c r="D81" s="684" t="s">
        <v>204</v>
      </c>
      <c r="E81" s="683">
        <f>SUM(E82:E84)</f>
        <v>88898.815000000002</v>
      </c>
      <c r="F81" s="683">
        <f>SUM(F82:F84)</f>
        <v>81147.78</v>
      </c>
      <c r="G81" s="685">
        <f>(F81-E81)/E81</f>
        <v>-8.7189407417860437E-2</v>
      </c>
      <c r="H81" s="686">
        <f>SUM(H82:H84)</f>
        <v>1</v>
      </c>
    </row>
    <row r="82" spans="1:8" x14ac:dyDescent="0.3">
      <c r="A82" s="687" t="s">
        <v>161</v>
      </c>
      <c r="B82" s="688">
        <v>23770</v>
      </c>
      <c r="C82" s="689">
        <v>0</v>
      </c>
      <c r="D82" s="668" t="s">
        <v>204</v>
      </c>
      <c r="E82" s="693">
        <v>80299</v>
      </c>
      <c r="F82" s="689">
        <v>80425</v>
      </c>
      <c r="G82" s="691">
        <f>(F82-E82)/E82</f>
        <v>1.5691353566046899E-3</v>
      </c>
      <c r="H82" s="692">
        <f>(F82/F81)</f>
        <v>0.99109304037645884</v>
      </c>
    </row>
    <row r="83" spans="1:8" x14ac:dyDescent="0.3">
      <c r="A83" s="687" t="s">
        <v>150</v>
      </c>
      <c r="B83" s="688">
        <v>450</v>
      </c>
      <c r="C83" s="689">
        <v>2</v>
      </c>
      <c r="D83" s="668">
        <f t="shared" si="10"/>
        <v>-0.99555555555555553</v>
      </c>
      <c r="E83" s="693">
        <v>4687.8550000000005</v>
      </c>
      <c r="F83" s="689">
        <v>722.78</v>
      </c>
      <c r="G83" s="691">
        <f>(F83-E83)/E83</f>
        <v>-0.84581861000393577</v>
      </c>
      <c r="H83" s="692">
        <f>(F83/F81)</f>
        <v>8.9069596235411483E-3</v>
      </c>
    </row>
    <row r="84" spans="1:8" x14ac:dyDescent="0.3">
      <c r="A84" s="687" t="s">
        <v>147</v>
      </c>
      <c r="B84" s="688">
        <v>3911.96</v>
      </c>
      <c r="C84" s="695">
        <v>0</v>
      </c>
      <c r="D84" s="668" t="s">
        <v>204</v>
      </c>
      <c r="E84" s="693">
        <v>3911.96</v>
      </c>
      <c r="F84" s="689">
        <v>0</v>
      </c>
      <c r="G84" s="691" t="s">
        <v>204</v>
      </c>
      <c r="H84" s="692">
        <f>(F84/F81)</f>
        <v>0</v>
      </c>
    </row>
    <row r="85" spans="1:8" x14ac:dyDescent="0.3">
      <c r="A85" s="659" t="s">
        <v>491</v>
      </c>
      <c r="B85" s="660">
        <f>SUM(B86:B91)</f>
        <v>3229.66</v>
      </c>
      <c r="C85" s="661">
        <f>SUM(C86:C91)</f>
        <v>3288.0299999999997</v>
      </c>
      <c r="D85" s="662">
        <f t="shared" si="10"/>
        <v>1.8073109862957678E-2</v>
      </c>
      <c r="E85" s="661">
        <f>SUM(E86:E91)</f>
        <v>42035.409999999996</v>
      </c>
      <c r="F85" s="661">
        <f>SUM(F86:F91)</f>
        <v>33258.33</v>
      </c>
      <c r="G85" s="663">
        <f t="shared" si="11"/>
        <v>-0.20880205521963496</v>
      </c>
      <c r="H85" s="664">
        <f>SUM(H86:H91)</f>
        <v>0.99999999999999989</v>
      </c>
    </row>
    <row r="86" spans="1:8" x14ac:dyDescent="0.3">
      <c r="A86" s="665" t="s">
        <v>159</v>
      </c>
      <c r="B86" s="666">
        <v>3169</v>
      </c>
      <c r="C86" s="667">
        <v>3254.0299999999997</v>
      </c>
      <c r="D86" s="668">
        <f t="shared" si="10"/>
        <v>2.6831808141369436E-2</v>
      </c>
      <c r="E86" s="667">
        <v>34248.89</v>
      </c>
      <c r="F86" s="667">
        <v>32684.329999999998</v>
      </c>
      <c r="G86" s="670">
        <f t="shared" si="11"/>
        <v>-4.5682064440628625E-2</v>
      </c>
      <c r="H86" s="671">
        <f t="shared" ref="H86:H91" si="13">F86/$F$85</f>
        <v>0.98274116589738558</v>
      </c>
    </row>
    <row r="87" spans="1:8" x14ac:dyDescent="0.3">
      <c r="A87" s="665" t="s">
        <v>147</v>
      </c>
      <c r="B87" s="666">
        <v>56</v>
      </c>
      <c r="C87" s="667">
        <v>34</v>
      </c>
      <c r="D87" s="668">
        <f t="shared" si="10"/>
        <v>-0.39285714285714285</v>
      </c>
      <c r="E87" s="667">
        <v>704</v>
      </c>
      <c r="F87" s="667">
        <v>309</v>
      </c>
      <c r="G87" s="670">
        <f t="shared" si="11"/>
        <v>-0.56107954545454541</v>
      </c>
      <c r="H87" s="671">
        <f t="shared" si="13"/>
        <v>9.2909054663899236E-3</v>
      </c>
    </row>
    <row r="88" spans="1:8" x14ac:dyDescent="0.3">
      <c r="A88" s="665" t="s">
        <v>155</v>
      </c>
      <c r="B88" s="666">
        <v>0</v>
      </c>
      <c r="C88" s="667">
        <v>0</v>
      </c>
      <c r="D88" s="668" t="s">
        <v>204</v>
      </c>
      <c r="E88" s="667">
        <v>775</v>
      </c>
      <c r="F88" s="667">
        <v>220</v>
      </c>
      <c r="G88" s="670">
        <f t="shared" si="11"/>
        <v>-0.71612903225806457</v>
      </c>
      <c r="H88" s="671">
        <f t="shared" si="13"/>
        <v>6.614884150827777E-3</v>
      </c>
    </row>
    <row r="89" spans="1:8" x14ac:dyDescent="0.3">
      <c r="A89" s="665" t="s">
        <v>168</v>
      </c>
      <c r="B89" s="666">
        <v>0</v>
      </c>
      <c r="C89" s="667">
        <v>0</v>
      </c>
      <c r="D89" s="668" t="s">
        <v>204</v>
      </c>
      <c r="E89" s="667">
        <v>0</v>
      </c>
      <c r="F89" s="667">
        <v>45</v>
      </c>
      <c r="G89" s="670" t="s">
        <v>205</v>
      </c>
      <c r="H89" s="671">
        <f t="shared" si="13"/>
        <v>1.3530444853965908E-3</v>
      </c>
    </row>
    <row r="90" spans="1:8" x14ac:dyDescent="0.3">
      <c r="A90" s="665" t="s">
        <v>157</v>
      </c>
      <c r="B90" s="666">
        <v>0</v>
      </c>
      <c r="C90" s="667">
        <v>0</v>
      </c>
      <c r="D90" s="668" t="s">
        <v>204</v>
      </c>
      <c r="E90" s="667">
        <v>1800</v>
      </c>
      <c r="F90" s="667">
        <v>0</v>
      </c>
      <c r="G90" s="670" t="s">
        <v>204</v>
      </c>
      <c r="H90" s="671">
        <f t="shared" si="13"/>
        <v>0</v>
      </c>
    </row>
    <row r="91" spans="1:8" x14ac:dyDescent="0.3">
      <c r="A91" s="665" t="s">
        <v>88</v>
      </c>
      <c r="B91" s="666">
        <v>4.6599999999998545</v>
      </c>
      <c r="C91" s="667">
        <v>0</v>
      </c>
      <c r="D91" s="668" t="s">
        <v>204</v>
      </c>
      <c r="E91" s="667">
        <v>4507.5199999999968</v>
      </c>
      <c r="F91" s="667">
        <v>0</v>
      </c>
      <c r="G91" s="670" t="s">
        <v>204</v>
      </c>
      <c r="H91" s="671">
        <f t="shared" si="13"/>
        <v>0</v>
      </c>
    </row>
    <row r="92" spans="1:8" x14ac:dyDescent="0.3">
      <c r="A92" s="681" t="s">
        <v>492</v>
      </c>
      <c r="B92" s="682">
        <f>SUM(B93)</f>
        <v>1502.375</v>
      </c>
      <c r="C92" s="683">
        <f>SUM(C93)</f>
        <v>1597.8589999999999</v>
      </c>
      <c r="D92" s="662">
        <f>(C92-B92)/B92</f>
        <v>6.3555370663116686E-2</v>
      </c>
      <c r="E92" s="683">
        <f>SUM(E93)</f>
        <v>21974.7</v>
      </c>
      <c r="F92" s="683">
        <f>SUM(F93)</f>
        <v>21746.325999999997</v>
      </c>
      <c r="G92" s="685">
        <f>(F92-E92)/E92</f>
        <v>-1.0392587839652119E-2</v>
      </c>
      <c r="H92" s="686">
        <f>SUM(H93)</f>
        <v>1</v>
      </c>
    </row>
    <row r="93" spans="1:8" x14ac:dyDescent="0.3">
      <c r="A93" s="687" t="s">
        <v>284</v>
      </c>
      <c r="B93" s="688">
        <v>1502.375</v>
      </c>
      <c r="C93" s="689">
        <v>1597.8589999999999</v>
      </c>
      <c r="D93" s="668">
        <f>(C93-B93)/B93</f>
        <v>6.3555370663116686E-2</v>
      </c>
      <c r="E93" s="689">
        <v>21974.7</v>
      </c>
      <c r="F93" s="689">
        <v>21746.325999999997</v>
      </c>
      <c r="G93" s="691">
        <f>(F93-E93)/E93</f>
        <v>-1.0392587839652119E-2</v>
      </c>
      <c r="H93" s="692">
        <v>1</v>
      </c>
    </row>
    <row r="94" spans="1:8" x14ac:dyDescent="0.3">
      <c r="A94" s="681" t="s">
        <v>493</v>
      </c>
      <c r="B94" s="682">
        <f>SUM(B95:B97)</f>
        <v>13832</v>
      </c>
      <c r="C94" s="683">
        <f>SUM(C95:C97)</f>
        <v>12</v>
      </c>
      <c r="D94" s="684" t="s">
        <v>204</v>
      </c>
      <c r="E94" s="683">
        <f>SUM(E95:E97)</f>
        <v>31436</v>
      </c>
      <c r="F94" s="683">
        <f>SUM(F95:F97)</f>
        <v>19221</v>
      </c>
      <c r="G94" s="685">
        <f>(F94-E94)/E94</f>
        <v>-0.38856724774144291</v>
      </c>
      <c r="H94" s="686">
        <f>SUM(H95:H97)</f>
        <v>1</v>
      </c>
    </row>
    <row r="95" spans="1:8" x14ac:dyDescent="0.3">
      <c r="A95" s="687" t="s">
        <v>147</v>
      </c>
      <c r="B95" s="688">
        <v>13832</v>
      </c>
      <c r="C95" s="689">
        <v>12</v>
      </c>
      <c r="D95" s="668" t="s">
        <v>204</v>
      </c>
      <c r="E95" s="689">
        <v>31235</v>
      </c>
      <c r="F95" s="689">
        <v>19221</v>
      </c>
      <c r="G95" s="691">
        <f>(F95-E95)/E95</f>
        <v>-0.38463262365935647</v>
      </c>
      <c r="H95" s="692">
        <f>F95/$F$94</f>
        <v>1</v>
      </c>
    </row>
    <row r="96" spans="1:8" x14ac:dyDescent="0.3">
      <c r="A96" s="687" t="s">
        <v>158</v>
      </c>
      <c r="B96" s="688">
        <v>0</v>
      </c>
      <c r="C96" s="689">
        <v>0</v>
      </c>
      <c r="D96" s="668" t="s">
        <v>204</v>
      </c>
      <c r="E96" s="689">
        <v>1</v>
      </c>
      <c r="F96" s="689">
        <v>0</v>
      </c>
      <c r="G96" s="691" t="s">
        <v>204</v>
      </c>
      <c r="H96" s="692">
        <f>F96/$F$94</f>
        <v>0</v>
      </c>
    </row>
    <row r="97" spans="1:8" x14ac:dyDescent="0.3">
      <c r="A97" s="665" t="s">
        <v>482</v>
      </c>
      <c r="B97" s="688">
        <v>0</v>
      </c>
      <c r="C97" s="689">
        <v>0</v>
      </c>
      <c r="D97" s="668" t="s">
        <v>204</v>
      </c>
      <c r="E97" s="689">
        <v>200</v>
      </c>
      <c r="F97" s="689">
        <v>0</v>
      </c>
      <c r="G97" s="691" t="s">
        <v>204</v>
      </c>
      <c r="H97" s="692">
        <f>F97/$F$94</f>
        <v>0</v>
      </c>
    </row>
    <row r="98" spans="1:8" x14ac:dyDescent="0.3">
      <c r="A98" s="659" t="s">
        <v>494</v>
      </c>
      <c r="B98" s="660">
        <f>SUM(B99:B101)</f>
        <v>4256</v>
      </c>
      <c r="C98" s="661">
        <f>SUM(C99:C101)</f>
        <v>3157</v>
      </c>
      <c r="D98" s="662">
        <f>(C98-B98)/B98</f>
        <v>-0.25822368421052633</v>
      </c>
      <c r="E98" s="661">
        <f>SUM(E99:E101)</f>
        <v>42805</v>
      </c>
      <c r="F98" s="661">
        <f>SUM(F99:F101)</f>
        <v>17065</v>
      </c>
      <c r="G98" s="663">
        <f t="shared" ref="G98:G110" si="14">(F98-E98)/E98</f>
        <v>-0.60133162013783437</v>
      </c>
      <c r="H98" s="664">
        <f>SUM(H99:H101)</f>
        <v>1</v>
      </c>
    </row>
    <row r="99" spans="1:8" x14ac:dyDescent="0.3">
      <c r="A99" s="665" t="s">
        <v>155</v>
      </c>
      <c r="B99" s="666">
        <v>2722</v>
      </c>
      <c r="C99" s="667">
        <v>1527</v>
      </c>
      <c r="D99" s="690">
        <f>(C99-B99)/B99</f>
        <v>-0.43901542983100661</v>
      </c>
      <c r="E99" s="667">
        <v>14680</v>
      </c>
      <c r="F99" s="667">
        <v>10358</v>
      </c>
      <c r="G99" s="670">
        <f t="shared" si="14"/>
        <v>-0.29441416893732969</v>
      </c>
      <c r="H99" s="671">
        <f>(F99/$F$98)</f>
        <v>0.60697333723996483</v>
      </c>
    </row>
    <row r="100" spans="1:8" x14ac:dyDescent="0.3">
      <c r="A100" s="665" t="s">
        <v>163</v>
      </c>
      <c r="B100" s="666">
        <v>1500</v>
      </c>
      <c r="C100" s="667">
        <v>1500</v>
      </c>
      <c r="D100" s="690">
        <f t="shared" ref="D100:D101" si="15">(C100-B100)/B100</f>
        <v>0</v>
      </c>
      <c r="E100" s="667">
        <v>27700</v>
      </c>
      <c r="F100" s="667">
        <v>5700</v>
      </c>
      <c r="G100" s="670">
        <f t="shared" si="14"/>
        <v>-0.79422382671480141</v>
      </c>
      <c r="H100" s="671">
        <f>(F100/$F$98)</f>
        <v>0.33401699384705535</v>
      </c>
    </row>
    <row r="101" spans="1:8" x14ac:dyDescent="0.3">
      <c r="A101" s="665" t="s">
        <v>88</v>
      </c>
      <c r="B101" s="696">
        <v>34</v>
      </c>
      <c r="C101" s="667">
        <v>130</v>
      </c>
      <c r="D101" s="690">
        <f t="shared" si="15"/>
        <v>2.8235294117647061</v>
      </c>
      <c r="E101" s="667">
        <v>425</v>
      </c>
      <c r="F101" s="667">
        <v>1007</v>
      </c>
      <c r="G101" s="670">
        <f t="shared" si="14"/>
        <v>1.3694117647058823</v>
      </c>
      <c r="H101" s="671">
        <f>(F101/$F$98)</f>
        <v>5.9009668912979783E-2</v>
      </c>
    </row>
    <row r="102" spans="1:8" x14ac:dyDescent="0.3">
      <c r="A102" s="681" t="s">
        <v>495</v>
      </c>
      <c r="B102" s="682">
        <f>SUM(B103)</f>
        <v>2419.92</v>
      </c>
      <c r="C102" s="683">
        <f>SUM(C103)</f>
        <v>1868.4649999999999</v>
      </c>
      <c r="D102" s="684">
        <f>(C102-B102)/B102</f>
        <v>-0.22788150021488318</v>
      </c>
      <c r="E102" s="683">
        <f>SUM(E103)</f>
        <v>16721.38</v>
      </c>
      <c r="F102" s="683">
        <f>SUM(F103)</f>
        <v>13595.120000000003</v>
      </c>
      <c r="G102" s="685">
        <f t="shared" si="14"/>
        <v>-0.18696184166617816</v>
      </c>
      <c r="H102" s="686">
        <f>SUM(H103)</f>
        <v>1</v>
      </c>
    </row>
    <row r="103" spans="1:8" x14ac:dyDescent="0.3">
      <c r="A103" s="687" t="s">
        <v>284</v>
      </c>
      <c r="B103" s="688">
        <v>2419.92</v>
      </c>
      <c r="C103" s="689">
        <v>1868.4649999999999</v>
      </c>
      <c r="D103" s="690">
        <f>(C103-B103)/B103</f>
        <v>-0.22788150021488318</v>
      </c>
      <c r="E103" s="667">
        <v>16721.38</v>
      </c>
      <c r="F103" s="689">
        <v>13595.120000000003</v>
      </c>
      <c r="G103" s="691">
        <f t="shared" si="14"/>
        <v>-0.18696184166617816</v>
      </c>
      <c r="H103" s="671">
        <f>F103/$F$102</f>
        <v>1</v>
      </c>
    </row>
    <row r="104" spans="1:8" x14ac:dyDescent="0.3">
      <c r="A104" s="659" t="s">
        <v>496</v>
      </c>
      <c r="B104" s="660">
        <f>SUM(B105:B107)</f>
        <v>2228.2150000000001</v>
      </c>
      <c r="C104" s="661">
        <f>SUM(C105:C107)</f>
        <v>993.96100000000001</v>
      </c>
      <c r="D104" s="662">
        <f>(C104-B104)/B104</f>
        <v>-0.55392051485157401</v>
      </c>
      <c r="E104" s="683">
        <f>SUM(E105:E107)</f>
        <v>23124.091</v>
      </c>
      <c r="F104" s="661">
        <f>SUM(F105:F107)</f>
        <v>13407.024000000001</v>
      </c>
      <c r="G104" s="663">
        <f t="shared" si="14"/>
        <v>-0.42021400970961403</v>
      </c>
      <c r="H104" s="664">
        <f>SUM(H105:H107)</f>
        <v>1</v>
      </c>
    </row>
    <row r="105" spans="1:8" x14ac:dyDescent="0.3">
      <c r="A105" s="665" t="s">
        <v>160</v>
      </c>
      <c r="B105" s="666">
        <v>1675.7</v>
      </c>
      <c r="C105" s="667">
        <v>562.53</v>
      </c>
      <c r="D105" s="668">
        <f>(C105-B105)/B105</f>
        <v>-0.66430148594617178</v>
      </c>
      <c r="E105" s="667">
        <v>14822.75</v>
      </c>
      <c r="F105" s="667">
        <v>9736.8000000000011</v>
      </c>
      <c r="G105" s="670">
        <f t="shared" si="14"/>
        <v>-0.34311784250560784</v>
      </c>
      <c r="H105" s="671">
        <f>F105/$F$104</f>
        <v>0.72624618259801732</v>
      </c>
    </row>
    <row r="106" spans="1:8" x14ac:dyDescent="0.3">
      <c r="A106" s="665" t="s">
        <v>475</v>
      </c>
      <c r="B106" s="666">
        <v>0</v>
      </c>
      <c r="C106" s="667">
        <v>0</v>
      </c>
      <c r="D106" s="668" t="s">
        <v>204</v>
      </c>
      <c r="E106" s="667">
        <v>3286.28</v>
      </c>
      <c r="F106" s="667">
        <v>2026.17</v>
      </c>
      <c r="G106" s="670">
        <f t="shared" si="14"/>
        <v>-0.38344571978042041</v>
      </c>
      <c r="H106" s="671">
        <f>F106/$F$104</f>
        <v>0.15112749854106325</v>
      </c>
    </row>
    <row r="107" spans="1:8" x14ac:dyDescent="0.3">
      <c r="A107" s="665" t="s">
        <v>147</v>
      </c>
      <c r="B107" s="666">
        <v>552.51499999999999</v>
      </c>
      <c r="C107" s="667">
        <v>431.43099999999998</v>
      </c>
      <c r="D107" s="668">
        <f>(C107-B107)/B107</f>
        <v>-0.21915061129562094</v>
      </c>
      <c r="E107" s="667">
        <v>5015.0610000000006</v>
      </c>
      <c r="F107" s="667">
        <v>1644.0539999999999</v>
      </c>
      <c r="G107" s="670">
        <f t="shared" si="14"/>
        <v>-0.67217666943632393</v>
      </c>
      <c r="H107" s="671">
        <f>F107/$F$104</f>
        <v>0.12262631886091944</v>
      </c>
    </row>
    <row r="108" spans="1:8" x14ac:dyDescent="0.3">
      <c r="A108" s="659" t="s">
        <v>497</v>
      </c>
      <c r="B108" s="660">
        <f>SUM(B109:B111)</f>
        <v>556.22</v>
      </c>
      <c r="C108" s="661">
        <f>SUM(C109:C111)</f>
        <v>1124.0650000000001</v>
      </c>
      <c r="D108" s="684">
        <f>(C108-B108)/B108</f>
        <v>1.0209000035956994</v>
      </c>
      <c r="E108" s="661">
        <f>SUM(E109:E111)</f>
        <v>8521.0680000000011</v>
      </c>
      <c r="F108" s="661">
        <f>SUM(F109:F111)</f>
        <v>9579.5499999999993</v>
      </c>
      <c r="G108" s="663">
        <f t="shared" si="14"/>
        <v>0.124219405360924</v>
      </c>
      <c r="H108" s="664">
        <f>SUM(H109:H111)</f>
        <v>1</v>
      </c>
    </row>
    <row r="109" spans="1:8" x14ac:dyDescent="0.3">
      <c r="A109" s="665" t="s">
        <v>153</v>
      </c>
      <c r="B109" s="666">
        <v>0</v>
      </c>
      <c r="C109" s="667">
        <v>786.18499999999995</v>
      </c>
      <c r="D109" s="690" t="s">
        <v>205</v>
      </c>
      <c r="E109" s="667">
        <v>3753.33</v>
      </c>
      <c r="F109" s="667">
        <v>5698.2649999999994</v>
      </c>
      <c r="G109" s="670">
        <f t="shared" si="14"/>
        <v>0.51818918134030301</v>
      </c>
      <c r="H109" s="671">
        <f>F109/$F$108</f>
        <v>0.59483639628166252</v>
      </c>
    </row>
    <row r="110" spans="1:8" x14ac:dyDescent="0.3">
      <c r="A110" s="665" t="s">
        <v>283</v>
      </c>
      <c r="B110" s="666">
        <v>336.92500000000001</v>
      </c>
      <c r="C110" s="667">
        <v>337.88</v>
      </c>
      <c r="D110" s="690">
        <f>(C110-B110)/B110</f>
        <v>2.8344587074274215E-3</v>
      </c>
      <c r="E110" s="667">
        <v>3572.6280000000002</v>
      </c>
      <c r="F110" s="667">
        <v>3881.2849999999999</v>
      </c>
      <c r="G110" s="670">
        <f t="shared" si="14"/>
        <v>8.6394945121630262E-2</v>
      </c>
      <c r="H110" s="671">
        <f>F110/$F$108</f>
        <v>0.40516360371833754</v>
      </c>
    </row>
    <row r="111" spans="1:8" x14ac:dyDescent="0.3">
      <c r="A111" s="665" t="s">
        <v>160</v>
      </c>
      <c r="B111" s="666">
        <v>219.29499999999999</v>
      </c>
      <c r="C111" s="667">
        <v>0</v>
      </c>
      <c r="D111" s="690" t="s">
        <v>204</v>
      </c>
      <c r="E111" s="667">
        <v>1195.1099999999999</v>
      </c>
      <c r="F111" s="667">
        <v>0</v>
      </c>
      <c r="G111" s="670" t="s">
        <v>204</v>
      </c>
      <c r="H111" s="671">
        <f>F111/$F$108</f>
        <v>0</v>
      </c>
    </row>
    <row r="112" spans="1:8" x14ac:dyDescent="0.3">
      <c r="A112" s="681" t="s">
        <v>498</v>
      </c>
      <c r="B112" s="682">
        <f>SUM(B113:B115)</f>
        <v>9257</v>
      </c>
      <c r="C112" s="683">
        <f>SUM(C113:C115)</f>
        <v>9</v>
      </c>
      <c r="D112" s="684">
        <f>(C112-B112)/B112</f>
        <v>-0.99902776277411687</v>
      </c>
      <c r="E112" s="683">
        <f>SUM(E113:E115)</f>
        <v>46886.991999999998</v>
      </c>
      <c r="F112" s="683">
        <f>SUM(F113:F115)</f>
        <v>8143.7250000000004</v>
      </c>
      <c r="G112" s="685">
        <f>(F112-E112)/E112</f>
        <v>-0.82631163457873347</v>
      </c>
      <c r="H112" s="686">
        <f>SUM(H113:H115)</f>
        <v>1</v>
      </c>
    </row>
    <row r="113" spans="1:8" x14ac:dyDescent="0.3">
      <c r="A113" s="687" t="s">
        <v>284</v>
      </c>
      <c r="B113" s="688">
        <v>9256</v>
      </c>
      <c r="C113" s="689">
        <v>0</v>
      </c>
      <c r="D113" s="668" t="s">
        <v>204</v>
      </c>
      <c r="E113" s="689">
        <v>45023</v>
      </c>
      <c r="F113" s="689">
        <v>7098</v>
      </c>
      <c r="G113" s="691">
        <f t="shared" ref="G113:G115" si="16">(F113-E113)/E113</f>
        <v>-0.84234724474157652</v>
      </c>
      <c r="H113" s="671">
        <f>F113/$F$112</f>
        <v>0.87159131724118877</v>
      </c>
    </row>
    <row r="114" spans="1:8" x14ac:dyDescent="0.3">
      <c r="A114" s="687" t="s">
        <v>161</v>
      </c>
      <c r="B114" s="688">
        <v>0</v>
      </c>
      <c r="C114" s="689">
        <v>0</v>
      </c>
      <c r="D114" s="668" t="s">
        <v>204</v>
      </c>
      <c r="E114" s="689">
        <v>1817.9920000000002</v>
      </c>
      <c r="F114" s="689">
        <v>915.625</v>
      </c>
      <c r="G114" s="691">
        <f t="shared" si="16"/>
        <v>-0.4963536693230774</v>
      </c>
      <c r="H114" s="671">
        <f t="shared" ref="H114:H115" si="17">F114/$F$112</f>
        <v>0.11243319242729831</v>
      </c>
    </row>
    <row r="115" spans="1:8" x14ac:dyDescent="0.3">
      <c r="A115" s="687" t="s">
        <v>150</v>
      </c>
      <c r="B115" s="688">
        <v>1</v>
      </c>
      <c r="C115" s="689">
        <v>9</v>
      </c>
      <c r="D115" s="668" t="s">
        <v>205</v>
      </c>
      <c r="E115" s="689">
        <v>46</v>
      </c>
      <c r="F115" s="689">
        <v>130.1</v>
      </c>
      <c r="G115" s="691">
        <f t="shared" si="16"/>
        <v>1.8282608695652172</v>
      </c>
      <c r="H115" s="671">
        <f t="shared" si="17"/>
        <v>1.5975490331512913E-2</v>
      </c>
    </row>
    <row r="116" spans="1:8" x14ac:dyDescent="0.3">
      <c r="A116" s="659" t="s">
        <v>499</v>
      </c>
      <c r="B116" s="660">
        <f>SUM(B117:B120)</f>
        <v>510</v>
      </c>
      <c r="C116" s="661">
        <f>SUM(C117:C120)</f>
        <v>1000</v>
      </c>
      <c r="D116" s="684">
        <f>(C116-B116)/B116</f>
        <v>0.96078431372549022</v>
      </c>
      <c r="E116" s="661">
        <f>SUM(E117:E120)</f>
        <v>35245.42</v>
      </c>
      <c r="F116" s="661">
        <f>SUM(F117:F120)</f>
        <v>4733</v>
      </c>
      <c r="G116" s="663">
        <f>(F116-E116)/E116</f>
        <v>-0.86571304867412557</v>
      </c>
      <c r="H116" s="664">
        <f>SUM(H117:H120)</f>
        <v>1</v>
      </c>
    </row>
    <row r="117" spans="1:8" x14ac:dyDescent="0.3">
      <c r="A117" s="665" t="s">
        <v>475</v>
      </c>
      <c r="B117" s="688">
        <v>510</v>
      </c>
      <c r="C117" s="689">
        <v>600</v>
      </c>
      <c r="D117" s="668">
        <f>(C117-B117)/B117</f>
        <v>0.17647058823529413</v>
      </c>
      <c r="E117" s="689">
        <v>6578.42</v>
      </c>
      <c r="F117" s="689">
        <v>3600</v>
      </c>
      <c r="G117" s="691">
        <f>(F117-E117)/E117</f>
        <v>-0.45275613293161582</v>
      </c>
      <c r="H117" s="692">
        <f>(F117/$F$116)</f>
        <v>0.76061694485527154</v>
      </c>
    </row>
    <row r="118" spans="1:8" x14ac:dyDescent="0.3">
      <c r="A118" s="687" t="s">
        <v>500</v>
      </c>
      <c r="B118" s="688">
        <v>0</v>
      </c>
      <c r="C118" s="689">
        <v>400</v>
      </c>
      <c r="D118" s="668" t="s">
        <v>204</v>
      </c>
      <c r="E118" s="689">
        <v>0</v>
      </c>
      <c r="F118" s="689">
        <v>1000</v>
      </c>
      <c r="G118" s="691" t="s">
        <v>205</v>
      </c>
      <c r="H118" s="692">
        <f>(F118/$F$116)</f>
        <v>0.21128248468201985</v>
      </c>
    </row>
    <row r="119" spans="1:8" x14ac:dyDescent="0.3">
      <c r="A119" s="687" t="s">
        <v>150</v>
      </c>
      <c r="B119" s="688">
        <v>0</v>
      </c>
      <c r="C119" s="689">
        <v>0</v>
      </c>
      <c r="D119" s="668" t="s">
        <v>204</v>
      </c>
      <c r="E119" s="689">
        <v>67</v>
      </c>
      <c r="F119" s="689">
        <v>133</v>
      </c>
      <c r="G119" s="691">
        <f>(F119-E119)/E119</f>
        <v>0.9850746268656716</v>
      </c>
      <c r="H119" s="692">
        <f>(F119/$F$116)</f>
        <v>2.8100570462708641E-2</v>
      </c>
    </row>
    <row r="120" spans="1:8" x14ac:dyDescent="0.3">
      <c r="A120" s="687" t="s">
        <v>151</v>
      </c>
      <c r="B120" s="688">
        <v>0</v>
      </c>
      <c r="C120" s="689">
        <v>0</v>
      </c>
      <c r="D120" s="668" t="s">
        <v>204</v>
      </c>
      <c r="E120" s="689">
        <v>28600</v>
      </c>
      <c r="F120" s="689">
        <v>0</v>
      </c>
      <c r="G120" s="691" t="s">
        <v>204</v>
      </c>
      <c r="H120" s="692">
        <f>(F120/$F$116)</f>
        <v>0</v>
      </c>
    </row>
    <row r="121" spans="1:8" x14ac:dyDescent="0.3">
      <c r="A121" s="681" t="s">
        <v>501</v>
      </c>
      <c r="B121" s="682">
        <f>SUM(B122:B122)</f>
        <v>1198.2850000000001</v>
      </c>
      <c r="C121" s="683">
        <f>SUM(C122:C122)</f>
        <v>435.625</v>
      </c>
      <c r="D121" s="684">
        <f>(C121-B121)/B121</f>
        <v>-0.63645960685479663</v>
      </c>
      <c r="E121" s="683">
        <f>SUM(E122:E122)</f>
        <v>14950.865</v>
      </c>
      <c r="F121" s="683">
        <f>SUM(F122:F122)</f>
        <v>4554.2199999999993</v>
      </c>
      <c r="G121" s="685">
        <f>(F121-E121)/E121</f>
        <v>-0.69538752440076212</v>
      </c>
      <c r="H121" s="686">
        <f>SUM(H122:H122)</f>
        <v>1</v>
      </c>
    </row>
    <row r="122" spans="1:8" x14ac:dyDescent="0.3">
      <c r="A122" s="687" t="s">
        <v>284</v>
      </c>
      <c r="B122" s="688">
        <v>1198.2850000000001</v>
      </c>
      <c r="C122" s="689">
        <v>435.625</v>
      </c>
      <c r="D122" s="668">
        <f>(C122-B122)/B122</f>
        <v>-0.63645960685479663</v>
      </c>
      <c r="E122" s="689">
        <v>14950.865</v>
      </c>
      <c r="F122" s="689">
        <v>4554.2199999999993</v>
      </c>
      <c r="G122" s="691">
        <f>(F122-E122)/E122</f>
        <v>-0.69538752440076212</v>
      </c>
      <c r="H122" s="692">
        <f>(F122/$F$121)</f>
        <v>1</v>
      </c>
    </row>
    <row r="123" spans="1:8" x14ac:dyDescent="0.3">
      <c r="A123" s="681" t="s">
        <v>502</v>
      </c>
      <c r="B123" s="682">
        <f>SUM(B124:B126)</f>
        <v>462</v>
      </c>
      <c r="C123" s="697">
        <f>SUM(C124:C126)</f>
        <v>248</v>
      </c>
      <c r="D123" s="684">
        <f t="shared" ref="D123:D126" si="18">(C123-B123)/B123</f>
        <v>-0.46320346320346323</v>
      </c>
      <c r="E123" s="683">
        <f>SUM(E124:E126)</f>
        <v>2483.6</v>
      </c>
      <c r="F123" s="683">
        <f>SUM(F124:F126)</f>
        <v>1246</v>
      </c>
      <c r="G123" s="685">
        <f t="shared" ref="G123:G139" si="19">(F123-E123)/E123</f>
        <v>-0.49830890642615555</v>
      </c>
      <c r="H123" s="686">
        <f>SUM(H124:H126)</f>
        <v>0.99999999999999989</v>
      </c>
    </row>
    <row r="124" spans="1:8" x14ac:dyDescent="0.3">
      <c r="A124" s="698" t="s">
        <v>148</v>
      </c>
      <c r="B124" s="688">
        <v>351</v>
      </c>
      <c r="C124" s="689">
        <v>172</v>
      </c>
      <c r="D124" s="668">
        <f t="shared" si="18"/>
        <v>-0.50997150997150997</v>
      </c>
      <c r="E124" s="689">
        <v>2214.6</v>
      </c>
      <c r="F124" s="689">
        <v>1066</v>
      </c>
      <c r="G124" s="691">
        <f t="shared" si="19"/>
        <v>-0.51864896595321952</v>
      </c>
      <c r="H124" s="692">
        <f>F124/$F$123</f>
        <v>0.85553772070626</v>
      </c>
    </row>
    <row r="125" spans="1:8" x14ac:dyDescent="0.3">
      <c r="A125" s="698" t="s">
        <v>168</v>
      </c>
      <c r="B125" s="688">
        <v>100</v>
      </c>
      <c r="C125" s="689">
        <v>60</v>
      </c>
      <c r="D125" s="668">
        <f t="shared" si="18"/>
        <v>-0.4</v>
      </c>
      <c r="E125" s="689">
        <v>160</v>
      </c>
      <c r="F125" s="689">
        <v>120</v>
      </c>
      <c r="G125" s="691">
        <f t="shared" si="19"/>
        <v>-0.25</v>
      </c>
      <c r="H125" s="692">
        <f>F125/$F$123</f>
        <v>9.6308186195826651E-2</v>
      </c>
    </row>
    <row r="126" spans="1:8" x14ac:dyDescent="0.3">
      <c r="A126" s="698" t="s">
        <v>88</v>
      </c>
      <c r="B126" s="688">
        <v>11</v>
      </c>
      <c r="C126" s="689">
        <v>16</v>
      </c>
      <c r="D126" s="668">
        <f t="shared" si="18"/>
        <v>0.45454545454545453</v>
      </c>
      <c r="E126" s="689">
        <v>109</v>
      </c>
      <c r="F126" s="689">
        <v>60</v>
      </c>
      <c r="G126" s="691">
        <f t="shared" si="19"/>
        <v>-0.44954128440366975</v>
      </c>
      <c r="H126" s="692">
        <f>F126/$F$123</f>
        <v>4.8154093097913325E-2</v>
      </c>
    </row>
    <row r="127" spans="1:8" x14ac:dyDescent="0.3">
      <c r="A127" s="681" t="s">
        <v>503</v>
      </c>
      <c r="B127" s="682">
        <f>SUM(B128:B128)</f>
        <v>0</v>
      </c>
      <c r="C127" s="683">
        <f>SUM(C128:C128)</f>
        <v>0</v>
      </c>
      <c r="D127" s="684" t="s">
        <v>204</v>
      </c>
      <c r="E127" s="683">
        <f>SUM(E128:E128)</f>
        <v>3650</v>
      </c>
      <c r="F127" s="683">
        <f>SUM(F128:F128)</f>
        <v>819</v>
      </c>
      <c r="G127" s="685">
        <f t="shared" si="19"/>
        <v>-0.77561643835616434</v>
      </c>
      <c r="H127" s="686">
        <f>SUM(H128:H128)</f>
        <v>1</v>
      </c>
    </row>
    <row r="128" spans="1:8" x14ac:dyDescent="0.3">
      <c r="A128" s="665" t="s">
        <v>155</v>
      </c>
      <c r="B128" s="688">
        <v>0</v>
      </c>
      <c r="C128" s="689">
        <v>0</v>
      </c>
      <c r="D128" s="668" t="s">
        <v>204</v>
      </c>
      <c r="E128" s="689">
        <v>3650</v>
      </c>
      <c r="F128" s="689">
        <v>819</v>
      </c>
      <c r="G128" s="691">
        <f t="shared" si="19"/>
        <v>-0.77561643835616434</v>
      </c>
      <c r="H128" s="692">
        <f>F128/$F$127</f>
        <v>1</v>
      </c>
    </row>
    <row r="129" spans="1:8" x14ac:dyDescent="0.3">
      <c r="A129" s="681" t="s">
        <v>504</v>
      </c>
      <c r="B129" s="682">
        <f>SUM(B130:B130)</f>
        <v>26</v>
      </c>
      <c r="C129" s="697">
        <f>SUM(C130:C130)</f>
        <v>0</v>
      </c>
      <c r="D129" s="684" t="s">
        <v>204</v>
      </c>
      <c r="E129" s="683">
        <f>SUM(E130:E130)</f>
        <v>256</v>
      </c>
      <c r="F129" s="683">
        <f>SUM(F130:F130)</f>
        <v>191.45</v>
      </c>
      <c r="G129" s="685">
        <f t="shared" si="19"/>
        <v>-0.25214843750000004</v>
      </c>
      <c r="H129" s="686">
        <f>SUM(H130:H130)</f>
        <v>1</v>
      </c>
    </row>
    <row r="130" spans="1:8" x14ac:dyDescent="0.3">
      <c r="A130" s="698" t="s">
        <v>150</v>
      </c>
      <c r="B130" s="688">
        <v>26</v>
      </c>
      <c r="C130" s="689">
        <v>0</v>
      </c>
      <c r="D130" s="668" t="s">
        <v>204</v>
      </c>
      <c r="E130" s="689">
        <v>256</v>
      </c>
      <c r="F130" s="689">
        <v>191.45</v>
      </c>
      <c r="G130" s="691">
        <f t="shared" si="19"/>
        <v>-0.25214843750000004</v>
      </c>
      <c r="H130" s="692">
        <f>F130/$F$129</f>
        <v>1</v>
      </c>
    </row>
    <row r="131" spans="1:8" x14ac:dyDescent="0.3">
      <c r="A131" s="681" t="s">
        <v>505</v>
      </c>
      <c r="B131" s="682">
        <f>SUM(B132:B133)</f>
        <v>43</v>
      </c>
      <c r="C131" s="683">
        <f>SUM(C132:C133)</f>
        <v>67</v>
      </c>
      <c r="D131" s="684">
        <f>(C131-B131)/B131</f>
        <v>0.55813953488372092</v>
      </c>
      <c r="E131" s="683">
        <f>SUM(E132:E133)</f>
        <v>215</v>
      </c>
      <c r="F131" s="683">
        <f>SUM(F132:F133)</f>
        <v>153</v>
      </c>
      <c r="G131" s="685">
        <f>(F131-E131)/E131</f>
        <v>-0.28837209302325584</v>
      </c>
      <c r="H131" s="686">
        <f>SUM(H132:H133)</f>
        <v>1</v>
      </c>
    </row>
    <row r="132" spans="1:8" x14ac:dyDescent="0.3">
      <c r="A132" s="665" t="s">
        <v>475</v>
      </c>
      <c r="B132" s="688">
        <v>3</v>
      </c>
      <c r="C132" s="689">
        <v>62</v>
      </c>
      <c r="D132" s="668" t="s">
        <v>205</v>
      </c>
      <c r="E132" s="693">
        <v>26</v>
      </c>
      <c r="F132" s="689">
        <v>137</v>
      </c>
      <c r="G132" s="691">
        <f>(F132-E132)/E132</f>
        <v>4.2692307692307692</v>
      </c>
      <c r="H132" s="692">
        <f>(F132/F131)</f>
        <v>0.89542483660130723</v>
      </c>
    </row>
    <row r="133" spans="1:8" x14ac:dyDescent="0.3">
      <c r="A133" s="698" t="s">
        <v>157</v>
      </c>
      <c r="B133" s="688">
        <v>40</v>
      </c>
      <c r="C133" s="689">
        <v>5</v>
      </c>
      <c r="D133" s="668">
        <f t="shared" ref="D133:D135" si="20">(C133-B133)/B133</f>
        <v>-0.875</v>
      </c>
      <c r="E133" s="667">
        <v>189</v>
      </c>
      <c r="F133" s="689">
        <v>16</v>
      </c>
      <c r="G133" s="691">
        <f>(F133-E133)/E133</f>
        <v>-0.91534391534391535</v>
      </c>
      <c r="H133" s="692">
        <f>(F133/F131)</f>
        <v>0.10457516339869281</v>
      </c>
    </row>
    <row r="134" spans="1:8" x14ac:dyDescent="0.3">
      <c r="A134" s="681" t="s">
        <v>506</v>
      </c>
      <c r="B134" s="682">
        <f>SUM(B135:B135)</f>
        <v>17</v>
      </c>
      <c r="C134" s="697">
        <f>SUM(C135:C135)</f>
        <v>17</v>
      </c>
      <c r="D134" s="684">
        <f t="shared" si="20"/>
        <v>0</v>
      </c>
      <c r="E134" s="683">
        <f>SUM(E135:E135)</f>
        <v>302</v>
      </c>
      <c r="F134" s="683">
        <f>SUM(F135:F135)</f>
        <v>108</v>
      </c>
      <c r="G134" s="685">
        <f t="shared" si="19"/>
        <v>-0.64238410596026485</v>
      </c>
      <c r="H134" s="686">
        <f>SUM(H135:H135)</f>
        <v>1</v>
      </c>
    </row>
    <row r="135" spans="1:8" x14ac:dyDescent="0.3">
      <c r="A135" s="698" t="s">
        <v>147</v>
      </c>
      <c r="B135" s="688">
        <v>17</v>
      </c>
      <c r="C135" s="689">
        <v>17</v>
      </c>
      <c r="D135" s="668">
        <f t="shared" si="20"/>
        <v>0</v>
      </c>
      <c r="E135" s="689">
        <v>302</v>
      </c>
      <c r="F135" s="689">
        <v>108</v>
      </c>
      <c r="G135" s="691">
        <f t="shared" si="19"/>
        <v>-0.64238410596026485</v>
      </c>
      <c r="H135" s="692">
        <f>F135/$F$134</f>
        <v>1</v>
      </c>
    </row>
    <row r="136" spans="1:8" x14ac:dyDescent="0.3">
      <c r="A136" s="681" t="s">
        <v>507</v>
      </c>
      <c r="B136" s="682">
        <f>SUM(B137:B137)</f>
        <v>4.4550000000000001</v>
      </c>
      <c r="C136" s="683">
        <f>SUM(C137:C137)</f>
        <v>0</v>
      </c>
      <c r="D136" s="684" t="s">
        <v>204</v>
      </c>
      <c r="E136" s="683">
        <f>SUM(E137:E137)</f>
        <v>51.68</v>
      </c>
      <c r="F136" s="683">
        <f>SUM(F137:F137)</f>
        <v>54.671999999999997</v>
      </c>
      <c r="G136" s="685">
        <f t="shared" si="19"/>
        <v>5.7894736842105214E-2</v>
      </c>
      <c r="H136" s="686">
        <f>SUM(H137:H137)</f>
        <v>1</v>
      </c>
    </row>
    <row r="137" spans="1:8" x14ac:dyDescent="0.3">
      <c r="A137" s="687" t="s">
        <v>147</v>
      </c>
      <c r="B137" s="688">
        <v>4.4550000000000001</v>
      </c>
      <c r="C137" s="689">
        <v>0</v>
      </c>
      <c r="D137" s="668" t="s">
        <v>204</v>
      </c>
      <c r="E137" s="689">
        <v>51.68</v>
      </c>
      <c r="F137" s="689">
        <v>54.671999999999997</v>
      </c>
      <c r="G137" s="691">
        <f t="shared" si="19"/>
        <v>5.7894736842105214E-2</v>
      </c>
      <c r="H137" s="692">
        <f>F137/$F$136</f>
        <v>1</v>
      </c>
    </row>
    <row r="138" spans="1:8" x14ac:dyDescent="0.3">
      <c r="A138" s="681" t="s">
        <v>508</v>
      </c>
      <c r="B138" s="682">
        <f>SUM(B139:B140)</f>
        <v>250</v>
      </c>
      <c r="C138" s="683">
        <f>SUM(C139:C140)</f>
        <v>0</v>
      </c>
      <c r="D138" s="684" t="s">
        <v>204</v>
      </c>
      <c r="E138" s="683">
        <f>SUM(E139:E140)</f>
        <v>256</v>
      </c>
      <c r="F138" s="683">
        <f>SUM(F139:F140)</f>
        <v>4</v>
      </c>
      <c r="G138" s="685">
        <f t="shared" si="19"/>
        <v>-0.984375</v>
      </c>
      <c r="H138" s="686">
        <f>SUM(H139:H140)</f>
        <v>1</v>
      </c>
    </row>
    <row r="139" spans="1:8" x14ac:dyDescent="0.3">
      <c r="A139" s="665" t="s">
        <v>475</v>
      </c>
      <c r="B139" s="688">
        <v>0</v>
      </c>
      <c r="C139" s="689">
        <v>0</v>
      </c>
      <c r="D139" s="668" t="s">
        <v>204</v>
      </c>
      <c r="E139" s="689">
        <v>6</v>
      </c>
      <c r="F139" s="689">
        <v>4</v>
      </c>
      <c r="G139" s="691">
        <f t="shared" si="19"/>
        <v>-0.33333333333333331</v>
      </c>
      <c r="H139" s="692">
        <f>F139/$F$138</f>
        <v>1</v>
      </c>
    </row>
    <row r="140" spans="1:8" x14ac:dyDescent="0.3">
      <c r="A140" s="665" t="s">
        <v>158</v>
      </c>
      <c r="B140" s="688">
        <v>250</v>
      </c>
      <c r="C140" s="689">
        <v>0</v>
      </c>
      <c r="D140" s="668"/>
      <c r="E140" s="689">
        <v>250</v>
      </c>
      <c r="F140" s="689">
        <v>0</v>
      </c>
      <c r="G140" s="691" t="s">
        <v>204</v>
      </c>
      <c r="H140" s="692">
        <f>F140/$F$138</f>
        <v>0</v>
      </c>
    </row>
    <row r="141" spans="1:8" x14ac:dyDescent="0.3">
      <c r="A141" s="681" t="s">
        <v>509</v>
      </c>
      <c r="B141" s="699">
        <f>SUM(B142:B142)</f>
        <v>2.0999999999999999E-3</v>
      </c>
      <c r="C141" s="683">
        <f>SUM(C142:C142)</f>
        <v>0</v>
      </c>
      <c r="D141" s="684" t="s">
        <v>204</v>
      </c>
      <c r="E141" s="683">
        <f>SUM(E142:E142)</f>
        <v>111108.1721</v>
      </c>
      <c r="F141" s="683">
        <f>SUM(F142:F142)</f>
        <v>0</v>
      </c>
      <c r="G141" s="685" t="s">
        <v>204</v>
      </c>
      <c r="H141" s="686" t="s">
        <v>204</v>
      </c>
    </row>
    <row r="142" spans="1:8" x14ac:dyDescent="0.3">
      <c r="A142" s="665" t="s">
        <v>147</v>
      </c>
      <c r="B142" s="700">
        <v>2.0999999999999999E-3</v>
      </c>
      <c r="C142" s="689">
        <v>0</v>
      </c>
      <c r="D142" s="668" t="s">
        <v>204</v>
      </c>
      <c r="E142" s="689">
        <v>111108.1721</v>
      </c>
      <c r="F142" s="689">
        <v>0</v>
      </c>
      <c r="G142" s="691" t="s">
        <v>204</v>
      </c>
      <c r="H142" s="692" t="s">
        <v>204</v>
      </c>
    </row>
    <row r="143" spans="1:8" x14ac:dyDescent="0.3">
      <c r="A143" s="681" t="s">
        <v>510</v>
      </c>
      <c r="B143" s="682">
        <f>SUM(B144:B144)</f>
        <v>0</v>
      </c>
      <c r="C143" s="683">
        <f>SUM(C144:C144)</f>
        <v>0</v>
      </c>
      <c r="D143" s="684" t="s">
        <v>204</v>
      </c>
      <c r="E143" s="683">
        <f>SUM(E144:E144)</f>
        <v>350.18999999999994</v>
      </c>
      <c r="F143" s="683">
        <f>SUM(F144:F144)</f>
        <v>0</v>
      </c>
      <c r="G143" s="663" t="s">
        <v>204</v>
      </c>
      <c r="H143" s="686" t="s">
        <v>204</v>
      </c>
    </row>
    <row r="144" spans="1:8" ht="14.4" thickBot="1" x14ac:dyDescent="0.35">
      <c r="A144" s="701" t="s">
        <v>285</v>
      </c>
      <c r="B144" s="702">
        <v>0</v>
      </c>
      <c r="C144" s="703">
        <v>0</v>
      </c>
      <c r="D144" s="704" t="s">
        <v>204</v>
      </c>
      <c r="E144" s="703">
        <v>350.18999999999994</v>
      </c>
      <c r="F144" s="703">
        <v>0</v>
      </c>
      <c r="G144" s="705" t="s">
        <v>204</v>
      </c>
      <c r="H144" s="706" t="s">
        <v>204</v>
      </c>
    </row>
    <row r="145" spans="1:8" ht="47.25" customHeight="1" x14ac:dyDescent="0.3">
      <c r="A145" s="779" t="s">
        <v>511</v>
      </c>
      <c r="B145" s="779"/>
      <c r="C145" s="779"/>
      <c r="D145" s="779"/>
      <c r="E145" s="779"/>
      <c r="F145" s="779"/>
      <c r="G145" s="779"/>
      <c r="H145" s="779"/>
    </row>
    <row r="146" spans="1:8" x14ac:dyDescent="0.3">
      <c r="A146" s="780"/>
      <c r="B146" s="780"/>
      <c r="C146" s="780"/>
      <c r="D146" s="780"/>
      <c r="E146" s="780"/>
      <c r="F146" s="780"/>
      <c r="G146" s="780"/>
      <c r="H146" s="780"/>
    </row>
    <row r="147" spans="1:8" x14ac:dyDescent="0.3">
      <c r="B147" s="707"/>
      <c r="C147" s="707"/>
      <c r="D147" s="707"/>
      <c r="E147" s="707"/>
      <c r="F147" s="707"/>
      <c r="G147" s="707"/>
      <c r="H147" s="707"/>
    </row>
    <row r="148" spans="1:8" x14ac:dyDescent="0.3">
      <c r="B148" s="708"/>
      <c r="C148" s="708"/>
      <c r="E148" s="708"/>
      <c r="F148" s="708"/>
    </row>
  </sheetData>
  <mergeCells count="4">
    <mergeCell ref="B4:D4"/>
    <mergeCell ref="E4:H4"/>
    <mergeCell ref="A145:H145"/>
    <mergeCell ref="A146:H14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34A0-4A19-447E-BB58-C10A067A6805}">
  <sheetPr>
    <tabColor rgb="FF8A0000"/>
  </sheetPr>
  <dimension ref="A1:O18"/>
  <sheetViews>
    <sheetView showGridLines="0" zoomScaleNormal="100" workbookViewId="0">
      <selection activeCell="J17" sqref="J17"/>
    </sheetView>
  </sheetViews>
  <sheetFormatPr baseColWidth="10" defaultColWidth="11.44140625" defaultRowHeight="14.4" x14ac:dyDescent="0.3"/>
  <cols>
    <col min="1" max="1" width="24.44140625" style="709" customWidth="1"/>
    <col min="2" max="2" width="8.44140625" style="709" customWidth="1"/>
    <col min="3" max="3" width="7.44140625" style="709" bestFit="1" customWidth="1"/>
    <col min="4" max="4" width="8.5546875" style="709" bestFit="1" customWidth="1"/>
    <col min="5" max="5" width="8.44140625" style="709" customWidth="1"/>
    <col min="6" max="6" width="9.6640625" style="709" customWidth="1"/>
    <col min="7" max="7" width="9.44140625" style="709" customWidth="1"/>
    <col min="8" max="8" width="7.5546875" style="709" customWidth="1"/>
    <col min="9" max="9" width="11.44140625" style="709"/>
    <col min="10" max="10" width="22.6640625" style="709" bestFit="1" customWidth="1"/>
    <col min="11" max="11" width="23.44140625" style="709" bestFit="1" customWidth="1"/>
    <col min="12" max="12" width="23.5546875" style="709" customWidth="1"/>
    <col min="13" max="13" width="22.6640625" style="709" bestFit="1" customWidth="1"/>
    <col min="14" max="16384" width="11.44140625" style="709"/>
  </cols>
  <sheetData>
    <row r="1" spans="1:15" x14ac:dyDescent="0.3">
      <c r="A1" s="650" t="s">
        <v>512</v>
      </c>
    </row>
    <row r="2" spans="1:15" ht="18" x14ac:dyDescent="0.3">
      <c r="A2" s="710" t="s">
        <v>513</v>
      </c>
      <c r="B2" s="711"/>
      <c r="C2" s="711"/>
      <c r="D2" s="711"/>
      <c r="E2" s="711"/>
      <c r="F2" s="711"/>
      <c r="G2" s="711"/>
      <c r="J2" s="712"/>
      <c r="K2" s="712"/>
      <c r="L2" s="712"/>
      <c r="M2" s="712"/>
      <c r="N2" s="712"/>
      <c r="O2" s="712"/>
    </row>
    <row r="3" spans="1:15" ht="15" thickBot="1" x14ac:dyDescent="0.35">
      <c r="J3" s="712"/>
      <c r="K3" s="712"/>
      <c r="L3" s="712"/>
      <c r="M3" s="712"/>
      <c r="N3" s="712"/>
      <c r="O3" s="712"/>
    </row>
    <row r="4" spans="1:15" ht="15" thickBot="1" x14ac:dyDescent="0.35">
      <c r="B4" s="774" t="s">
        <v>400</v>
      </c>
      <c r="C4" s="775"/>
      <c r="D4" s="776"/>
      <c r="E4" s="774" t="s">
        <v>401</v>
      </c>
      <c r="F4" s="775"/>
      <c r="G4" s="775"/>
      <c r="H4" s="776"/>
      <c r="J4" s="712"/>
      <c r="K4" s="712"/>
      <c r="L4" s="712"/>
      <c r="M4" s="712"/>
      <c r="N4" s="712"/>
      <c r="O4" s="712"/>
    </row>
    <row r="5" spans="1:15" x14ac:dyDescent="0.3">
      <c r="A5" s="713" t="s">
        <v>414</v>
      </c>
      <c r="B5" s="714">
        <v>2019</v>
      </c>
      <c r="C5" s="715">
        <v>2020</v>
      </c>
      <c r="D5" s="716" t="s">
        <v>473</v>
      </c>
      <c r="E5" s="715">
        <v>2019</v>
      </c>
      <c r="F5" s="715">
        <v>2020</v>
      </c>
      <c r="G5" s="715" t="s">
        <v>473</v>
      </c>
      <c r="H5" s="717" t="s">
        <v>428</v>
      </c>
      <c r="J5" s="712"/>
      <c r="K5" s="712"/>
      <c r="L5" s="712"/>
      <c r="M5" s="712"/>
      <c r="N5" s="712"/>
      <c r="O5" s="712"/>
    </row>
    <row r="6" spans="1:15" x14ac:dyDescent="0.3">
      <c r="A6" s="718" t="s">
        <v>514</v>
      </c>
      <c r="B6" s="719">
        <f>SUM(B7:B10)</f>
        <v>8912.16</v>
      </c>
      <c r="C6" s="720">
        <f>SUM(C7:C10)</f>
        <v>4120.18</v>
      </c>
      <c r="D6" s="684">
        <f t="shared" ref="D6:D10" si="0">(C6-B6)/B6</f>
        <v>-0.53769007737742591</v>
      </c>
      <c r="E6" s="720">
        <f>SUM(E7:E10)</f>
        <v>105939.59000000001</v>
      </c>
      <c r="F6" s="720">
        <f>SUM(F7:F10)</f>
        <v>46882.748</v>
      </c>
      <c r="G6" s="685">
        <f t="shared" ref="G6:G12" si="1">(F6-E6)/E6</f>
        <v>-0.55745771717636439</v>
      </c>
      <c r="H6" s="721">
        <f>SUM(H7:H10)</f>
        <v>1</v>
      </c>
      <c r="J6" s="712"/>
      <c r="K6" s="712"/>
      <c r="L6" s="712"/>
      <c r="M6" s="712"/>
      <c r="N6" s="712"/>
      <c r="O6" s="712"/>
    </row>
    <row r="7" spans="1:15" x14ac:dyDescent="0.3">
      <c r="A7" s="722" t="s">
        <v>151</v>
      </c>
      <c r="B7" s="723">
        <v>2214.42</v>
      </c>
      <c r="C7" s="724">
        <v>1334.1799999999998</v>
      </c>
      <c r="D7" s="690">
        <f t="shared" si="0"/>
        <v>-0.39750363526340993</v>
      </c>
      <c r="E7" s="724">
        <v>15715.34</v>
      </c>
      <c r="F7" s="724">
        <v>16466.259999999998</v>
      </c>
      <c r="G7" s="691">
        <f t="shared" si="1"/>
        <v>4.7782612402913219E-2</v>
      </c>
      <c r="H7" s="692">
        <f>F7/$F$6</f>
        <v>0.35122215958842684</v>
      </c>
      <c r="J7" s="712"/>
      <c r="K7" s="712"/>
      <c r="L7" s="712"/>
      <c r="M7" s="712"/>
      <c r="N7" s="712"/>
      <c r="O7" s="712"/>
    </row>
    <row r="8" spans="1:15" x14ac:dyDescent="0.3">
      <c r="A8" s="725" t="s">
        <v>482</v>
      </c>
      <c r="B8" s="723">
        <v>2839.04</v>
      </c>
      <c r="C8" s="724">
        <v>1324</v>
      </c>
      <c r="D8" s="690">
        <f t="shared" si="0"/>
        <v>-0.53364517583408477</v>
      </c>
      <c r="E8" s="724">
        <v>36216.930000000008</v>
      </c>
      <c r="F8" s="724">
        <v>16181.91</v>
      </c>
      <c r="G8" s="691">
        <f t="shared" si="1"/>
        <v>-0.55319487322641658</v>
      </c>
      <c r="H8" s="692">
        <f>F8/$F$6</f>
        <v>0.3451570287646108</v>
      </c>
      <c r="J8" s="712"/>
      <c r="K8" s="712"/>
      <c r="L8" s="712"/>
      <c r="M8" s="712"/>
      <c r="N8" s="712"/>
      <c r="O8" s="712"/>
    </row>
    <row r="9" spans="1:15" x14ac:dyDescent="0.3">
      <c r="A9" s="725" t="s">
        <v>149</v>
      </c>
      <c r="B9" s="723">
        <v>3676.7</v>
      </c>
      <c r="C9" s="724">
        <v>953</v>
      </c>
      <c r="D9" s="690">
        <f t="shared" si="0"/>
        <v>-0.74080017406913812</v>
      </c>
      <c r="E9" s="724">
        <v>52302.21</v>
      </c>
      <c r="F9" s="724">
        <v>10527.71</v>
      </c>
      <c r="G9" s="691">
        <f t="shared" si="1"/>
        <v>-0.79871385931875538</v>
      </c>
      <c r="H9" s="692">
        <f>F9/$F$6</f>
        <v>0.22455402998134835</v>
      </c>
      <c r="J9" s="712"/>
      <c r="K9" s="712"/>
      <c r="L9" s="712"/>
      <c r="M9" s="712"/>
      <c r="N9" s="712"/>
      <c r="O9" s="712"/>
    </row>
    <row r="10" spans="1:15" x14ac:dyDescent="0.3">
      <c r="A10" s="725" t="s">
        <v>152</v>
      </c>
      <c r="B10" s="723">
        <v>182</v>
      </c>
      <c r="C10" s="724">
        <v>509</v>
      </c>
      <c r="D10" s="690">
        <f t="shared" si="0"/>
        <v>1.7967032967032968</v>
      </c>
      <c r="E10" s="724">
        <v>1705.1100000000001</v>
      </c>
      <c r="F10" s="724">
        <v>3706.8679999999999</v>
      </c>
      <c r="G10" s="691">
        <f t="shared" si="1"/>
        <v>1.173975872524353</v>
      </c>
      <c r="H10" s="692">
        <f>F10/$F$6</f>
        <v>7.9066781665613969E-2</v>
      </c>
      <c r="J10" s="712"/>
      <c r="K10" s="712"/>
      <c r="L10" s="712"/>
      <c r="M10" s="712"/>
      <c r="N10" s="712"/>
      <c r="O10" s="712"/>
    </row>
    <row r="11" spans="1:15" x14ac:dyDescent="0.3">
      <c r="A11" s="726" t="s">
        <v>515</v>
      </c>
      <c r="B11" s="727">
        <f>SUM(B12:B12)</f>
        <v>8127.9800000000005</v>
      </c>
      <c r="C11" s="728">
        <f>SUM(C12:C12)</f>
        <v>0</v>
      </c>
      <c r="D11" s="684" t="s">
        <v>204</v>
      </c>
      <c r="E11" s="728">
        <f>SUM(E12:E12)</f>
        <v>60824.789999999994</v>
      </c>
      <c r="F11" s="728">
        <f>SUM(F12:F12)</f>
        <v>12939.089999999998</v>
      </c>
      <c r="G11" s="663">
        <f t="shared" si="1"/>
        <v>-0.78727275507239736</v>
      </c>
      <c r="H11" s="729">
        <f>SUM(H12:H12)</f>
        <v>1</v>
      </c>
      <c r="J11" s="712"/>
      <c r="K11" s="712"/>
      <c r="L11" s="712"/>
      <c r="M11" s="712"/>
      <c r="N11" s="712"/>
      <c r="O11" s="712"/>
    </row>
    <row r="12" spans="1:15" x14ac:dyDescent="0.3">
      <c r="A12" s="725" t="s">
        <v>151</v>
      </c>
      <c r="B12" s="730">
        <v>8127.9800000000005</v>
      </c>
      <c r="C12" s="731">
        <v>0</v>
      </c>
      <c r="D12" s="690" t="s">
        <v>204</v>
      </c>
      <c r="E12" s="731">
        <v>60824.789999999994</v>
      </c>
      <c r="F12" s="732">
        <v>12939.089999999998</v>
      </c>
      <c r="G12" s="670">
        <f t="shared" si="1"/>
        <v>-0.78727275507239736</v>
      </c>
      <c r="H12" s="733">
        <f>F12/$F$11</f>
        <v>1</v>
      </c>
      <c r="J12" s="712"/>
      <c r="K12" s="712"/>
      <c r="L12" s="712"/>
      <c r="M12" s="712"/>
      <c r="N12" s="712"/>
      <c r="O12" s="712"/>
    </row>
    <row r="13" spans="1:15" x14ac:dyDescent="0.3">
      <c r="A13" s="734" t="s">
        <v>516</v>
      </c>
      <c r="B13" s="735">
        <f>SUM(B14)</f>
        <v>10.15</v>
      </c>
      <c r="C13" s="736">
        <f>SUM(C14)</f>
        <v>0</v>
      </c>
      <c r="D13" s="737" t="s">
        <v>204</v>
      </c>
      <c r="E13" s="738">
        <f>SUM(E14)</f>
        <v>12.950000000000001</v>
      </c>
      <c r="F13" s="736">
        <f>SUM(F14)</f>
        <v>0</v>
      </c>
      <c r="G13" s="739" t="s">
        <v>204</v>
      </c>
      <c r="H13" s="740" t="s">
        <v>204</v>
      </c>
      <c r="J13" s="712"/>
      <c r="K13" s="712"/>
      <c r="L13" s="712"/>
      <c r="M13" s="712"/>
      <c r="N13" s="712"/>
      <c r="O13" s="712"/>
    </row>
    <row r="14" spans="1:15" ht="15" thickBot="1" x14ac:dyDescent="0.35">
      <c r="A14" s="741" t="s">
        <v>283</v>
      </c>
      <c r="B14" s="742">
        <v>10.15</v>
      </c>
      <c r="C14" s="743">
        <v>0</v>
      </c>
      <c r="D14" s="704" t="s">
        <v>204</v>
      </c>
      <c r="E14" s="743">
        <v>12.950000000000001</v>
      </c>
      <c r="F14" s="743">
        <v>0</v>
      </c>
      <c r="G14" s="744" t="s">
        <v>204</v>
      </c>
      <c r="H14" s="745" t="s">
        <v>204</v>
      </c>
      <c r="J14" s="712"/>
      <c r="K14" s="712"/>
      <c r="L14" s="712"/>
      <c r="M14" s="712"/>
      <c r="N14" s="712"/>
      <c r="O14" s="712"/>
    </row>
    <row r="15" spans="1:15" x14ac:dyDescent="0.3">
      <c r="J15" s="712"/>
      <c r="K15" s="712"/>
      <c r="L15" s="712"/>
      <c r="M15" s="712"/>
      <c r="N15" s="712"/>
      <c r="O15" s="712"/>
    </row>
    <row r="16" spans="1:15" ht="30" customHeight="1" x14ac:dyDescent="0.3">
      <c r="A16" s="781" t="s">
        <v>468</v>
      </c>
      <c r="B16" s="781"/>
      <c r="C16" s="781"/>
      <c r="D16" s="781"/>
      <c r="E16" s="781"/>
      <c r="F16" s="781"/>
      <c r="G16" s="781"/>
      <c r="H16" s="781"/>
      <c r="J16" s="712"/>
      <c r="K16" s="712"/>
      <c r="L16" s="712"/>
      <c r="M16" s="712"/>
      <c r="N16" s="712"/>
      <c r="O16" s="712"/>
    </row>
    <row r="17" spans="1:15" x14ac:dyDescent="0.3">
      <c r="A17" s="746" t="s">
        <v>469</v>
      </c>
      <c r="B17" s="746"/>
      <c r="C17" s="746"/>
      <c r="D17" s="746"/>
      <c r="E17" s="747"/>
      <c r="F17" s="748"/>
      <c r="G17" s="748"/>
      <c r="H17" s="748"/>
      <c r="J17" s="712"/>
      <c r="K17" s="712"/>
      <c r="L17" s="712"/>
      <c r="M17" s="712"/>
      <c r="N17" s="712"/>
      <c r="O17" s="712"/>
    </row>
    <row r="18" spans="1:15" x14ac:dyDescent="0.3">
      <c r="J18" s="712"/>
      <c r="K18" s="712"/>
      <c r="L18" s="712"/>
      <c r="M18" s="712"/>
      <c r="N18" s="712"/>
      <c r="O18" s="712"/>
    </row>
  </sheetData>
  <mergeCells count="3">
    <mergeCell ref="B4:D4"/>
    <mergeCell ref="E4:H4"/>
    <mergeCell ref="A16:H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A0000"/>
  </sheetPr>
  <dimension ref="A1:K71"/>
  <sheetViews>
    <sheetView showGridLines="0" view="pageBreakPreview" topLeftCell="A16" zoomScale="110" zoomScaleNormal="110" zoomScaleSheetLayoutView="110" workbookViewId="0">
      <selection activeCell="A71" sqref="A71:I71"/>
    </sheetView>
  </sheetViews>
  <sheetFormatPr baseColWidth="10" defaultColWidth="11.5546875" defaultRowHeight="13.8" x14ac:dyDescent="0.3"/>
  <cols>
    <col min="1" max="1" width="13" style="40" customWidth="1"/>
    <col min="2" max="2" width="16" style="40" customWidth="1"/>
    <col min="3" max="7" width="16" style="39" customWidth="1"/>
    <col min="8" max="8" width="17" style="39" customWidth="1"/>
    <col min="9" max="9" width="25.6640625" style="39" customWidth="1"/>
    <col min="10" max="10" width="10.33203125" style="38" customWidth="1"/>
    <col min="11" max="256" width="11.5546875" style="38"/>
    <col min="257" max="257" width="13" style="38" customWidth="1"/>
    <col min="258" max="263" width="16" style="38" customWidth="1"/>
    <col min="264" max="264" width="17" style="38" customWidth="1"/>
    <col min="265" max="265" width="25.6640625" style="38" customWidth="1"/>
    <col min="266" max="266" width="10.33203125" style="38" customWidth="1"/>
    <col min="267" max="512" width="11.5546875" style="38"/>
    <col min="513" max="513" width="13" style="38" customWidth="1"/>
    <col min="514" max="519" width="16" style="38" customWidth="1"/>
    <col min="520" max="520" width="17" style="38" customWidth="1"/>
    <col min="521" max="521" width="25.6640625" style="38" customWidth="1"/>
    <col min="522" max="522" width="10.33203125" style="38" customWidth="1"/>
    <col min="523" max="768" width="11.5546875" style="38"/>
    <col min="769" max="769" width="13" style="38" customWidth="1"/>
    <col min="770" max="775" width="16" style="38" customWidth="1"/>
    <col min="776" max="776" width="17" style="38" customWidth="1"/>
    <col min="777" max="777" width="25.6640625" style="38" customWidth="1"/>
    <col min="778" max="778" width="10.33203125" style="38" customWidth="1"/>
    <col min="779" max="1024" width="11.5546875" style="38"/>
    <col min="1025" max="1025" width="13" style="38" customWidth="1"/>
    <col min="1026" max="1031" width="16" style="38" customWidth="1"/>
    <col min="1032" max="1032" width="17" style="38" customWidth="1"/>
    <col min="1033" max="1033" width="25.6640625" style="38" customWidth="1"/>
    <col min="1034" max="1034" width="10.33203125" style="38" customWidth="1"/>
    <col min="1035" max="1280" width="11.5546875" style="38"/>
    <col min="1281" max="1281" width="13" style="38" customWidth="1"/>
    <col min="1282" max="1287" width="16" style="38" customWidth="1"/>
    <col min="1288" max="1288" width="17" style="38" customWidth="1"/>
    <col min="1289" max="1289" width="25.6640625" style="38" customWidth="1"/>
    <col min="1290" max="1290" width="10.33203125" style="38" customWidth="1"/>
    <col min="1291" max="1536" width="11.5546875" style="38"/>
    <col min="1537" max="1537" width="13" style="38" customWidth="1"/>
    <col min="1538" max="1543" width="16" style="38" customWidth="1"/>
    <col min="1544" max="1544" width="17" style="38" customWidth="1"/>
    <col min="1545" max="1545" width="25.6640625" style="38" customWidth="1"/>
    <col min="1546" max="1546" width="10.33203125" style="38" customWidth="1"/>
    <col min="1547" max="1792" width="11.5546875" style="38"/>
    <col min="1793" max="1793" width="13" style="38" customWidth="1"/>
    <col min="1794" max="1799" width="16" style="38" customWidth="1"/>
    <col min="1800" max="1800" width="17" style="38" customWidth="1"/>
    <col min="1801" max="1801" width="25.6640625" style="38" customWidth="1"/>
    <col min="1802" max="1802" width="10.33203125" style="38" customWidth="1"/>
    <col min="1803" max="2048" width="11.5546875" style="38"/>
    <col min="2049" max="2049" width="13" style="38" customWidth="1"/>
    <col min="2050" max="2055" width="16" style="38" customWidth="1"/>
    <col min="2056" max="2056" width="17" style="38" customWidth="1"/>
    <col min="2057" max="2057" width="25.6640625" style="38" customWidth="1"/>
    <col min="2058" max="2058" width="10.33203125" style="38" customWidth="1"/>
    <col min="2059" max="2304" width="11.5546875" style="38"/>
    <col min="2305" max="2305" width="13" style="38" customWidth="1"/>
    <col min="2306" max="2311" width="16" style="38" customWidth="1"/>
    <col min="2312" max="2312" width="17" style="38" customWidth="1"/>
    <col min="2313" max="2313" width="25.6640625" style="38" customWidth="1"/>
    <col min="2314" max="2314" width="10.33203125" style="38" customWidth="1"/>
    <col min="2315" max="2560" width="11.5546875" style="38"/>
    <col min="2561" max="2561" width="13" style="38" customWidth="1"/>
    <col min="2562" max="2567" width="16" style="38" customWidth="1"/>
    <col min="2568" max="2568" width="17" style="38" customWidth="1"/>
    <col min="2569" max="2569" width="25.6640625" style="38" customWidth="1"/>
    <col min="2570" max="2570" width="10.33203125" style="38" customWidth="1"/>
    <col min="2571" max="2816" width="11.5546875" style="38"/>
    <col min="2817" max="2817" width="13" style="38" customWidth="1"/>
    <col min="2818" max="2823" width="16" style="38" customWidth="1"/>
    <col min="2824" max="2824" width="17" style="38" customWidth="1"/>
    <col min="2825" max="2825" width="25.6640625" style="38" customWidth="1"/>
    <col min="2826" max="2826" width="10.33203125" style="38" customWidth="1"/>
    <col min="2827" max="3072" width="11.5546875" style="38"/>
    <col min="3073" max="3073" width="13" style="38" customWidth="1"/>
    <col min="3074" max="3079" width="16" style="38" customWidth="1"/>
    <col min="3080" max="3080" width="17" style="38" customWidth="1"/>
    <col min="3081" max="3081" width="25.6640625" style="38" customWidth="1"/>
    <col min="3082" max="3082" width="10.33203125" style="38" customWidth="1"/>
    <col min="3083" max="3328" width="11.5546875" style="38"/>
    <col min="3329" max="3329" width="13" style="38" customWidth="1"/>
    <col min="3330" max="3335" width="16" style="38" customWidth="1"/>
    <col min="3336" max="3336" width="17" style="38" customWidth="1"/>
    <col min="3337" max="3337" width="25.6640625" style="38" customWidth="1"/>
    <col min="3338" max="3338" width="10.33203125" style="38" customWidth="1"/>
    <col min="3339" max="3584" width="11.5546875" style="38"/>
    <col min="3585" max="3585" width="13" style="38" customWidth="1"/>
    <col min="3586" max="3591" width="16" style="38" customWidth="1"/>
    <col min="3592" max="3592" width="17" style="38" customWidth="1"/>
    <col min="3593" max="3593" width="25.6640625" style="38" customWidth="1"/>
    <col min="3594" max="3594" width="10.33203125" style="38" customWidth="1"/>
    <col min="3595" max="3840" width="11.5546875" style="38"/>
    <col min="3841" max="3841" width="13" style="38" customWidth="1"/>
    <col min="3842" max="3847" width="16" style="38" customWidth="1"/>
    <col min="3848" max="3848" width="17" style="38" customWidth="1"/>
    <col min="3849" max="3849" width="25.6640625" style="38" customWidth="1"/>
    <col min="3850" max="3850" width="10.33203125" style="38" customWidth="1"/>
    <col min="3851" max="4096" width="11.5546875" style="38"/>
    <col min="4097" max="4097" width="13" style="38" customWidth="1"/>
    <col min="4098" max="4103" width="16" style="38" customWidth="1"/>
    <col min="4104" max="4104" width="17" style="38" customWidth="1"/>
    <col min="4105" max="4105" width="25.6640625" style="38" customWidth="1"/>
    <col min="4106" max="4106" width="10.33203125" style="38" customWidth="1"/>
    <col min="4107" max="4352" width="11.5546875" style="38"/>
    <col min="4353" max="4353" width="13" style="38" customWidth="1"/>
    <col min="4354" max="4359" width="16" style="38" customWidth="1"/>
    <col min="4360" max="4360" width="17" style="38" customWidth="1"/>
    <col min="4361" max="4361" width="25.6640625" style="38" customWidth="1"/>
    <col min="4362" max="4362" width="10.33203125" style="38" customWidth="1"/>
    <col min="4363" max="4608" width="11.5546875" style="38"/>
    <col min="4609" max="4609" width="13" style="38" customWidth="1"/>
    <col min="4610" max="4615" width="16" style="38" customWidth="1"/>
    <col min="4616" max="4616" width="17" style="38" customWidth="1"/>
    <col min="4617" max="4617" width="25.6640625" style="38" customWidth="1"/>
    <col min="4618" max="4618" width="10.33203125" style="38" customWidth="1"/>
    <col min="4619" max="4864" width="11.5546875" style="38"/>
    <col min="4865" max="4865" width="13" style="38" customWidth="1"/>
    <col min="4866" max="4871" width="16" style="38" customWidth="1"/>
    <col min="4872" max="4872" width="17" style="38" customWidth="1"/>
    <col min="4873" max="4873" width="25.6640625" style="38" customWidth="1"/>
    <col min="4874" max="4874" width="10.33203125" style="38" customWidth="1"/>
    <col min="4875" max="5120" width="11.5546875" style="38"/>
    <col min="5121" max="5121" width="13" style="38" customWidth="1"/>
    <col min="5122" max="5127" width="16" style="38" customWidth="1"/>
    <col min="5128" max="5128" width="17" style="38" customWidth="1"/>
    <col min="5129" max="5129" width="25.6640625" style="38" customWidth="1"/>
    <col min="5130" max="5130" width="10.33203125" style="38" customWidth="1"/>
    <col min="5131" max="5376" width="11.5546875" style="38"/>
    <col min="5377" max="5377" width="13" style="38" customWidth="1"/>
    <col min="5378" max="5383" width="16" style="38" customWidth="1"/>
    <col min="5384" max="5384" width="17" style="38" customWidth="1"/>
    <col min="5385" max="5385" width="25.6640625" style="38" customWidth="1"/>
    <col min="5386" max="5386" width="10.33203125" style="38" customWidth="1"/>
    <col min="5387" max="5632" width="11.5546875" style="38"/>
    <col min="5633" max="5633" width="13" style="38" customWidth="1"/>
    <col min="5634" max="5639" width="16" style="38" customWidth="1"/>
    <col min="5640" max="5640" width="17" style="38" customWidth="1"/>
    <col min="5641" max="5641" width="25.6640625" style="38" customWidth="1"/>
    <col min="5642" max="5642" width="10.33203125" style="38" customWidth="1"/>
    <col min="5643" max="5888" width="11.5546875" style="38"/>
    <col min="5889" max="5889" width="13" style="38" customWidth="1"/>
    <col min="5890" max="5895" width="16" style="38" customWidth="1"/>
    <col min="5896" max="5896" width="17" style="38" customWidth="1"/>
    <col min="5897" max="5897" width="25.6640625" style="38" customWidth="1"/>
    <col min="5898" max="5898" width="10.33203125" style="38" customWidth="1"/>
    <col min="5899" max="6144" width="11.5546875" style="38"/>
    <col min="6145" max="6145" width="13" style="38" customWidth="1"/>
    <col min="6146" max="6151" width="16" style="38" customWidth="1"/>
    <col min="6152" max="6152" width="17" style="38" customWidth="1"/>
    <col min="6153" max="6153" width="25.6640625" style="38" customWidth="1"/>
    <col min="6154" max="6154" width="10.33203125" style="38" customWidth="1"/>
    <col min="6155" max="6400" width="11.5546875" style="38"/>
    <col min="6401" max="6401" width="13" style="38" customWidth="1"/>
    <col min="6402" max="6407" width="16" style="38" customWidth="1"/>
    <col min="6408" max="6408" width="17" style="38" customWidth="1"/>
    <col min="6409" max="6409" width="25.6640625" style="38" customWidth="1"/>
    <col min="6410" max="6410" width="10.33203125" style="38" customWidth="1"/>
    <col min="6411" max="6656" width="11.5546875" style="38"/>
    <col min="6657" max="6657" width="13" style="38" customWidth="1"/>
    <col min="6658" max="6663" width="16" style="38" customWidth="1"/>
    <col min="6664" max="6664" width="17" style="38" customWidth="1"/>
    <col min="6665" max="6665" width="25.6640625" style="38" customWidth="1"/>
    <col min="6666" max="6666" width="10.33203125" style="38" customWidth="1"/>
    <col min="6667" max="6912" width="11.5546875" style="38"/>
    <col min="6913" max="6913" width="13" style="38" customWidth="1"/>
    <col min="6914" max="6919" width="16" style="38" customWidth="1"/>
    <col min="6920" max="6920" width="17" style="38" customWidth="1"/>
    <col min="6921" max="6921" width="25.6640625" style="38" customWidth="1"/>
    <col min="6922" max="6922" width="10.33203125" style="38" customWidth="1"/>
    <col min="6923" max="7168" width="11.5546875" style="38"/>
    <col min="7169" max="7169" width="13" style="38" customWidth="1"/>
    <col min="7170" max="7175" width="16" style="38" customWidth="1"/>
    <col min="7176" max="7176" width="17" style="38" customWidth="1"/>
    <col min="7177" max="7177" width="25.6640625" style="38" customWidth="1"/>
    <col min="7178" max="7178" width="10.33203125" style="38" customWidth="1"/>
    <col min="7179" max="7424" width="11.5546875" style="38"/>
    <col min="7425" max="7425" width="13" style="38" customWidth="1"/>
    <col min="7426" max="7431" width="16" style="38" customWidth="1"/>
    <col min="7432" max="7432" width="17" style="38" customWidth="1"/>
    <col min="7433" max="7433" width="25.6640625" style="38" customWidth="1"/>
    <col min="7434" max="7434" width="10.33203125" style="38" customWidth="1"/>
    <col min="7435" max="7680" width="11.5546875" style="38"/>
    <col min="7681" max="7681" width="13" style="38" customWidth="1"/>
    <col min="7682" max="7687" width="16" style="38" customWidth="1"/>
    <col min="7688" max="7688" width="17" style="38" customWidth="1"/>
    <col min="7689" max="7689" width="25.6640625" style="38" customWidth="1"/>
    <col min="7690" max="7690" width="10.33203125" style="38" customWidth="1"/>
    <col min="7691" max="7936" width="11.5546875" style="38"/>
    <col min="7937" max="7937" width="13" style="38" customWidth="1"/>
    <col min="7938" max="7943" width="16" style="38" customWidth="1"/>
    <col min="7944" max="7944" width="17" style="38" customWidth="1"/>
    <col min="7945" max="7945" width="25.6640625" style="38" customWidth="1"/>
    <col min="7946" max="7946" width="10.33203125" style="38" customWidth="1"/>
    <col min="7947" max="8192" width="11.5546875" style="38"/>
    <col min="8193" max="8193" width="13" style="38" customWidth="1"/>
    <col min="8194" max="8199" width="16" style="38" customWidth="1"/>
    <col min="8200" max="8200" width="17" style="38" customWidth="1"/>
    <col min="8201" max="8201" width="25.6640625" style="38" customWidth="1"/>
    <col min="8202" max="8202" width="10.33203125" style="38" customWidth="1"/>
    <col min="8203" max="8448" width="11.5546875" style="38"/>
    <col min="8449" max="8449" width="13" style="38" customWidth="1"/>
    <col min="8450" max="8455" width="16" style="38" customWidth="1"/>
    <col min="8456" max="8456" width="17" style="38" customWidth="1"/>
    <col min="8457" max="8457" width="25.6640625" style="38" customWidth="1"/>
    <col min="8458" max="8458" width="10.33203125" style="38" customWidth="1"/>
    <col min="8459" max="8704" width="11.5546875" style="38"/>
    <col min="8705" max="8705" width="13" style="38" customWidth="1"/>
    <col min="8706" max="8711" width="16" style="38" customWidth="1"/>
    <col min="8712" max="8712" width="17" style="38" customWidth="1"/>
    <col min="8713" max="8713" width="25.6640625" style="38" customWidth="1"/>
    <col min="8714" max="8714" width="10.33203125" style="38" customWidth="1"/>
    <col min="8715" max="8960" width="11.5546875" style="38"/>
    <col min="8961" max="8961" width="13" style="38" customWidth="1"/>
    <col min="8962" max="8967" width="16" style="38" customWidth="1"/>
    <col min="8968" max="8968" width="17" style="38" customWidth="1"/>
    <col min="8969" max="8969" width="25.6640625" style="38" customWidth="1"/>
    <col min="8970" max="8970" width="10.33203125" style="38" customWidth="1"/>
    <col min="8971" max="9216" width="11.5546875" style="38"/>
    <col min="9217" max="9217" width="13" style="38" customWidth="1"/>
    <col min="9218" max="9223" width="16" style="38" customWidth="1"/>
    <col min="9224" max="9224" width="17" style="38" customWidth="1"/>
    <col min="9225" max="9225" width="25.6640625" style="38" customWidth="1"/>
    <col min="9226" max="9226" width="10.33203125" style="38" customWidth="1"/>
    <col min="9227" max="9472" width="11.5546875" style="38"/>
    <col min="9473" max="9473" width="13" style="38" customWidth="1"/>
    <col min="9474" max="9479" width="16" style="38" customWidth="1"/>
    <col min="9480" max="9480" width="17" style="38" customWidth="1"/>
    <col min="9481" max="9481" width="25.6640625" style="38" customWidth="1"/>
    <col min="9482" max="9482" width="10.33203125" style="38" customWidth="1"/>
    <col min="9483" max="9728" width="11.5546875" style="38"/>
    <col min="9729" max="9729" width="13" style="38" customWidth="1"/>
    <col min="9730" max="9735" width="16" style="38" customWidth="1"/>
    <col min="9736" max="9736" width="17" style="38" customWidth="1"/>
    <col min="9737" max="9737" width="25.6640625" style="38" customWidth="1"/>
    <col min="9738" max="9738" width="10.33203125" style="38" customWidth="1"/>
    <col min="9739" max="9984" width="11.5546875" style="38"/>
    <col min="9985" max="9985" width="13" style="38" customWidth="1"/>
    <col min="9986" max="9991" width="16" style="38" customWidth="1"/>
    <col min="9992" max="9992" width="17" style="38" customWidth="1"/>
    <col min="9993" max="9993" width="25.6640625" style="38" customWidth="1"/>
    <col min="9994" max="9994" width="10.33203125" style="38" customWidth="1"/>
    <col min="9995" max="10240" width="11.5546875" style="38"/>
    <col min="10241" max="10241" width="13" style="38" customWidth="1"/>
    <col min="10242" max="10247" width="16" style="38" customWidth="1"/>
    <col min="10248" max="10248" width="17" style="38" customWidth="1"/>
    <col min="10249" max="10249" width="25.6640625" style="38" customWidth="1"/>
    <col min="10250" max="10250" width="10.33203125" style="38" customWidth="1"/>
    <col min="10251" max="10496" width="11.5546875" style="38"/>
    <col min="10497" max="10497" width="13" style="38" customWidth="1"/>
    <col min="10498" max="10503" width="16" style="38" customWidth="1"/>
    <col min="10504" max="10504" width="17" style="38" customWidth="1"/>
    <col min="10505" max="10505" width="25.6640625" style="38" customWidth="1"/>
    <col min="10506" max="10506" width="10.33203125" style="38" customWidth="1"/>
    <col min="10507" max="10752" width="11.5546875" style="38"/>
    <col min="10753" max="10753" width="13" style="38" customWidth="1"/>
    <col min="10754" max="10759" width="16" style="38" customWidth="1"/>
    <col min="10760" max="10760" width="17" style="38" customWidth="1"/>
    <col min="10761" max="10761" width="25.6640625" style="38" customWidth="1"/>
    <col min="10762" max="10762" width="10.33203125" style="38" customWidth="1"/>
    <col min="10763" max="11008" width="11.5546875" style="38"/>
    <col min="11009" max="11009" width="13" style="38" customWidth="1"/>
    <col min="11010" max="11015" width="16" style="38" customWidth="1"/>
    <col min="11016" max="11016" width="17" style="38" customWidth="1"/>
    <col min="11017" max="11017" width="25.6640625" style="38" customWidth="1"/>
    <col min="11018" max="11018" width="10.33203125" style="38" customWidth="1"/>
    <col min="11019" max="11264" width="11.5546875" style="38"/>
    <col min="11265" max="11265" width="13" style="38" customWidth="1"/>
    <col min="11266" max="11271" width="16" style="38" customWidth="1"/>
    <col min="11272" max="11272" width="17" style="38" customWidth="1"/>
    <col min="11273" max="11273" width="25.6640625" style="38" customWidth="1"/>
    <col min="11274" max="11274" width="10.33203125" style="38" customWidth="1"/>
    <col min="11275" max="11520" width="11.5546875" style="38"/>
    <col min="11521" max="11521" width="13" style="38" customWidth="1"/>
    <col min="11522" max="11527" width="16" style="38" customWidth="1"/>
    <col min="11528" max="11528" width="17" style="38" customWidth="1"/>
    <col min="11529" max="11529" width="25.6640625" style="38" customWidth="1"/>
    <col min="11530" max="11530" width="10.33203125" style="38" customWidth="1"/>
    <col min="11531" max="11776" width="11.5546875" style="38"/>
    <col min="11777" max="11777" width="13" style="38" customWidth="1"/>
    <col min="11778" max="11783" width="16" style="38" customWidth="1"/>
    <col min="11784" max="11784" width="17" style="38" customWidth="1"/>
    <col min="11785" max="11785" width="25.6640625" style="38" customWidth="1"/>
    <col min="11786" max="11786" width="10.33203125" style="38" customWidth="1"/>
    <col min="11787" max="12032" width="11.5546875" style="38"/>
    <col min="12033" max="12033" width="13" style="38" customWidth="1"/>
    <col min="12034" max="12039" width="16" style="38" customWidth="1"/>
    <col min="12040" max="12040" width="17" style="38" customWidth="1"/>
    <col min="12041" max="12041" width="25.6640625" style="38" customWidth="1"/>
    <col min="12042" max="12042" width="10.33203125" style="38" customWidth="1"/>
    <col min="12043" max="12288" width="11.5546875" style="38"/>
    <col min="12289" max="12289" width="13" style="38" customWidth="1"/>
    <col min="12290" max="12295" width="16" style="38" customWidth="1"/>
    <col min="12296" max="12296" width="17" style="38" customWidth="1"/>
    <col min="12297" max="12297" width="25.6640625" style="38" customWidth="1"/>
    <col min="12298" max="12298" width="10.33203125" style="38" customWidth="1"/>
    <col min="12299" max="12544" width="11.5546875" style="38"/>
    <col min="12545" max="12545" width="13" style="38" customWidth="1"/>
    <col min="12546" max="12551" width="16" style="38" customWidth="1"/>
    <col min="12552" max="12552" width="17" style="38" customWidth="1"/>
    <col min="12553" max="12553" width="25.6640625" style="38" customWidth="1"/>
    <col min="12554" max="12554" width="10.33203125" style="38" customWidth="1"/>
    <col min="12555" max="12800" width="11.5546875" style="38"/>
    <col min="12801" max="12801" width="13" style="38" customWidth="1"/>
    <col min="12802" max="12807" width="16" style="38" customWidth="1"/>
    <col min="12808" max="12808" width="17" style="38" customWidth="1"/>
    <col min="12809" max="12809" width="25.6640625" style="38" customWidth="1"/>
    <col min="12810" max="12810" width="10.33203125" style="38" customWidth="1"/>
    <col min="12811" max="13056" width="11.5546875" style="38"/>
    <col min="13057" max="13057" width="13" style="38" customWidth="1"/>
    <col min="13058" max="13063" width="16" style="38" customWidth="1"/>
    <col min="13064" max="13064" width="17" style="38" customWidth="1"/>
    <col min="13065" max="13065" width="25.6640625" style="38" customWidth="1"/>
    <col min="13066" max="13066" width="10.33203125" style="38" customWidth="1"/>
    <col min="13067" max="13312" width="11.5546875" style="38"/>
    <col min="13313" max="13313" width="13" style="38" customWidth="1"/>
    <col min="13314" max="13319" width="16" style="38" customWidth="1"/>
    <col min="13320" max="13320" width="17" style="38" customWidth="1"/>
    <col min="13321" max="13321" width="25.6640625" style="38" customWidth="1"/>
    <col min="13322" max="13322" width="10.33203125" style="38" customWidth="1"/>
    <col min="13323" max="13568" width="11.5546875" style="38"/>
    <col min="13569" max="13569" width="13" style="38" customWidth="1"/>
    <col min="13570" max="13575" width="16" style="38" customWidth="1"/>
    <col min="13576" max="13576" width="17" style="38" customWidth="1"/>
    <col min="13577" max="13577" width="25.6640625" style="38" customWidth="1"/>
    <col min="13578" max="13578" width="10.33203125" style="38" customWidth="1"/>
    <col min="13579" max="13824" width="11.5546875" style="38"/>
    <col min="13825" max="13825" width="13" style="38" customWidth="1"/>
    <col min="13826" max="13831" width="16" style="38" customWidth="1"/>
    <col min="13832" max="13832" width="17" style="38" customWidth="1"/>
    <col min="13833" max="13833" width="25.6640625" style="38" customWidth="1"/>
    <col min="13834" max="13834" width="10.33203125" style="38" customWidth="1"/>
    <col min="13835" max="14080" width="11.5546875" style="38"/>
    <col min="14081" max="14081" width="13" style="38" customWidth="1"/>
    <col min="14082" max="14087" width="16" style="38" customWidth="1"/>
    <col min="14088" max="14088" width="17" style="38" customWidth="1"/>
    <col min="14089" max="14089" width="25.6640625" style="38" customWidth="1"/>
    <col min="14090" max="14090" width="10.33203125" style="38" customWidth="1"/>
    <col min="14091" max="14336" width="11.5546875" style="38"/>
    <col min="14337" max="14337" width="13" style="38" customWidth="1"/>
    <col min="14338" max="14343" width="16" style="38" customWidth="1"/>
    <col min="14344" max="14344" width="17" style="38" customWidth="1"/>
    <col min="14345" max="14345" width="25.6640625" style="38" customWidth="1"/>
    <col min="14346" max="14346" width="10.33203125" style="38" customWidth="1"/>
    <col min="14347" max="14592" width="11.5546875" style="38"/>
    <col min="14593" max="14593" width="13" style="38" customWidth="1"/>
    <col min="14594" max="14599" width="16" style="38" customWidth="1"/>
    <col min="14600" max="14600" width="17" style="38" customWidth="1"/>
    <col min="14601" max="14601" width="25.6640625" style="38" customWidth="1"/>
    <col min="14602" max="14602" width="10.33203125" style="38" customWidth="1"/>
    <col min="14603" max="14848" width="11.5546875" style="38"/>
    <col min="14849" max="14849" width="13" style="38" customWidth="1"/>
    <col min="14850" max="14855" width="16" style="38" customWidth="1"/>
    <col min="14856" max="14856" width="17" style="38" customWidth="1"/>
    <col min="14857" max="14857" width="25.6640625" style="38" customWidth="1"/>
    <col min="14858" max="14858" width="10.33203125" style="38" customWidth="1"/>
    <col min="14859" max="15104" width="11.5546875" style="38"/>
    <col min="15105" max="15105" width="13" style="38" customWidth="1"/>
    <col min="15106" max="15111" width="16" style="38" customWidth="1"/>
    <col min="15112" max="15112" width="17" style="38" customWidth="1"/>
    <col min="15113" max="15113" width="25.6640625" style="38" customWidth="1"/>
    <col min="15114" max="15114" width="10.33203125" style="38" customWidth="1"/>
    <col min="15115" max="15360" width="11.5546875" style="38"/>
    <col min="15361" max="15361" width="13" style="38" customWidth="1"/>
    <col min="15362" max="15367" width="16" style="38" customWidth="1"/>
    <col min="15368" max="15368" width="17" style="38" customWidth="1"/>
    <col min="15369" max="15369" width="25.6640625" style="38" customWidth="1"/>
    <col min="15370" max="15370" width="10.33203125" style="38" customWidth="1"/>
    <col min="15371" max="15616" width="11.5546875" style="38"/>
    <col min="15617" max="15617" width="13" style="38" customWidth="1"/>
    <col min="15618" max="15623" width="16" style="38" customWidth="1"/>
    <col min="15624" max="15624" width="17" style="38" customWidth="1"/>
    <col min="15625" max="15625" width="25.6640625" style="38" customWidth="1"/>
    <col min="15626" max="15626" width="10.33203125" style="38" customWidth="1"/>
    <col min="15627" max="15872" width="11.5546875" style="38"/>
    <col min="15873" max="15873" width="13" style="38" customWidth="1"/>
    <col min="15874" max="15879" width="16" style="38" customWidth="1"/>
    <col min="15880" max="15880" width="17" style="38" customWidth="1"/>
    <col min="15881" max="15881" width="25.6640625" style="38" customWidth="1"/>
    <col min="15882" max="15882" width="10.33203125" style="38" customWidth="1"/>
    <col min="15883" max="16128" width="11.5546875" style="38"/>
    <col min="16129" max="16129" width="13" style="38" customWidth="1"/>
    <col min="16130" max="16135" width="16" style="38" customWidth="1"/>
    <col min="16136" max="16136" width="17" style="38" customWidth="1"/>
    <col min="16137" max="16137" width="25.6640625" style="38" customWidth="1"/>
    <col min="16138" max="16138" width="10.33203125" style="38" customWidth="1"/>
    <col min="16139" max="16384" width="11.5546875" style="38"/>
  </cols>
  <sheetData>
    <row r="1" spans="1:11" x14ac:dyDescent="0.3">
      <c r="A1" s="80" t="s">
        <v>76</v>
      </c>
    </row>
    <row r="2" spans="1:11" ht="15.6" x14ac:dyDescent="0.3">
      <c r="A2" s="79" t="s">
        <v>75</v>
      </c>
      <c r="G2" s="78"/>
    </row>
    <row r="3" spans="1:11" x14ac:dyDescent="0.3">
      <c r="A3" s="52"/>
    </row>
    <row r="4" spans="1:11" x14ac:dyDescent="0.3">
      <c r="A4" s="8" t="s">
        <v>60</v>
      </c>
      <c r="B4" s="50" t="s">
        <v>74</v>
      </c>
      <c r="C4" s="50" t="s">
        <v>73</v>
      </c>
      <c r="D4" s="50" t="s">
        <v>72</v>
      </c>
      <c r="E4" s="50" t="s">
        <v>71</v>
      </c>
      <c r="F4" s="50" t="s">
        <v>70</v>
      </c>
      <c r="G4" s="50" t="s">
        <v>69</v>
      </c>
      <c r="H4" s="50" t="s">
        <v>68</v>
      </c>
      <c r="I4" s="50" t="s">
        <v>67</v>
      </c>
    </row>
    <row r="5" spans="1:11" ht="14.4" thickBot="1" x14ac:dyDescent="0.35">
      <c r="A5" s="77"/>
      <c r="B5" s="76" t="s">
        <v>66</v>
      </c>
      <c r="C5" s="76" t="s">
        <v>66</v>
      </c>
      <c r="D5" s="76" t="s">
        <v>66</v>
      </c>
      <c r="E5" s="76" t="s">
        <v>65</v>
      </c>
      <c r="F5" s="76" t="s">
        <v>64</v>
      </c>
      <c r="G5" s="76" t="s">
        <v>64</v>
      </c>
      <c r="H5" s="76" t="s">
        <v>64</v>
      </c>
      <c r="I5" s="76" t="s">
        <v>64</v>
      </c>
    </row>
    <row r="6" spans="1:11" x14ac:dyDescent="0.3">
      <c r="A6" s="40">
        <v>2010</v>
      </c>
      <c r="B6" s="57">
        <v>8.450746875258601E-2</v>
      </c>
      <c r="C6" s="57">
        <v>-2.7200264214780799E-2</v>
      </c>
      <c r="D6" s="57">
        <v>1.52952730656656E-2</v>
      </c>
      <c r="E6" s="75">
        <v>2.8250957505877676</v>
      </c>
      <c r="F6" s="51">
        <v>35803.080814595101</v>
      </c>
      <c r="G6" s="51">
        <v>22154.513265768925</v>
      </c>
      <c r="H6" s="51">
        <v>28815.319466000001</v>
      </c>
      <c r="I6" s="51">
        <v>6987.7613485950496</v>
      </c>
    </row>
    <row r="7" spans="1:11" x14ac:dyDescent="0.3">
      <c r="A7" s="40">
        <v>2011</v>
      </c>
      <c r="B7" s="57">
        <v>6.4522160023376504E-2</v>
      </c>
      <c r="C7" s="57">
        <v>-2.11936819637971E-2</v>
      </c>
      <c r="D7" s="57">
        <v>3.3696654863748704E-2</v>
      </c>
      <c r="E7" s="75">
        <v>2.7540112112709312</v>
      </c>
      <c r="F7" s="51">
        <v>46375.961566173602</v>
      </c>
      <c r="G7" s="51">
        <v>28017.642434212732</v>
      </c>
      <c r="H7" s="51">
        <v>37151.5216</v>
      </c>
      <c r="I7" s="51">
        <v>9224.4399661735497</v>
      </c>
    </row>
    <row r="8" spans="1:11" x14ac:dyDescent="0.3">
      <c r="A8" s="40">
        <v>2012</v>
      </c>
      <c r="B8" s="57">
        <v>5.9503463404493695E-2</v>
      </c>
      <c r="C8" s="57">
        <v>2.5103842207752899E-2</v>
      </c>
      <c r="D8" s="57">
        <v>3.6554139094222504E-2</v>
      </c>
      <c r="E8" s="75">
        <v>2.6375267297979796</v>
      </c>
      <c r="F8" s="51">
        <v>47410.606678139004</v>
      </c>
      <c r="G8" s="51">
        <v>28188.938086776645</v>
      </c>
      <c r="H8" s="51">
        <v>41017.937140000002</v>
      </c>
      <c r="I8" s="51">
        <v>6392.66953813902</v>
      </c>
    </row>
    <row r="9" spans="1:11" x14ac:dyDescent="0.3">
      <c r="A9" s="40">
        <v>2013</v>
      </c>
      <c r="B9" s="57">
        <v>5.8375397600710699E-2</v>
      </c>
      <c r="C9" s="57">
        <v>4.2606338594700199E-2</v>
      </c>
      <c r="D9" s="57">
        <v>2.80558676982447E-2</v>
      </c>
      <c r="E9" s="75">
        <v>2.7023295295055818</v>
      </c>
      <c r="F9" s="51">
        <v>42860.636578772901</v>
      </c>
      <c r="G9" s="51">
        <v>24511.389216193056</v>
      </c>
      <c r="H9" s="51">
        <v>42356.184715000003</v>
      </c>
      <c r="I9" s="51">
        <v>504.45186377284699</v>
      </c>
    </row>
    <row r="10" spans="1:11" x14ac:dyDescent="0.3">
      <c r="A10" s="40">
        <v>2014</v>
      </c>
      <c r="B10" s="57">
        <v>2.3940763627093398E-2</v>
      </c>
      <c r="C10" s="57">
        <v>-2.2330662964123501E-2</v>
      </c>
      <c r="D10" s="57">
        <v>3.2462027510329498E-2</v>
      </c>
      <c r="E10" s="74">
        <v>2.8387441197691197</v>
      </c>
      <c r="F10" s="51">
        <v>39532.682898636704</v>
      </c>
      <c r="G10" s="51">
        <v>21209.019628408008</v>
      </c>
      <c r="H10" s="51">
        <v>41042.150549999998</v>
      </c>
      <c r="I10" s="51">
        <v>-1509.4676513633401</v>
      </c>
      <c r="J10" s="73"/>
    </row>
    <row r="11" spans="1:11" x14ac:dyDescent="0.3">
      <c r="A11" s="40">
        <v>2015</v>
      </c>
      <c r="B11" s="57">
        <v>3.2735773188074802E-2</v>
      </c>
      <c r="C11" s="57">
        <v>0.15717476222631699</v>
      </c>
      <c r="D11" s="57">
        <v>3.5478487642527201E-2</v>
      </c>
      <c r="E11" s="74">
        <v>3.1853143181818182</v>
      </c>
      <c r="F11" s="51">
        <v>34414.354533501202</v>
      </c>
      <c r="G11" s="51">
        <v>19648.602319839254</v>
      </c>
      <c r="H11" s="51">
        <v>37330.790127</v>
      </c>
      <c r="I11" s="51">
        <v>-2916.4355934988498</v>
      </c>
      <c r="J11" s="73"/>
    </row>
    <row r="12" spans="1:11" x14ac:dyDescent="0.3">
      <c r="A12" s="40">
        <v>2016</v>
      </c>
      <c r="B12" s="57">
        <v>4.0429163656696E-2</v>
      </c>
      <c r="C12" s="57">
        <v>0.21182563154513401</v>
      </c>
      <c r="D12" s="57">
        <v>3.5930838949936005E-2</v>
      </c>
      <c r="E12" s="74">
        <v>3.375425825928458</v>
      </c>
      <c r="F12" s="51">
        <v>37081.738042331803</v>
      </c>
      <c r="G12" s="51">
        <v>22416.963899999999</v>
      </c>
      <c r="H12" s="51">
        <v>35128.399275000003</v>
      </c>
      <c r="I12" s="51">
        <v>1953.33876733184</v>
      </c>
      <c r="J12" s="73"/>
    </row>
    <row r="13" spans="1:11" x14ac:dyDescent="0.3">
      <c r="A13" s="40">
        <v>2017</v>
      </c>
      <c r="B13" s="57">
        <v>2.4746848802569998E-2</v>
      </c>
      <c r="C13" s="57">
        <v>4.4761089838456301E-2</v>
      </c>
      <c r="D13" s="58">
        <v>2.8038318234279401E-2</v>
      </c>
      <c r="E13" s="72">
        <v>3.2607222536055769</v>
      </c>
      <c r="F13" s="51">
        <v>45421.593444473598</v>
      </c>
      <c r="G13" s="51">
        <v>28169.350999999995</v>
      </c>
      <c r="H13" s="51">
        <v>38722.076371000003</v>
      </c>
      <c r="I13" s="51">
        <v>6699.5170734736203</v>
      </c>
      <c r="J13" s="73"/>
    </row>
    <row r="14" spans="1:11" x14ac:dyDescent="0.3">
      <c r="A14" s="40">
        <v>2018</v>
      </c>
      <c r="B14" s="57">
        <v>3.9938623215126201E-2</v>
      </c>
      <c r="C14" s="57">
        <v>-1.47745959175283E-2</v>
      </c>
      <c r="D14" s="58">
        <v>1.3175629611134098E-2</v>
      </c>
      <c r="E14" s="72">
        <v>3.2870557103174605</v>
      </c>
      <c r="F14" s="51">
        <v>49066.4758077562</v>
      </c>
      <c r="G14" s="51">
        <v>29527.870999999999</v>
      </c>
      <c r="H14" s="51">
        <v>41869.941111</v>
      </c>
      <c r="I14" s="51">
        <v>7196.53469675619</v>
      </c>
    </row>
    <row r="15" spans="1:11" x14ac:dyDescent="0.3">
      <c r="A15" s="71">
        <v>2019</v>
      </c>
      <c r="B15" s="70">
        <v>2.1808333333333787E-2</v>
      </c>
      <c r="C15" s="70">
        <v>-8.9083777154757484E-3</v>
      </c>
      <c r="D15" s="70">
        <v>2.1370461037110641E-2</v>
      </c>
      <c r="E15" s="69">
        <v>3.3371626666666665</v>
      </c>
      <c r="F15" s="68">
        <v>47688.239130468603</v>
      </c>
      <c r="G15" s="68">
        <v>28678.049199999998</v>
      </c>
      <c r="H15" s="68">
        <v>41074.033108000003</v>
      </c>
      <c r="I15" s="68">
        <v>6614.2060224686202</v>
      </c>
      <c r="J15" s="1"/>
      <c r="K15" s="53"/>
    </row>
    <row r="16" spans="1:11" x14ac:dyDescent="0.3">
      <c r="A16" s="67">
        <v>2020</v>
      </c>
      <c r="B16" s="66"/>
      <c r="C16" s="66"/>
      <c r="D16" s="66"/>
      <c r="E16" s="65"/>
      <c r="F16" s="64"/>
      <c r="G16" s="64"/>
      <c r="H16" s="64"/>
      <c r="I16" s="64"/>
      <c r="J16" s="63"/>
      <c r="K16" s="56"/>
    </row>
    <row r="17" spans="1:11" x14ac:dyDescent="0.3">
      <c r="A17" s="42" t="s">
        <v>44</v>
      </c>
      <c r="B17" s="62">
        <v>3.0366953742408401E-2</v>
      </c>
      <c r="C17" s="61">
        <v>3.3308764493933399E-2</v>
      </c>
      <c r="D17" s="57">
        <v>1.88835605229059E-2</v>
      </c>
      <c r="E17" s="60">
        <v>3.32682272727273</v>
      </c>
      <c r="F17" s="51">
        <v>3892.96078452342</v>
      </c>
      <c r="G17" s="51">
        <v>2338.3844337616001</v>
      </c>
      <c r="H17" s="51">
        <v>3606.2599749999999</v>
      </c>
      <c r="I17" s="51">
        <v>286.700809523423</v>
      </c>
      <c r="J17" s="63"/>
      <c r="K17" s="56"/>
    </row>
    <row r="18" spans="1:11" x14ac:dyDescent="0.3">
      <c r="A18" s="42" t="s">
        <v>43</v>
      </c>
      <c r="B18" s="62">
        <v>3.7300000000003199E-2</v>
      </c>
      <c r="C18" s="61">
        <v>2.5462676838726498E-2</v>
      </c>
      <c r="D18" s="56">
        <v>1.9040377611391698E-2</v>
      </c>
      <c r="E18" s="55">
        <v>3.390215</v>
      </c>
      <c r="F18" s="51">
        <v>3567.1172545180998</v>
      </c>
      <c r="G18" s="51">
        <v>2291.8208709515698</v>
      </c>
      <c r="H18" s="51">
        <v>2983.3547359999998</v>
      </c>
      <c r="I18" s="51">
        <v>583.76251851810105</v>
      </c>
      <c r="K18" s="53"/>
    </row>
    <row r="19" spans="1:11" x14ac:dyDescent="0.3">
      <c r="A19" s="42" t="s">
        <v>42</v>
      </c>
      <c r="B19" s="61">
        <v>-0.162500000000005</v>
      </c>
      <c r="C19" s="61">
        <v>-0.228785949016614</v>
      </c>
      <c r="D19" s="56">
        <v>1.82153296943844E-2</v>
      </c>
      <c r="E19" s="60">
        <v>3.4893909090909099</v>
      </c>
      <c r="F19" s="51">
        <v>2859.9541107679001</v>
      </c>
      <c r="G19" s="51">
        <v>1822.3475618749501</v>
      </c>
      <c r="H19" s="51">
        <v>2583.2754199999999</v>
      </c>
      <c r="I19" s="51">
        <v>276.67869076790203</v>
      </c>
      <c r="K19" s="53"/>
    </row>
    <row r="20" spans="1:11" x14ac:dyDescent="0.3">
      <c r="A20" s="42" t="s">
        <v>41</v>
      </c>
      <c r="B20" s="61">
        <v>-0.39190000000000197</v>
      </c>
      <c r="C20" s="61">
        <v>-0.47130564169095202</v>
      </c>
      <c r="D20" s="56">
        <v>1.72489222442106E-2</v>
      </c>
      <c r="E20" s="60">
        <v>3.395435</v>
      </c>
      <c r="F20" s="51">
        <v>1861.1778315445199</v>
      </c>
      <c r="G20" s="51">
        <v>1185.6895144308601</v>
      </c>
      <c r="H20" s="51">
        <v>2324.7490280000002</v>
      </c>
      <c r="I20" s="51">
        <v>-463.57119645547698</v>
      </c>
      <c r="K20" s="53"/>
    </row>
    <row r="21" spans="1:11" x14ac:dyDescent="0.3">
      <c r="A21" s="42" t="s">
        <v>40</v>
      </c>
      <c r="B21" s="61">
        <v>-0.323100000000004</v>
      </c>
      <c r="C21" s="61">
        <v>-0.49691135684502202</v>
      </c>
      <c r="D21" s="56">
        <v>1.7819197522911501E-2</v>
      </c>
      <c r="E21" s="60">
        <v>3.42021</v>
      </c>
      <c r="F21" s="51">
        <v>2012.23144748448</v>
      </c>
      <c r="G21" s="51">
        <v>1189.7519693858799</v>
      </c>
      <c r="H21" s="51">
        <v>2202.7773160000002</v>
      </c>
      <c r="I21" s="51">
        <v>-190.54586851552099</v>
      </c>
      <c r="K21" s="53"/>
    </row>
    <row r="22" spans="1:11" x14ac:dyDescent="0.3">
      <c r="A22" s="42" t="s">
        <v>39</v>
      </c>
      <c r="B22" s="61">
        <v>-0.17850000000000399</v>
      </c>
      <c r="C22" s="61">
        <v>-0.13245763283558801</v>
      </c>
      <c r="D22" s="56">
        <v>1.5987323916469499E-2</v>
      </c>
      <c r="E22" s="60">
        <v>3.46961428571429</v>
      </c>
      <c r="F22" s="51">
        <v>2904.8173506438302</v>
      </c>
      <c r="G22" s="51">
        <v>1911.6033829278401</v>
      </c>
      <c r="H22" s="51">
        <v>2254.9912159999999</v>
      </c>
      <c r="I22" s="51">
        <v>649.82613464383201</v>
      </c>
      <c r="K22" s="53"/>
    </row>
    <row r="23" spans="1:11" x14ac:dyDescent="0.3">
      <c r="A23" s="42" t="s">
        <v>63</v>
      </c>
      <c r="B23" s="61">
        <v>-0.116299999999999</v>
      </c>
      <c r="C23" s="61">
        <v>-6.0876289348174101E-2</v>
      </c>
      <c r="D23" s="56">
        <v>1.8616957242678499E-2</v>
      </c>
      <c r="E23" s="60">
        <v>3.5150772727272699</v>
      </c>
      <c r="F23" s="51">
        <v>3696.29272090416</v>
      </c>
      <c r="G23" s="51">
        <v>2183.9048512967101</v>
      </c>
      <c r="H23" s="51">
        <v>2722.996416</v>
      </c>
      <c r="I23" s="51">
        <v>973.29630490416196</v>
      </c>
      <c r="K23" s="53"/>
    </row>
    <row r="24" spans="1:11" x14ac:dyDescent="0.3">
      <c r="A24" s="42" t="s">
        <v>164</v>
      </c>
      <c r="B24" s="61">
        <v>-9.7100000000000505E-2</v>
      </c>
      <c r="C24" s="61">
        <v>-0.10169897518559001</v>
      </c>
      <c r="D24" s="56">
        <v>1.6873982418665102E-2</v>
      </c>
      <c r="E24" s="60">
        <v>3.5630523809523802</v>
      </c>
      <c r="F24" s="51">
        <v>3575.80716878676</v>
      </c>
      <c r="G24" s="51">
        <v>1927.86435830288</v>
      </c>
      <c r="H24" s="51">
        <v>2761.002223</v>
      </c>
      <c r="I24" s="51">
        <v>814.80494578675996</v>
      </c>
      <c r="K24" s="53"/>
    </row>
    <row r="25" spans="1:11" x14ac:dyDescent="0.3">
      <c r="A25" s="42" t="s">
        <v>287</v>
      </c>
      <c r="B25" s="61">
        <v>-6.9450000000000692E-2</v>
      </c>
      <c r="C25" s="61">
        <v>-0.10878890989524001</v>
      </c>
      <c r="D25" s="56">
        <v>1.8195539070563101E-2</v>
      </c>
      <c r="E25" s="60">
        <v>3.5537772727272698</v>
      </c>
      <c r="F25" s="51">
        <v>4197.9712833612202</v>
      </c>
      <c r="G25" s="51">
        <v>2526.4962141808501</v>
      </c>
      <c r="H25" s="51">
        <v>2960.8348059999998</v>
      </c>
      <c r="I25" s="51">
        <v>1237.1364773612199</v>
      </c>
      <c r="K25" s="53"/>
    </row>
    <row r="26" spans="1:11" x14ac:dyDescent="0.3">
      <c r="A26" s="42" t="s">
        <v>288</v>
      </c>
      <c r="B26" s="61">
        <v>-3.7899999999996901E-2</v>
      </c>
      <c r="C26" s="61">
        <v>-1.0805815277026599E-2</v>
      </c>
      <c r="D26" s="56">
        <v>1.7240003611364799E-2</v>
      </c>
      <c r="E26" s="60">
        <v>3.5950409090909101</v>
      </c>
      <c r="F26" s="51">
        <v>4477.8357288223897</v>
      </c>
      <c r="G26" s="51">
        <v>2803.2444332191099</v>
      </c>
      <c r="H26" s="51">
        <v>3217.7128889999999</v>
      </c>
      <c r="I26" s="51">
        <v>1260.12283982239</v>
      </c>
      <c r="K26" s="53"/>
    </row>
    <row r="27" spans="1:11" x14ac:dyDescent="0.3">
      <c r="A27" s="42" t="s">
        <v>289</v>
      </c>
      <c r="B27" s="59" t="s">
        <v>62</v>
      </c>
      <c r="C27" s="59" t="s">
        <v>62</v>
      </c>
      <c r="D27" s="56">
        <v>2.1422096943047499E-2</v>
      </c>
      <c r="E27" s="60">
        <v>3.6068904761904799</v>
      </c>
      <c r="F27" s="59" t="s">
        <v>62</v>
      </c>
      <c r="G27" s="59" t="s">
        <v>62</v>
      </c>
      <c r="H27" s="59" t="s">
        <v>62</v>
      </c>
      <c r="I27" s="59" t="s">
        <v>62</v>
      </c>
      <c r="K27" s="53"/>
    </row>
    <row r="28" spans="1:11" x14ac:dyDescent="0.3">
      <c r="A28" s="42"/>
      <c r="B28" s="58"/>
      <c r="C28" s="57"/>
      <c r="D28" s="56"/>
      <c r="E28" s="55"/>
      <c r="F28" s="51"/>
      <c r="G28" s="54"/>
      <c r="H28" s="51"/>
      <c r="I28" s="51"/>
      <c r="K28" s="53"/>
    </row>
    <row r="29" spans="1:11" x14ac:dyDescent="0.3">
      <c r="A29" s="52" t="s">
        <v>61</v>
      </c>
      <c r="B29" s="39"/>
      <c r="H29" s="51"/>
      <c r="I29" s="51"/>
    </row>
    <row r="30" spans="1:11" x14ac:dyDescent="0.3">
      <c r="B30" s="39"/>
    </row>
    <row r="31" spans="1:11" x14ac:dyDescent="0.3">
      <c r="A31" s="8" t="s">
        <v>60</v>
      </c>
      <c r="B31" s="50" t="s">
        <v>59</v>
      </c>
      <c r="C31" s="50" t="s">
        <v>58</v>
      </c>
      <c r="D31" s="50" t="s">
        <v>57</v>
      </c>
      <c r="E31" s="50" t="s">
        <v>56</v>
      </c>
      <c r="F31" s="50" t="s">
        <v>55</v>
      </c>
      <c r="G31" s="50" t="s">
        <v>54</v>
      </c>
      <c r="H31" s="50" t="s">
        <v>53</v>
      </c>
      <c r="I31" s="50" t="s">
        <v>52</v>
      </c>
    </row>
    <row r="32" spans="1:11" x14ac:dyDescent="0.3">
      <c r="A32" s="49"/>
      <c r="B32" s="47" t="s">
        <v>50</v>
      </c>
      <c r="C32" s="48" t="s">
        <v>51</v>
      </c>
      <c r="D32" s="47" t="s">
        <v>50</v>
      </c>
      <c r="E32" s="48" t="s">
        <v>51</v>
      </c>
      <c r="F32" s="47" t="s">
        <v>50</v>
      </c>
      <c r="G32" s="46" t="s">
        <v>50</v>
      </c>
      <c r="H32" s="47" t="s">
        <v>49</v>
      </c>
      <c r="I32" s="46" t="s">
        <v>48</v>
      </c>
    </row>
    <row r="33" spans="1:9" x14ac:dyDescent="0.3">
      <c r="A33" s="49"/>
      <c r="B33" s="47" t="s">
        <v>45</v>
      </c>
      <c r="C33" s="48" t="s">
        <v>290</v>
      </c>
      <c r="D33" s="47" t="s">
        <v>45</v>
      </c>
      <c r="E33" s="46" t="s">
        <v>47</v>
      </c>
      <c r="F33" s="47" t="s">
        <v>45</v>
      </c>
      <c r="G33" s="46" t="s">
        <v>45</v>
      </c>
      <c r="H33" s="47" t="s">
        <v>46</v>
      </c>
      <c r="I33" s="46" t="s">
        <v>45</v>
      </c>
    </row>
    <row r="34" spans="1:9" x14ac:dyDescent="0.3">
      <c r="A34" s="40">
        <v>1995</v>
      </c>
      <c r="B34" s="41">
        <v>133.19999999999999</v>
      </c>
      <c r="C34" s="41">
        <v>384.2</v>
      </c>
      <c r="D34" s="41">
        <v>46.8</v>
      </c>
      <c r="E34" s="41">
        <v>5.19</v>
      </c>
      <c r="F34" s="41">
        <v>28.6</v>
      </c>
      <c r="G34" s="41">
        <v>294.5</v>
      </c>
      <c r="H34" s="41">
        <v>16.5</v>
      </c>
      <c r="I34" s="41">
        <v>7.9</v>
      </c>
    </row>
    <row r="35" spans="1:9" x14ac:dyDescent="0.3">
      <c r="A35" s="40">
        <v>1996</v>
      </c>
      <c r="B35" s="41">
        <v>103.89</v>
      </c>
      <c r="C35" s="41">
        <v>387.8</v>
      </c>
      <c r="D35" s="41">
        <v>46.5</v>
      </c>
      <c r="E35" s="41">
        <v>5.18</v>
      </c>
      <c r="F35" s="41">
        <v>35.1</v>
      </c>
      <c r="G35" s="41">
        <v>289</v>
      </c>
      <c r="H35" s="41">
        <v>20.5</v>
      </c>
      <c r="I35" s="41">
        <v>3.78</v>
      </c>
    </row>
    <row r="36" spans="1:9" x14ac:dyDescent="0.3">
      <c r="A36" s="40">
        <v>1997</v>
      </c>
      <c r="B36" s="41">
        <v>103.22</v>
      </c>
      <c r="C36" s="41">
        <v>331.2</v>
      </c>
      <c r="D36" s="41">
        <v>59.7</v>
      </c>
      <c r="E36" s="41">
        <v>4.8899999999999997</v>
      </c>
      <c r="F36" s="41">
        <v>28</v>
      </c>
      <c r="G36" s="41">
        <v>264.39999999999998</v>
      </c>
      <c r="H36" s="41">
        <v>20.100000000000001</v>
      </c>
      <c r="I36" s="41">
        <v>4.3</v>
      </c>
    </row>
    <row r="37" spans="1:9" x14ac:dyDescent="0.3">
      <c r="A37" s="40">
        <v>1998</v>
      </c>
      <c r="B37" s="41">
        <v>74.97</v>
      </c>
      <c r="C37" s="41">
        <v>294.10000000000002</v>
      </c>
      <c r="D37" s="41">
        <v>46.5</v>
      </c>
      <c r="E37" s="41">
        <v>5.53</v>
      </c>
      <c r="F37" s="41">
        <v>24</v>
      </c>
      <c r="G37" s="41">
        <v>261.39999999999998</v>
      </c>
      <c r="H37" s="41">
        <v>21</v>
      </c>
      <c r="I37" s="41">
        <v>3.41</v>
      </c>
    </row>
    <row r="38" spans="1:9" x14ac:dyDescent="0.3">
      <c r="A38" s="40">
        <v>1999</v>
      </c>
      <c r="B38" s="41">
        <v>71.38</v>
      </c>
      <c r="C38" s="41">
        <v>278.8</v>
      </c>
      <c r="D38" s="41">
        <v>48.8</v>
      </c>
      <c r="E38" s="41">
        <v>5.25</v>
      </c>
      <c r="F38" s="41">
        <v>22.8</v>
      </c>
      <c r="G38" s="41">
        <v>254.4</v>
      </c>
      <c r="H38" s="41">
        <v>17.399999999999999</v>
      </c>
      <c r="I38" s="41">
        <v>2.65</v>
      </c>
    </row>
    <row r="39" spans="1:9" x14ac:dyDescent="0.3">
      <c r="A39" s="40">
        <v>2000</v>
      </c>
      <c r="B39" s="41">
        <v>82.29</v>
      </c>
      <c r="C39" s="41">
        <v>279</v>
      </c>
      <c r="D39" s="41">
        <v>51.2</v>
      </c>
      <c r="E39" s="41">
        <v>5</v>
      </c>
      <c r="F39" s="41">
        <v>20.6</v>
      </c>
      <c r="G39" s="41">
        <v>253.4</v>
      </c>
      <c r="H39" s="41">
        <v>18.5</v>
      </c>
      <c r="I39" s="41">
        <v>2.5499999999999998</v>
      </c>
    </row>
    <row r="40" spans="1:9" x14ac:dyDescent="0.3">
      <c r="A40" s="40">
        <v>2001</v>
      </c>
      <c r="B40" s="41">
        <v>71.569999999999993</v>
      </c>
      <c r="C40" s="41">
        <v>271.14</v>
      </c>
      <c r="D40" s="41">
        <v>40.200000000000003</v>
      </c>
      <c r="E40" s="41">
        <v>4.37</v>
      </c>
      <c r="F40" s="41">
        <v>21.59</v>
      </c>
      <c r="G40" s="41">
        <v>211.5</v>
      </c>
      <c r="H40" s="41">
        <v>19.399999999999999</v>
      </c>
      <c r="I40" s="41">
        <v>2.36</v>
      </c>
    </row>
    <row r="41" spans="1:9" x14ac:dyDescent="0.3">
      <c r="A41" s="40">
        <v>2002</v>
      </c>
      <c r="B41" s="41">
        <v>70.650000000000006</v>
      </c>
      <c r="C41" s="41">
        <v>310.01</v>
      </c>
      <c r="D41" s="41">
        <v>35.31</v>
      </c>
      <c r="E41" s="41">
        <v>4.5999999999999996</v>
      </c>
      <c r="F41" s="41">
        <v>20.53</v>
      </c>
      <c r="G41" s="41">
        <v>194.7</v>
      </c>
      <c r="H41" s="41">
        <v>19</v>
      </c>
      <c r="I41" s="41">
        <v>3.77</v>
      </c>
    </row>
    <row r="42" spans="1:9" x14ac:dyDescent="0.3">
      <c r="A42" s="40">
        <v>2003</v>
      </c>
      <c r="B42" s="41">
        <v>80.700699999999998</v>
      </c>
      <c r="C42" s="41">
        <v>363.62259999999998</v>
      </c>
      <c r="D42" s="41">
        <v>37.543599999999998</v>
      </c>
      <c r="E42" s="41">
        <v>4.9108999999999998</v>
      </c>
      <c r="F42" s="41">
        <v>23.3613</v>
      </c>
      <c r="G42" s="41">
        <v>232.4</v>
      </c>
      <c r="H42" s="41">
        <v>15.9</v>
      </c>
      <c r="I42" s="41">
        <v>5.32</v>
      </c>
    </row>
    <row r="43" spans="1:9" x14ac:dyDescent="0.3">
      <c r="A43" s="40">
        <v>2004</v>
      </c>
      <c r="B43" s="41">
        <v>129.99430000000001</v>
      </c>
      <c r="C43" s="41">
        <v>409.84570000000002</v>
      </c>
      <c r="D43" s="41">
        <v>47.525300000000001</v>
      </c>
      <c r="E43" s="41">
        <v>6.6905999999999999</v>
      </c>
      <c r="F43" s="41">
        <v>40.213000000000001</v>
      </c>
      <c r="G43" s="41">
        <v>409.4</v>
      </c>
      <c r="H43" s="41">
        <v>21.5</v>
      </c>
      <c r="I43" s="41">
        <v>16.420000000000002</v>
      </c>
    </row>
    <row r="44" spans="1:9" x14ac:dyDescent="0.3">
      <c r="A44" s="40">
        <v>2005</v>
      </c>
      <c r="B44" s="41">
        <v>166.871433</v>
      </c>
      <c r="C44" s="41">
        <v>445.46837499999998</v>
      </c>
      <c r="D44" s="41">
        <v>62.675924999999999</v>
      </c>
      <c r="E44" s="41">
        <v>7.3397420000000002</v>
      </c>
      <c r="F44" s="41">
        <v>44.294241999999997</v>
      </c>
      <c r="G44" s="41">
        <v>360.9</v>
      </c>
      <c r="H44" s="41">
        <v>32.700000000000003</v>
      </c>
      <c r="I44" s="41">
        <v>31.73</v>
      </c>
    </row>
    <row r="45" spans="1:9" x14ac:dyDescent="0.3">
      <c r="A45" s="40">
        <v>2006</v>
      </c>
      <c r="B45" s="41">
        <v>304.91089199999999</v>
      </c>
      <c r="C45" s="41">
        <v>604.58096699999999</v>
      </c>
      <c r="D45" s="41">
        <v>148.56475800000001</v>
      </c>
      <c r="E45" s="41">
        <v>11.571033</v>
      </c>
      <c r="F45" s="41">
        <v>58.500807999999999</v>
      </c>
      <c r="G45" s="41">
        <v>419.5</v>
      </c>
      <c r="H45" s="41">
        <v>37.4</v>
      </c>
      <c r="I45" s="41">
        <v>24.75</v>
      </c>
    </row>
    <row r="46" spans="1:9" x14ac:dyDescent="0.3">
      <c r="A46" s="40">
        <v>2007</v>
      </c>
      <c r="B46" s="41">
        <v>322.93022500000001</v>
      </c>
      <c r="C46" s="41">
        <v>697.40741666666702</v>
      </c>
      <c r="D46" s="41">
        <v>147.07377500000001</v>
      </c>
      <c r="E46" s="41">
        <v>13.415075</v>
      </c>
      <c r="F46" s="41">
        <v>117.02979166666699</v>
      </c>
      <c r="G46" s="41">
        <v>679.5</v>
      </c>
      <c r="H46" s="41">
        <v>39.840000000000003</v>
      </c>
      <c r="I46" s="41">
        <v>30.17</v>
      </c>
    </row>
    <row r="47" spans="1:9" x14ac:dyDescent="0.3">
      <c r="A47" s="40">
        <v>2008</v>
      </c>
      <c r="B47" s="41">
        <v>315.51338598484898</v>
      </c>
      <c r="C47" s="41">
        <v>872.72382575757604</v>
      </c>
      <c r="D47" s="41">
        <v>85.035352272727295</v>
      </c>
      <c r="E47" s="41">
        <v>15.0084583333333</v>
      </c>
      <c r="F47" s="41">
        <v>94.830896212121203</v>
      </c>
      <c r="G47" s="41">
        <v>864.5</v>
      </c>
      <c r="H47" s="41">
        <v>57.5</v>
      </c>
      <c r="I47" s="41">
        <v>28.74</v>
      </c>
    </row>
    <row r="48" spans="1:9" x14ac:dyDescent="0.3">
      <c r="A48" s="40">
        <v>2009</v>
      </c>
      <c r="B48" s="41">
        <v>233.51921666666701</v>
      </c>
      <c r="C48" s="41">
        <v>973.62464999999997</v>
      </c>
      <c r="D48" s="41">
        <v>75.050983333333306</v>
      </c>
      <c r="E48" s="41">
        <v>14.6805</v>
      </c>
      <c r="F48" s="41">
        <v>77.9119666666667</v>
      </c>
      <c r="G48" s="41">
        <v>641.5</v>
      </c>
      <c r="H48" s="41">
        <v>43.78</v>
      </c>
      <c r="I48" s="41">
        <v>11.12</v>
      </c>
    </row>
    <row r="49" spans="1:9" x14ac:dyDescent="0.3">
      <c r="A49" s="40">
        <v>2010</v>
      </c>
      <c r="B49" s="41">
        <v>342.27576763580299</v>
      </c>
      <c r="C49" s="41">
        <v>1225.2931251505699</v>
      </c>
      <c r="D49" s="41">
        <v>98.176454197787606</v>
      </c>
      <c r="E49" s="41">
        <v>20.1852888904574</v>
      </c>
      <c r="F49" s="41">
        <v>97.605083373751796</v>
      </c>
      <c r="G49" s="41">
        <v>954.1</v>
      </c>
      <c r="H49" s="41">
        <v>68.17</v>
      </c>
      <c r="I49" s="41">
        <v>15.8</v>
      </c>
    </row>
    <row r="50" spans="1:9" x14ac:dyDescent="0.3">
      <c r="A50" s="40">
        <v>2011</v>
      </c>
      <c r="B50" s="41">
        <v>400.19890165981298</v>
      </c>
      <c r="C50" s="41">
        <v>1569.5258464824201</v>
      </c>
      <c r="D50" s="41">
        <v>99.501389827389801</v>
      </c>
      <c r="E50" s="41">
        <v>35.173531472854798</v>
      </c>
      <c r="F50" s="41">
        <v>108.969893566984</v>
      </c>
      <c r="G50" s="41">
        <v>1215.9000000000001</v>
      </c>
      <c r="H50" s="41">
        <v>167.79</v>
      </c>
      <c r="I50" s="41">
        <v>15.45</v>
      </c>
    </row>
    <row r="51" spans="1:9" x14ac:dyDescent="0.3">
      <c r="A51" s="40">
        <v>2012</v>
      </c>
      <c r="B51" s="41">
        <v>360.55123685861503</v>
      </c>
      <c r="C51" s="41">
        <v>1669.87083417247</v>
      </c>
      <c r="D51" s="41">
        <v>88.348348429788402</v>
      </c>
      <c r="E51" s="41">
        <v>31.169868475123899</v>
      </c>
      <c r="F51" s="41">
        <v>93.540209216646502</v>
      </c>
      <c r="G51" s="41">
        <v>989.601</v>
      </c>
      <c r="H51" s="41">
        <v>128.53</v>
      </c>
      <c r="I51" s="41">
        <v>12.74</v>
      </c>
    </row>
    <row r="52" spans="1:9" x14ac:dyDescent="0.3">
      <c r="A52" s="40">
        <v>2013</v>
      </c>
      <c r="B52" s="41">
        <v>332.30927028406097</v>
      </c>
      <c r="C52" s="41">
        <v>1410.9997459219501</v>
      </c>
      <c r="D52" s="41">
        <v>86.651713510845497</v>
      </c>
      <c r="E52" s="41">
        <v>23.855391953822298</v>
      </c>
      <c r="F52" s="41">
        <v>97.171065933513304</v>
      </c>
      <c r="G52" s="41">
        <v>1041.434</v>
      </c>
      <c r="H52" s="41">
        <v>135.36000000000001</v>
      </c>
      <c r="I52" s="41">
        <v>10.32</v>
      </c>
    </row>
    <row r="53" spans="1:9" x14ac:dyDescent="0.3">
      <c r="A53" s="40">
        <v>2014</v>
      </c>
      <c r="B53" s="41">
        <v>311.16214646800398</v>
      </c>
      <c r="C53" s="41">
        <v>1266.08843579428</v>
      </c>
      <c r="D53" s="41">
        <v>98.067869138849801</v>
      </c>
      <c r="E53" s="41">
        <v>19.076757975554798</v>
      </c>
      <c r="F53" s="41">
        <v>95.073908973203899</v>
      </c>
      <c r="G53" s="41">
        <v>1023.047</v>
      </c>
      <c r="H53" s="41">
        <v>96.84</v>
      </c>
      <c r="I53" s="41">
        <v>11.393000000000001</v>
      </c>
    </row>
    <row r="54" spans="1:9" x14ac:dyDescent="0.3">
      <c r="A54" s="40">
        <v>2015</v>
      </c>
      <c r="B54" s="41">
        <v>249.43936106122101</v>
      </c>
      <c r="C54" s="41">
        <v>1161.0633374797301</v>
      </c>
      <c r="D54" s="41">
        <v>87.648225728083304</v>
      </c>
      <c r="E54" s="41">
        <v>15.7324473100644</v>
      </c>
      <c r="F54" s="41">
        <v>81.051744953555101</v>
      </c>
      <c r="G54" s="41">
        <v>756.43100000000004</v>
      </c>
      <c r="H54" s="41">
        <v>55.21</v>
      </c>
      <c r="I54" s="41">
        <v>6.6520000000000001</v>
      </c>
    </row>
    <row r="55" spans="1:9" x14ac:dyDescent="0.3">
      <c r="A55" s="40">
        <v>2016</v>
      </c>
      <c r="B55" s="41">
        <v>220.56724303958799</v>
      </c>
      <c r="C55" s="41">
        <v>1247.99223226049</v>
      </c>
      <c r="D55" s="41">
        <v>94.799294404822803</v>
      </c>
      <c r="E55" s="41">
        <v>17.1393855205785</v>
      </c>
      <c r="F55" s="41">
        <v>84.8229560475732</v>
      </c>
      <c r="G55" s="41">
        <v>839.096</v>
      </c>
      <c r="H55" s="41">
        <v>57.705833333333345</v>
      </c>
      <c r="I55" s="41">
        <v>6.4840833333333334</v>
      </c>
    </row>
    <row r="56" spans="1:9" x14ac:dyDescent="0.3">
      <c r="A56" s="40">
        <v>2017</v>
      </c>
      <c r="B56" s="41">
        <v>279.60636080616223</v>
      </c>
      <c r="C56" s="41">
        <v>1257.2305492630619</v>
      </c>
      <c r="D56" s="41">
        <v>131.16626237185116</v>
      </c>
      <c r="E56" s="41">
        <v>17.058771609730847</v>
      </c>
      <c r="F56" s="41">
        <v>105.12327966592601</v>
      </c>
      <c r="G56" s="41">
        <v>936.654</v>
      </c>
      <c r="H56" s="41">
        <v>71.760000000000005</v>
      </c>
      <c r="I56" s="41">
        <v>8.2059999999999995</v>
      </c>
    </row>
    <row r="57" spans="1:9" x14ac:dyDescent="0.3">
      <c r="A57" s="40">
        <v>2018</v>
      </c>
      <c r="B57" s="41">
        <v>295.9016524000578</v>
      </c>
      <c r="C57" s="41">
        <v>1269.3421574456522</v>
      </c>
      <c r="D57" s="41">
        <v>132.69832549510869</v>
      </c>
      <c r="E57" s="41">
        <v>15.716692376521737</v>
      </c>
      <c r="F57" s="41">
        <v>101.77162544434782</v>
      </c>
      <c r="G57" s="41">
        <v>914.70032167499983</v>
      </c>
      <c r="H57" s="41">
        <v>69.747499999999988</v>
      </c>
      <c r="I57" s="41">
        <v>11.938250000000002</v>
      </c>
    </row>
    <row r="58" spans="1:9" x14ac:dyDescent="0.3">
      <c r="A58" s="40">
        <v>2019</v>
      </c>
      <c r="B58" s="41">
        <v>272.667186322031</v>
      </c>
      <c r="C58" s="41">
        <v>1392.2565303265601</v>
      </c>
      <c r="D58" s="41">
        <v>115.669942506928</v>
      </c>
      <c r="E58" s="41">
        <v>16.2204212481962</v>
      </c>
      <c r="F58" s="41">
        <v>90.583182334579007</v>
      </c>
      <c r="G58" s="41">
        <v>846.08252666450505</v>
      </c>
      <c r="H58" s="41">
        <v>93.849166666666676</v>
      </c>
      <c r="I58" s="41">
        <v>11.353999999999999</v>
      </c>
    </row>
    <row r="59" spans="1:9" x14ac:dyDescent="0.3">
      <c r="A59" s="45">
        <v>2020</v>
      </c>
      <c r="B59" s="44"/>
      <c r="C59" s="44"/>
      <c r="D59" s="44"/>
      <c r="E59" s="44"/>
      <c r="F59" s="44"/>
      <c r="G59" s="44"/>
      <c r="H59" s="44"/>
      <c r="I59" s="44"/>
    </row>
    <row r="60" spans="1:9" x14ac:dyDescent="0.3">
      <c r="A60" s="43" t="s">
        <v>44</v>
      </c>
      <c r="B60" s="41">
        <v>273.80334551512846</v>
      </c>
      <c r="C60" s="41">
        <v>1559.0347826086959</v>
      </c>
      <c r="D60" s="41">
        <v>106.64203135560889</v>
      </c>
      <c r="E60" s="41">
        <v>17.97</v>
      </c>
      <c r="F60" s="41">
        <v>87.320869565217393</v>
      </c>
      <c r="G60" s="41">
        <v>774.48956521739126</v>
      </c>
      <c r="H60" s="41">
        <v>93.917391304347802</v>
      </c>
      <c r="I60" s="41">
        <v>9.8526086956521741</v>
      </c>
    </row>
    <row r="61" spans="1:9" x14ac:dyDescent="0.3">
      <c r="A61" s="43" t="s">
        <v>43</v>
      </c>
      <c r="B61" s="41">
        <v>257.99200280356371</v>
      </c>
      <c r="C61" s="41">
        <v>1597.1025</v>
      </c>
      <c r="D61" s="41">
        <v>95.854840593212444</v>
      </c>
      <c r="E61" s="41">
        <v>17.880300000000002</v>
      </c>
      <c r="F61" s="41">
        <v>84.925499999999985</v>
      </c>
      <c r="G61" s="41">
        <v>746.45249999999999</v>
      </c>
      <c r="H61" s="41">
        <v>84.182500000000019</v>
      </c>
      <c r="I61" s="41">
        <v>10.225</v>
      </c>
    </row>
    <row r="62" spans="1:9" x14ac:dyDescent="0.3">
      <c r="A62" s="43" t="s">
        <v>42</v>
      </c>
      <c r="B62" s="41">
        <v>235.08022725439807</v>
      </c>
      <c r="C62" s="41">
        <v>1591.2068181818183</v>
      </c>
      <c r="D62" s="41">
        <v>86.346977528202103</v>
      </c>
      <c r="E62" s="41">
        <v>14.884136363636365</v>
      </c>
      <c r="F62" s="41">
        <v>79.135909090909095</v>
      </c>
      <c r="G62" s="41">
        <v>694.96727272727264</v>
      </c>
      <c r="H62" s="41">
        <v>89.073636363636354</v>
      </c>
      <c r="I62" s="41">
        <v>8.8436363636363637</v>
      </c>
    </row>
    <row r="63" spans="1:9" x14ac:dyDescent="0.3">
      <c r="A63" s="43" t="s">
        <v>41</v>
      </c>
      <c r="B63" s="41">
        <v>229.12732216719212</v>
      </c>
      <c r="C63" s="41">
        <v>1681.2295454545456</v>
      </c>
      <c r="D63" s="41">
        <v>86.314896176944316</v>
      </c>
      <c r="E63" s="41">
        <v>15.060318181818182</v>
      </c>
      <c r="F63" s="41">
        <v>75.048636363636376</v>
      </c>
      <c r="G63" s="41">
        <v>683.76499999999999</v>
      </c>
      <c r="H63" s="41">
        <v>83.428636363636372</v>
      </c>
      <c r="I63" s="41">
        <v>8.3486363636363663</v>
      </c>
    </row>
    <row r="64" spans="1:9" x14ac:dyDescent="0.3">
      <c r="A64" s="43" t="s">
        <v>40</v>
      </c>
      <c r="B64" s="41">
        <v>237.40263157894739</v>
      </c>
      <c r="C64" s="41">
        <v>1715.6973684210527</v>
      </c>
      <c r="D64" s="41">
        <v>89.058421052631573</v>
      </c>
      <c r="E64" s="41">
        <v>16.233684210526313</v>
      </c>
      <c r="F64" s="41">
        <v>73.39631578947369</v>
      </c>
      <c r="G64" s="41">
        <v>698.9405263157895</v>
      </c>
      <c r="H64" s="41">
        <v>88.523684210526312</v>
      </c>
      <c r="I64" s="41">
        <v>8.7800000000000011</v>
      </c>
    </row>
    <row r="65" spans="1:9" x14ac:dyDescent="0.3">
      <c r="A65" s="42" t="s">
        <v>39</v>
      </c>
      <c r="B65" s="41">
        <v>260.47090909090912</v>
      </c>
      <c r="C65" s="41">
        <v>1734.0318181818182</v>
      </c>
      <c r="D65" s="41">
        <v>86.607272727272729</v>
      </c>
      <c r="E65" s="41">
        <v>17.721818181818183</v>
      </c>
      <c r="F65" s="41">
        <v>78.920000000000016</v>
      </c>
      <c r="G65" s="41">
        <v>762.32045454545471</v>
      </c>
      <c r="H65" s="41">
        <v>102.36272727272726</v>
      </c>
      <c r="I65" s="41">
        <v>8.026363636363639</v>
      </c>
    </row>
    <row r="66" spans="1:9" x14ac:dyDescent="0.3">
      <c r="A66" s="42" t="s">
        <v>38</v>
      </c>
      <c r="B66" s="41">
        <v>288.20217391304345</v>
      </c>
      <c r="C66" s="41">
        <v>1840.7869565217388</v>
      </c>
      <c r="D66" s="41">
        <v>98.077391304347842</v>
      </c>
      <c r="E66" s="41">
        <v>20.407826086956526</v>
      </c>
      <c r="F66" s="41">
        <v>82.197826086956525</v>
      </c>
      <c r="G66" s="41">
        <v>791.65304347826088</v>
      </c>
      <c r="H66" s="41">
        <v>108.5</v>
      </c>
      <c r="I66" s="41">
        <v>7.1943478260869549</v>
      </c>
    </row>
    <row r="67" spans="1:9" x14ac:dyDescent="0.3">
      <c r="A67" s="42" t="s">
        <v>37</v>
      </c>
      <c r="B67" s="41">
        <v>294.68500000000006</v>
      </c>
      <c r="C67" s="41">
        <v>1971.17</v>
      </c>
      <c r="D67" s="41">
        <v>109.19399999999999</v>
      </c>
      <c r="E67" s="41">
        <v>26.895</v>
      </c>
      <c r="F67" s="41">
        <v>87.777500000000003</v>
      </c>
      <c r="G67" s="41">
        <v>801.58450000000005</v>
      </c>
      <c r="H67" s="41">
        <v>122.53</v>
      </c>
      <c r="I67" s="41">
        <v>7.6424999999999983</v>
      </c>
    </row>
    <row r="68" spans="1:9" x14ac:dyDescent="0.3">
      <c r="A68" s="42" t="s">
        <v>36</v>
      </c>
      <c r="B68" s="41">
        <v>304.46999517815306</v>
      </c>
      <c r="C68" s="41">
        <v>1925.5568181818182</v>
      </c>
      <c r="D68" s="41">
        <v>111.1521346009297</v>
      </c>
      <c r="E68" s="41">
        <v>25.876818181818184</v>
      </c>
      <c r="F68" s="41">
        <v>85.337298060367445</v>
      </c>
      <c r="G68" s="41">
        <v>814.02303181818195</v>
      </c>
      <c r="H68" s="41">
        <v>126.14863636363634</v>
      </c>
      <c r="I68" s="41">
        <v>8.27</v>
      </c>
    </row>
    <row r="69" spans="1:9" x14ac:dyDescent="0.3">
      <c r="A69" s="42" t="s">
        <v>291</v>
      </c>
      <c r="B69" s="41">
        <v>304</v>
      </c>
      <c r="C69" s="41">
        <v>1902.5</v>
      </c>
      <c r="D69" s="41">
        <v>110.7</v>
      </c>
      <c r="E69" s="41">
        <v>24.2</v>
      </c>
      <c r="F69" s="41">
        <v>80.599999999999994</v>
      </c>
      <c r="G69" s="41">
        <v>823.5</v>
      </c>
      <c r="H69" s="41">
        <v>121.4</v>
      </c>
      <c r="I69" s="41">
        <v>8.6</v>
      </c>
    </row>
    <row r="70" spans="1:9" x14ac:dyDescent="0.3">
      <c r="A70" s="42" t="s">
        <v>292</v>
      </c>
      <c r="B70" s="41">
        <v>320.39</v>
      </c>
      <c r="C70" s="41">
        <v>1869.36</v>
      </c>
      <c r="D70" s="41">
        <v>120.84</v>
      </c>
      <c r="E70" s="41">
        <v>24.05</v>
      </c>
      <c r="F70" s="41">
        <v>86.84</v>
      </c>
      <c r="G70" s="41">
        <v>842.5</v>
      </c>
      <c r="H70" s="41">
        <v>121.12</v>
      </c>
      <c r="I70" s="41">
        <v>9.1</v>
      </c>
    </row>
    <row r="71" spans="1:9" ht="67.5" customHeight="1" x14ac:dyDescent="0.3">
      <c r="A71" s="782" t="s">
        <v>35</v>
      </c>
      <c r="B71" s="782"/>
      <c r="C71" s="782"/>
      <c r="D71" s="782"/>
      <c r="E71" s="782"/>
      <c r="F71" s="782"/>
      <c r="G71" s="782"/>
      <c r="H71" s="782"/>
      <c r="I71" s="782"/>
    </row>
  </sheetData>
  <mergeCells count="1">
    <mergeCell ref="A71:I71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A0000"/>
  </sheetPr>
  <dimension ref="A1:Z116"/>
  <sheetViews>
    <sheetView showGridLines="0" view="pageBreakPreview" topLeftCell="A88" zoomScaleNormal="40" zoomScaleSheetLayoutView="100" workbookViewId="0">
      <selection activeCell="C43" sqref="C43"/>
    </sheetView>
  </sheetViews>
  <sheetFormatPr baseColWidth="10" defaultRowHeight="14.4" x14ac:dyDescent="0.3"/>
  <cols>
    <col min="1" max="1" width="17.6640625" style="89" customWidth="1"/>
    <col min="2" max="2" width="18.6640625" style="82" bestFit="1" customWidth="1"/>
    <col min="3" max="3" width="12.6640625" style="82" bestFit="1" customWidth="1"/>
    <col min="4" max="4" width="18.6640625" style="82" bestFit="1" customWidth="1"/>
    <col min="5" max="5" width="16" style="82" bestFit="1" customWidth="1"/>
    <col min="6" max="9" width="18.6640625" style="82" bestFit="1" customWidth="1"/>
    <col min="10" max="11" width="12.6640625" style="82" customWidth="1"/>
    <col min="12" max="12" width="2.5546875" style="83" customWidth="1"/>
    <col min="13" max="256" width="11.44140625" style="83"/>
    <col min="257" max="257" width="17.6640625" style="83" customWidth="1"/>
    <col min="258" max="258" width="18.6640625" style="83" bestFit="1" customWidth="1"/>
    <col min="259" max="259" width="12.6640625" style="83" bestFit="1" customWidth="1"/>
    <col min="260" max="260" width="18.6640625" style="83" bestFit="1" customWidth="1"/>
    <col min="261" max="261" width="16" style="83" bestFit="1" customWidth="1"/>
    <col min="262" max="265" width="18.6640625" style="83" bestFit="1" customWidth="1"/>
    <col min="266" max="267" width="12.6640625" style="83" customWidth="1"/>
    <col min="268" max="268" width="2.5546875" style="83" customWidth="1"/>
    <col min="269" max="512" width="11.44140625" style="83"/>
    <col min="513" max="513" width="17.6640625" style="83" customWidth="1"/>
    <col min="514" max="514" width="18.6640625" style="83" bestFit="1" customWidth="1"/>
    <col min="515" max="515" width="12.6640625" style="83" bestFit="1" customWidth="1"/>
    <col min="516" max="516" width="18.6640625" style="83" bestFit="1" customWidth="1"/>
    <col min="517" max="517" width="16" style="83" bestFit="1" customWidth="1"/>
    <col min="518" max="521" width="18.6640625" style="83" bestFit="1" customWidth="1"/>
    <col min="522" max="523" width="12.6640625" style="83" customWidth="1"/>
    <col min="524" max="524" width="2.5546875" style="83" customWidth="1"/>
    <col min="525" max="768" width="11.44140625" style="83"/>
    <col min="769" max="769" width="17.6640625" style="83" customWidth="1"/>
    <col min="770" max="770" width="18.6640625" style="83" bestFit="1" customWidth="1"/>
    <col min="771" max="771" width="12.6640625" style="83" bestFit="1" customWidth="1"/>
    <col min="772" max="772" width="18.6640625" style="83" bestFit="1" customWidth="1"/>
    <col min="773" max="773" width="16" style="83" bestFit="1" customWidth="1"/>
    <col min="774" max="777" width="18.6640625" style="83" bestFit="1" customWidth="1"/>
    <col min="778" max="779" width="12.6640625" style="83" customWidth="1"/>
    <col min="780" max="780" width="2.5546875" style="83" customWidth="1"/>
    <col min="781" max="1024" width="11.44140625" style="83"/>
    <col min="1025" max="1025" width="17.6640625" style="83" customWidth="1"/>
    <col min="1026" max="1026" width="18.6640625" style="83" bestFit="1" customWidth="1"/>
    <col min="1027" max="1027" width="12.6640625" style="83" bestFit="1" customWidth="1"/>
    <col min="1028" max="1028" width="18.6640625" style="83" bestFit="1" customWidth="1"/>
    <col min="1029" max="1029" width="16" style="83" bestFit="1" customWidth="1"/>
    <col min="1030" max="1033" width="18.6640625" style="83" bestFit="1" customWidth="1"/>
    <col min="1034" max="1035" width="12.6640625" style="83" customWidth="1"/>
    <col min="1036" max="1036" width="2.5546875" style="83" customWidth="1"/>
    <col min="1037" max="1280" width="11.44140625" style="83"/>
    <col min="1281" max="1281" width="17.6640625" style="83" customWidth="1"/>
    <col min="1282" max="1282" width="18.6640625" style="83" bestFit="1" customWidth="1"/>
    <col min="1283" max="1283" width="12.6640625" style="83" bestFit="1" customWidth="1"/>
    <col min="1284" max="1284" width="18.6640625" style="83" bestFit="1" customWidth="1"/>
    <col min="1285" max="1285" width="16" style="83" bestFit="1" customWidth="1"/>
    <col min="1286" max="1289" width="18.6640625" style="83" bestFit="1" customWidth="1"/>
    <col min="1290" max="1291" width="12.6640625" style="83" customWidth="1"/>
    <col min="1292" max="1292" width="2.5546875" style="83" customWidth="1"/>
    <col min="1293" max="1536" width="11.44140625" style="83"/>
    <col min="1537" max="1537" width="17.6640625" style="83" customWidth="1"/>
    <col min="1538" max="1538" width="18.6640625" style="83" bestFit="1" customWidth="1"/>
    <col min="1539" max="1539" width="12.6640625" style="83" bestFit="1" customWidth="1"/>
    <col min="1540" max="1540" width="18.6640625" style="83" bestFit="1" customWidth="1"/>
    <col min="1541" max="1541" width="16" style="83" bestFit="1" customWidth="1"/>
    <col min="1542" max="1545" width="18.6640625" style="83" bestFit="1" customWidth="1"/>
    <col min="1546" max="1547" width="12.6640625" style="83" customWidth="1"/>
    <col min="1548" max="1548" width="2.5546875" style="83" customWidth="1"/>
    <col min="1549" max="1792" width="11.44140625" style="83"/>
    <col min="1793" max="1793" width="17.6640625" style="83" customWidth="1"/>
    <col min="1794" max="1794" width="18.6640625" style="83" bestFit="1" customWidth="1"/>
    <col min="1795" max="1795" width="12.6640625" style="83" bestFit="1" customWidth="1"/>
    <col min="1796" max="1796" width="18.6640625" style="83" bestFit="1" customWidth="1"/>
    <col min="1797" max="1797" width="16" style="83" bestFit="1" customWidth="1"/>
    <col min="1798" max="1801" width="18.6640625" style="83" bestFit="1" customWidth="1"/>
    <col min="1802" max="1803" width="12.6640625" style="83" customWidth="1"/>
    <col min="1804" max="1804" width="2.5546875" style="83" customWidth="1"/>
    <col min="1805" max="2048" width="11.44140625" style="83"/>
    <col min="2049" max="2049" width="17.6640625" style="83" customWidth="1"/>
    <col min="2050" max="2050" width="18.6640625" style="83" bestFit="1" customWidth="1"/>
    <col min="2051" max="2051" width="12.6640625" style="83" bestFit="1" customWidth="1"/>
    <col min="2052" max="2052" width="18.6640625" style="83" bestFit="1" customWidth="1"/>
    <col min="2053" max="2053" width="16" style="83" bestFit="1" customWidth="1"/>
    <col min="2054" max="2057" width="18.6640625" style="83" bestFit="1" customWidth="1"/>
    <col min="2058" max="2059" width="12.6640625" style="83" customWidth="1"/>
    <col min="2060" max="2060" width="2.5546875" style="83" customWidth="1"/>
    <col min="2061" max="2304" width="11.44140625" style="83"/>
    <col min="2305" max="2305" width="17.6640625" style="83" customWidth="1"/>
    <col min="2306" max="2306" width="18.6640625" style="83" bestFit="1" customWidth="1"/>
    <col min="2307" max="2307" width="12.6640625" style="83" bestFit="1" customWidth="1"/>
    <col min="2308" max="2308" width="18.6640625" style="83" bestFit="1" customWidth="1"/>
    <col min="2309" max="2309" width="16" style="83" bestFit="1" customWidth="1"/>
    <col min="2310" max="2313" width="18.6640625" style="83" bestFit="1" customWidth="1"/>
    <col min="2314" max="2315" width="12.6640625" style="83" customWidth="1"/>
    <col min="2316" max="2316" width="2.5546875" style="83" customWidth="1"/>
    <col min="2317" max="2560" width="11.44140625" style="83"/>
    <col min="2561" max="2561" width="17.6640625" style="83" customWidth="1"/>
    <col min="2562" max="2562" width="18.6640625" style="83" bestFit="1" customWidth="1"/>
    <col min="2563" max="2563" width="12.6640625" style="83" bestFit="1" customWidth="1"/>
    <col min="2564" max="2564" width="18.6640625" style="83" bestFit="1" customWidth="1"/>
    <col min="2565" max="2565" width="16" style="83" bestFit="1" customWidth="1"/>
    <col min="2566" max="2569" width="18.6640625" style="83" bestFit="1" customWidth="1"/>
    <col min="2570" max="2571" width="12.6640625" style="83" customWidth="1"/>
    <col min="2572" max="2572" width="2.5546875" style="83" customWidth="1"/>
    <col min="2573" max="2816" width="11.44140625" style="83"/>
    <col min="2817" max="2817" width="17.6640625" style="83" customWidth="1"/>
    <col min="2818" max="2818" width="18.6640625" style="83" bestFit="1" customWidth="1"/>
    <col min="2819" max="2819" width="12.6640625" style="83" bestFit="1" customWidth="1"/>
    <col min="2820" max="2820" width="18.6640625" style="83" bestFit="1" customWidth="1"/>
    <col min="2821" max="2821" width="16" style="83" bestFit="1" customWidth="1"/>
    <col min="2822" max="2825" width="18.6640625" style="83" bestFit="1" customWidth="1"/>
    <col min="2826" max="2827" width="12.6640625" style="83" customWidth="1"/>
    <col min="2828" max="2828" width="2.5546875" style="83" customWidth="1"/>
    <col min="2829" max="3072" width="11.44140625" style="83"/>
    <col min="3073" max="3073" width="17.6640625" style="83" customWidth="1"/>
    <col min="3074" max="3074" width="18.6640625" style="83" bestFit="1" customWidth="1"/>
    <col min="3075" max="3075" width="12.6640625" style="83" bestFit="1" customWidth="1"/>
    <col min="3076" max="3076" width="18.6640625" style="83" bestFit="1" customWidth="1"/>
    <col min="3077" max="3077" width="16" style="83" bestFit="1" customWidth="1"/>
    <col min="3078" max="3081" width="18.6640625" style="83" bestFit="1" customWidth="1"/>
    <col min="3082" max="3083" width="12.6640625" style="83" customWidth="1"/>
    <col min="3084" max="3084" width="2.5546875" style="83" customWidth="1"/>
    <col min="3085" max="3328" width="11.44140625" style="83"/>
    <col min="3329" max="3329" width="17.6640625" style="83" customWidth="1"/>
    <col min="3330" max="3330" width="18.6640625" style="83" bestFit="1" customWidth="1"/>
    <col min="3331" max="3331" width="12.6640625" style="83" bestFit="1" customWidth="1"/>
    <col min="3332" max="3332" width="18.6640625" style="83" bestFit="1" customWidth="1"/>
    <col min="3333" max="3333" width="16" style="83" bestFit="1" customWidth="1"/>
    <col min="3334" max="3337" width="18.6640625" style="83" bestFit="1" customWidth="1"/>
    <col min="3338" max="3339" width="12.6640625" style="83" customWidth="1"/>
    <col min="3340" max="3340" width="2.5546875" style="83" customWidth="1"/>
    <col min="3341" max="3584" width="11.44140625" style="83"/>
    <col min="3585" max="3585" width="17.6640625" style="83" customWidth="1"/>
    <col min="3586" max="3586" width="18.6640625" style="83" bestFit="1" customWidth="1"/>
    <col min="3587" max="3587" width="12.6640625" style="83" bestFit="1" customWidth="1"/>
    <col min="3588" max="3588" width="18.6640625" style="83" bestFit="1" customWidth="1"/>
    <col min="3589" max="3589" width="16" style="83" bestFit="1" customWidth="1"/>
    <col min="3590" max="3593" width="18.6640625" style="83" bestFit="1" customWidth="1"/>
    <col min="3594" max="3595" width="12.6640625" style="83" customWidth="1"/>
    <col min="3596" max="3596" width="2.5546875" style="83" customWidth="1"/>
    <col min="3597" max="3840" width="11.44140625" style="83"/>
    <col min="3841" max="3841" width="17.6640625" style="83" customWidth="1"/>
    <col min="3842" max="3842" width="18.6640625" style="83" bestFit="1" customWidth="1"/>
    <col min="3843" max="3843" width="12.6640625" style="83" bestFit="1" customWidth="1"/>
    <col min="3844" max="3844" width="18.6640625" style="83" bestFit="1" customWidth="1"/>
    <col min="3845" max="3845" width="16" style="83" bestFit="1" customWidth="1"/>
    <col min="3846" max="3849" width="18.6640625" style="83" bestFit="1" customWidth="1"/>
    <col min="3850" max="3851" width="12.6640625" style="83" customWidth="1"/>
    <col min="3852" max="3852" width="2.5546875" style="83" customWidth="1"/>
    <col min="3853" max="4096" width="11.44140625" style="83"/>
    <col min="4097" max="4097" width="17.6640625" style="83" customWidth="1"/>
    <col min="4098" max="4098" width="18.6640625" style="83" bestFit="1" customWidth="1"/>
    <col min="4099" max="4099" width="12.6640625" style="83" bestFit="1" customWidth="1"/>
    <col min="4100" max="4100" width="18.6640625" style="83" bestFit="1" customWidth="1"/>
    <col min="4101" max="4101" width="16" style="83" bestFit="1" customWidth="1"/>
    <col min="4102" max="4105" width="18.6640625" style="83" bestFit="1" customWidth="1"/>
    <col min="4106" max="4107" width="12.6640625" style="83" customWidth="1"/>
    <col min="4108" max="4108" width="2.5546875" style="83" customWidth="1"/>
    <col min="4109" max="4352" width="11.44140625" style="83"/>
    <col min="4353" max="4353" width="17.6640625" style="83" customWidth="1"/>
    <col min="4354" max="4354" width="18.6640625" style="83" bestFit="1" customWidth="1"/>
    <col min="4355" max="4355" width="12.6640625" style="83" bestFit="1" customWidth="1"/>
    <col min="4356" max="4356" width="18.6640625" style="83" bestFit="1" customWidth="1"/>
    <col min="4357" max="4357" width="16" style="83" bestFit="1" customWidth="1"/>
    <col min="4358" max="4361" width="18.6640625" style="83" bestFit="1" customWidth="1"/>
    <col min="4362" max="4363" width="12.6640625" style="83" customWidth="1"/>
    <col min="4364" max="4364" width="2.5546875" style="83" customWidth="1"/>
    <col min="4365" max="4608" width="11.44140625" style="83"/>
    <col min="4609" max="4609" width="17.6640625" style="83" customWidth="1"/>
    <col min="4610" max="4610" width="18.6640625" style="83" bestFit="1" customWidth="1"/>
    <col min="4611" max="4611" width="12.6640625" style="83" bestFit="1" customWidth="1"/>
    <col min="4612" max="4612" width="18.6640625" style="83" bestFit="1" customWidth="1"/>
    <col min="4613" max="4613" width="16" style="83" bestFit="1" customWidth="1"/>
    <col min="4614" max="4617" width="18.6640625" style="83" bestFit="1" customWidth="1"/>
    <col min="4618" max="4619" width="12.6640625" style="83" customWidth="1"/>
    <col min="4620" max="4620" width="2.5546875" style="83" customWidth="1"/>
    <col min="4621" max="4864" width="11.44140625" style="83"/>
    <col min="4865" max="4865" width="17.6640625" style="83" customWidth="1"/>
    <col min="4866" max="4866" width="18.6640625" style="83" bestFit="1" customWidth="1"/>
    <col min="4867" max="4867" width="12.6640625" style="83" bestFit="1" customWidth="1"/>
    <col min="4868" max="4868" width="18.6640625" style="83" bestFit="1" customWidth="1"/>
    <col min="4869" max="4869" width="16" style="83" bestFit="1" customWidth="1"/>
    <col min="4870" max="4873" width="18.6640625" style="83" bestFit="1" customWidth="1"/>
    <col min="4874" max="4875" width="12.6640625" style="83" customWidth="1"/>
    <col min="4876" max="4876" width="2.5546875" style="83" customWidth="1"/>
    <col min="4877" max="5120" width="11.44140625" style="83"/>
    <col min="5121" max="5121" width="17.6640625" style="83" customWidth="1"/>
    <col min="5122" max="5122" width="18.6640625" style="83" bestFit="1" customWidth="1"/>
    <col min="5123" max="5123" width="12.6640625" style="83" bestFit="1" customWidth="1"/>
    <col min="5124" max="5124" width="18.6640625" style="83" bestFit="1" customWidth="1"/>
    <col min="5125" max="5125" width="16" style="83" bestFit="1" customWidth="1"/>
    <col min="5126" max="5129" width="18.6640625" style="83" bestFit="1" customWidth="1"/>
    <col min="5130" max="5131" width="12.6640625" style="83" customWidth="1"/>
    <col min="5132" max="5132" width="2.5546875" style="83" customWidth="1"/>
    <col min="5133" max="5376" width="11.44140625" style="83"/>
    <col min="5377" max="5377" width="17.6640625" style="83" customWidth="1"/>
    <col min="5378" max="5378" width="18.6640625" style="83" bestFit="1" customWidth="1"/>
    <col min="5379" max="5379" width="12.6640625" style="83" bestFit="1" customWidth="1"/>
    <col min="5380" max="5380" width="18.6640625" style="83" bestFit="1" customWidth="1"/>
    <col min="5381" max="5381" width="16" style="83" bestFit="1" customWidth="1"/>
    <col min="5382" max="5385" width="18.6640625" style="83" bestFit="1" customWidth="1"/>
    <col min="5386" max="5387" width="12.6640625" style="83" customWidth="1"/>
    <col min="5388" max="5388" width="2.5546875" style="83" customWidth="1"/>
    <col min="5389" max="5632" width="11.44140625" style="83"/>
    <col min="5633" max="5633" width="17.6640625" style="83" customWidth="1"/>
    <col min="5634" max="5634" width="18.6640625" style="83" bestFit="1" customWidth="1"/>
    <col min="5635" max="5635" width="12.6640625" style="83" bestFit="1" customWidth="1"/>
    <col min="5636" max="5636" width="18.6640625" style="83" bestFit="1" customWidth="1"/>
    <col min="5637" max="5637" width="16" style="83" bestFit="1" customWidth="1"/>
    <col min="5638" max="5641" width="18.6640625" style="83" bestFit="1" customWidth="1"/>
    <col min="5642" max="5643" width="12.6640625" style="83" customWidth="1"/>
    <col min="5644" max="5644" width="2.5546875" style="83" customWidth="1"/>
    <col min="5645" max="5888" width="11.44140625" style="83"/>
    <col min="5889" max="5889" width="17.6640625" style="83" customWidth="1"/>
    <col min="5890" max="5890" width="18.6640625" style="83" bestFit="1" customWidth="1"/>
    <col min="5891" max="5891" width="12.6640625" style="83" bestFit="1" customWidth="1"/>
    <col min="5892" max="5892" width="18.6640625" style="83" bestFit="1" customWidth="1"/>
    <col min="5893" max="5893" width="16" style="83" bestFit="1" customWidth="1"/>
    <col min="5894" max="5897" width="18.6640625" style="83" bestFit="1" customWidth="1"/>
    <col min="5898" max="5899" width="12.6640625" style="83" customWidth="1"/>
    <col min="5900" max="5900" width="2.5546875" style="83" customWidth="1"/>
    <col min="5901" max="6144" width="11.44140625" style="83"/>
    <col min="6145" max="6145" width="17.6640625" style="83" customWidth="1"/>
    <col min="6146" max="6146" width="18.6640625" style="83" bestFit="1" customWidth="1"/>
    <col min="6147" max="6147" width="12.6640625" style="83" bestFit="1" customWidth="1"/>
    <col min="6148" max="6148" width="18.6640625" style="83" bestFit="1" customWidth="1"/>
    <col min="6149" max="6149" width="16" style="83" bestFit="1" customWidth="1"/>
    <col min="6150" max="6153" width="18.6640625" style="83" bestFit="1" customWidth="1"/>
    <col min="6154" max="6155" width="12.6640625" style="83" customWidth="1"/>
    <col min="6156" max="6156" width="2.5546875" style="83" customWidth="1"/>
    <col min="6157" max="6400" width="11.44140625" style="83"/>
    <col min="6401" max="6401" width="17.6640625" style="83" customWidth="1"/>
    <col min="6402" max="6402" width="18.6640625" style="83" bestFit="1" customWidth="1"/>
    <col min="6403" max="6403" width="12.6640625" style="83" bestFit="1" customWidth="1"/>
    <col min="6404" max="6404" width="18.6640625" style="83" bestFit="1" customWidth="1"/>
    <col min="6405" max="6405" width="16" style="83" bestFit="1" customWidth="1"/>
    <col min="6406" max="6409" width="18.6640625" style="83" bestFit="1" customWidth="1"/>
    <col min="6410" max="6411" width="12.6640625" style="83" customWidth="1"/>
    <col min="6412" max="6412" width="2.5546875" style="83" customWidth="1"/>
    <col min="6413" max="6656" width="11.44140625" style="83"/>
    <col min="6657" max="6657" width="17.6640625" style="83" customWidth="1"/>
    <col min="6658" max="6658" width="18.6640625" style="83" bestFit="1" customWidth="1"/>
    <col min="6659" max="6659" width="12.6640625" style="83" bestFit="1" customWidth="1"/>
    <col min="6660" max="6660" width="18.6640625" style="83" bestFit="1" customWidth="1"/>
    <col min="6661" max="6661" width="16" style="83" bestFit="1" customWidth="1"/>
    <col min="6662" max="6665" width="18.6640625" style="83" bestFit="1" customWidth="1"/>
    <col min="6666" max="6667" width="12.6640625" style="83" customWidth="1"/>
    <col min="6668" max="6668" width="2.5546875" style="83" customWidth="1"/>
    <col min="6669" max="6912" width="11.44140625" style="83"/>
    <col min="6913" max="6913" width="17.6640625" style="83" customWidth="1"/>
    <col min="6914" max="6914" width="18.6640625" style="83" bestFit="1" customWidth="1"/>
    <col min="6915" max="6915" width="12.6640625" style="83" bestFit="1" customWidth="1"/>
    <col min="6916" max="6916" width="18.6640625" style="83" bestFit="1" customWidth="1"/>
    <col min="6917" max="6917" width="16" style="83" bestFit="1" customWidth="1"/>
    <col min="6918" max="6921" width="18.6640625" style="83" bestFit="1" customWidth="1"/>
    <col min="6922" max="6923" width="12.6640625" style="83" customWidth="1"/>
    <col min="6924" max="6924" width="2.5546875" style="83" customWidth="1"/>
    <col min="6925" max="7168" width="11.44140625" style="83"/>
    <col min="7169" max="7169" width="17.6640625" style="83" customWidth="1"/>
    <col min="7170" max="7170" width="18.6640625" style="83" bestFit="1" customWidth="1"/>
    <col min="7171" max="7171" width="12.6640625" style="83" bestFit="1" customWidth="1"/>
    <col min="7172" max="7172" width="18.6640625" style="83" bestFit="1" customWidth="1"/>
    <col min="7173" max="7173" width="16" style="83" bestFit="1" customWidth="1"/>
    <col min="7174" max="7177" width="18.6640625" style="83" bestFit="1" customWidth="1"/>
    <col min="7178" max="7179" width="12.6640625" style="83" customWidth="1"/>
    <col min="7180" max="7180" width="2.5546875" style="83" customWidth="1"/>
    <col min="7181" max="7424" width="11.44140625" style="83"/>
    <col min="7425" max="7425" width="17.6640625" style="83" customWidth="1"/>
    <col min="7426" max="7426" width="18.6640625" style="83" bestFit="1" customWidth="1"/>
    <col min="7427" max="7427" width="12.6640625" style="83" bestFit="1" customWidth="1"/>
    <col min="7428" max="7428" width="18.6640625" style="83" bestFit="1" customWidth="1"/>
    <col min="7429" max="7429" width="16" style="83" bestFit="1" customWidth="1"/>
    <col min="7430" max="7433" width="18.6640625" style="83" bestFit="1" customWidth="1"/>
    <col min="7434" max="7435" width="12.6640625" style="83" customWidth="1"/>
    <col min="7436" max="7436" width="2.5546875" style="83" customWidth="1"/>
    <col min="7437" max="7680" width="11.44140625" style="83"/>
    <col min="7681" max="7681" width="17.6640625" style="83" customWidth="1"/>
    <col min="7682" max="7682" width="18.6640625" style="83" bestFit="1" customWidth="1"/>
    <col min="7683" max="7683" width="12.6640625" style="83" bestFit="1" customWidth="1"/>
    <col min="7684" max="7684" width="18.6640625" style="83" bestFit="1" customWidth="1"/>
    <col min="7685" max="7685" width="16" style="83" bestFit="1" customWidth="1"/>
    <col min="7686" max="7689" width="18.6640625" style="83" bestFit="1" customWidth="1"/>
    <col min="7690" max="7691" width="12.6640625" style="83" customWidth="1"/>
    <col min="7692" max="7692" width="2.5546875" style="83" customWidth="1"/>
    <col min="7693" max="7936" width="11.44140625" style="83"/>
    <col min="7937" max="7937" width="17.6640625" style="83" customWidth="1"/>
    <col min="7938" max="7938" width="18.6640625" style="83" bestFit="1" customWidth="1"/>
    <col min="7939" max="7939" width="12.6640625" style="83" bestFit="1" customWidth="1"/>
    <col min="7940" max="7940" width="18.6640625" style="83" bestFit="1" customWidth="1"/>
    <col min="7941" max="7941" width="16" style="83" bestFit="1" customWidth="1"/>
    <col min="7942" max="7945" width="18.6640625" style="83" bestFit="1" customWidth="1"/>
    <col min="7946" max="7947" width="12.6640625" style="83" customWidth="1"/>
    <col min="7948" max="7948" width="2.5546875" style="83" customWidth="1"/>
    <col min="7949" max="8192" width="11.44140625" style="83"/>
    <col min="8193" max="8193" width="17.6640625" style="83" customWidth="1"/>
    <col min="8194" max="8194" width="18.6640625" style="83" bestFit="1" customWidth="1"/>
    <col min="8195" max="8195" width="12.6640625" style="83" bestFit="1" customWidth="1"/>
    <col min="8196" max="8196" width="18.6640625" style="83" bestFit="1" customWidth="1"/>
    <col min="8197" max="8197" width="16" style="83" bestFit="1" customWidth="1"/>
    <col min="8198" max="8201" width="18.6640625" style="83" bestFit="1" customWidth="1"/>
    <col min="8202" max="8203" width="12.6640625" style="83" customWidth="1"/>
    <col min="8204" max="8204" width="2.5546875" style="83" customWidth="1"/>
    <col min="8205" max="8448" width="11.44140625" style="83"/>
    <col min="8449" max="8449" width="17.6640625" style="83" customWidth="1"/>
    <col min="8450" max="8450" width="18.6640625" style="83" bestFit="1" customWidth="1"/>
    <col min="8451" max="8451" width="12.6640625" style="83" bestFit="1" customWidth="1"/>
    <col min="8452" max="8452" width="18.6640625" style="83" bestFit="1" customWidth="1"/>
    <col min="8453" max="8453" width="16" style="83" bestFit="1" customWidth="1"/>
    <col min="8454" max="8457" width="18.6640625" style="83" bestFit="1" customWidth="1"/>
    <col min="8458" max="8459" width="12.6640625" style="83" customWidth="1"/>
    <col min="8460" max="8460" width="2.5546875" style="83" customWidth="1"/>
    <col min="8461" max="8704" width="11.44140625" style="83"/>
    <col min="8705" max="8705" width="17.6640625" style="83" customWidth="1"/>
    <col min="8706" max="8706" width="18.6640625" style="83" bestFit="1" customWidth="1"/>
    <col min="8707" max="8707" width="12.6640625" style="83" bestFit="1" customWidth="1"/>
    <col min="8708" max="8708" width="18.6640625" style="83" bestFit="1" customWidth="1"/>
    <col min="8709" max="8709" width="16" style="83" bestFit="1" customWidth="1"/>
    <col min="8710" max="8713" width="18.6640625" style="83" bestFit="1" customWidth="1"/>
    <col min="8714" max="8715" width="12.6640625" style="83" customWidth="1"/>
    <col min="8716" max="8716" width="2.5546875" style="83" customWidth="1"/>
    <col min="8717" max="8960" width="11.44140625" style="83"/>
    <col min="8961" max="8961" width="17.6640625" style="83" customWidth="1"/>
    <col min="8962" max="8962" width="18.6640625" style="83" bestFit="1" customWidth="1"/>
    <col min="8963" max="8963" width="12.6640625" style="83" bestFit="1" customWidth="1"/>
    <col min="8964" max="8964" width="18.6640625" style="83" bestFit="1" customWidth="1"/>
    <col min="8965" max="8965" width="16" style="83" bestFit="1" customWidth="1"/>
    <col min="8966" max="8969" width="18.6640625" style="83" bestFit="1" customWidth="1"/>
    <col min="8970" max="8971" width="12.6640625" style="83" customWidth="1"/>
    <col min="8972" max="8972" width="2.5546875" style="83" customWidth="1"/>
    <col min="8973" max="9216" width="11.44140625" style="83"/>
    <col min="9217" max="9217" width="17.6640625" style="83" customWidth="1"/>
    <col min="9218" max="9218" width="18.6640625" style="83" bestFit="1" customWidth="1"/>
    <col min="9219" max="9219" width="12.6640625" style="83" bestFit="1" customWidth="1"/>
    <col min="9220" max="9220" width="18.6640625" style="83" bestFit="1" customWidth="1"/>
    <col min="9221" max="9221" width="16" style="83" bestFit="1" customWidth="1"/>
    <col min="9222" max="9225" width="18.6640625" style="83" bestFit="1" customWidth="1"/>
    <col min="9226" max="9227" width="12.6640625" style="83" customWidth="1"/>
    <col min="9228" max="9228" width="2.5546875" style="83" customWidth="1"/>
    <col min="9229" max="9472" width="11.44140625" style="83"/>
    <col min="9473" max="9473" width="17.6640625" style="83" customWidth="1"/>
    <col min="9474" max="9474" width="18.6640625" style="83" bestFit="1" customWidth="1"/>
    <col min="9475" max="9475" width="12.6640625" style="83" bestFit="1" customWidth="1"/>
    <col min="9476" max="9476" width="18.6640625" style="83" bestFit="1" customWidth="1"/>
    <col min="9477" max="9477" width="16" style="83" bestFit="1" customWidth="1"/>
    <col min="9478" max="9481" width="18.6640625" style="83" bestFit="1" customWidth="1"/>
    <col min="9482" max="9483" width="12.6640625" style="83" customWidth="1"/>
    <col min="9484" max="9484" width="2.5546875" style="83" customWidth="1"/>
    <col min="9485" max="9728" width="11.44140625" style="83"/>
    <col min="9729" max="9729" width="17.6640625" style="83" customWidth="1"/>
    <col min="9730" max="9730" width="18.6640625" style="83" bestFit="1" customWidth="1"/>
    <col min="9731" max="9731" width="12.6640625" style="83" bestFit="1" customWidth="1"/>
    <col min="9732" max="9732" width="18.6640625" style="83" bestFit="1" customWidth="1"/>
    <col min="9733" max="9733" width="16" style="83" bestFit="1" customWidth="1"/>
    <col min="9734" max="9737" width="18.6640625" style="83" bestFit="1" customWidth="1"/>
    <col min="9738" max="9739" width="12.6640625" style="83" customWidth="1"/>
    <col min="9740" max="9740" width="2.5546875" style="83" customWidth="1"/>
    <col min="9741" max="9984" width="11.44140625" style="83"/>
    <col min="9985" max="9985" width="17.6640625" style="83" customWidth="1"/>
    <col min="9986" max="9986" width="18.6640625" style="83" bestFit="1" customWidth="1"/>
    <col min="9987" max="9987" width="12.6640625" style="83" bestFit="1" customWidth="1"/>
    <col min="9988" max="9988" width="18.6640625" style="83" bestFit="1" customWidth="1"/>
    <col min="9989" max="9989" width="16" style="83" bestFit="1" customWidth="1"/>
    <col min="9990" max="9993" width="18.6640625" style="83" bestFit="1" customWidth="1"/>
    <col min="9994" max="9995" width="12.6640625" style="83" customWidth="1"/>
    <col min="9996" max="9996" width="2.5546875" style="83" customWidth="1"/>
    <col min="9997" max="10240" width="11.44140625" style="83"/>
    <col min="10241" max="10241" width="17.6640625" style="83" customWidth="1"/>
    <col min="10242" max="10242" width="18.6640625" style="83" bestFit="1" customWidth="1"/>
    <col min="10243" max="10243" width="12.6640625" style="83" bestFit="1" customWidth="1"/>
    <col min="10244" max="10244" width="18.6640625" style="83" bestFit="1" customWidth="1"/>
    <col min="10245" max="10245" width="16" style="83" bestFit="1" customWidth="1"/>
    <col min="10246" max="10249" width="18.6640625" style="83" bestFit="1" customWidth="1"/>
    <col min="10250" max="10251" width="12.6640625" style="83" customWidth="1"/>
    <col min="10252" max="10252" width="2.5546875" style="83" customWidth="1"/>
    <col min="10253" max="10496" width="11.44140625" style="83"/>
    <col min="10497" max="10497" width="17.6640625" style="83" customWidth="1"/>
    <col min="10498" max="10498" width="18.6640625" style="83" bestFit="1" customWidth="1"/>
    <col min="10499" max="10499" width="12.6640625" style="83" bestFit="1" customWidth="1"/>
    <col min="10500" max="10500" width="18.6640625" style="83" bestFit="1" customWidth="1"/>
    <col min="10501" max="10501" width="16" style="83" bestFit="1" customWidth="1"/>
    <col min="10502" max="10505" width="18.6640625" style="83" bestFit="1" customWidth="1"/>
    <col min="10506" max="10507" width="12.6640625" style="83" customWidth="1"/>
    <col min="10508" max="10508" width="2.5546875" style="83" customWidth="1"/>
    <col min="10509" max="10752" width="11.44140625" style="83"/>
    <col min="10753" max="10753" width="17.6640625" style="83" customWidth="1"/>
    <col min="10754" max="10754" width="18.6640625" style="83" bestFit="1" customWidth="1"/>
    <col min="10755" max="10755" width="12.6640625" style="83" bestFit="1" customWidth="1"/>
    <col min="10756" max="10756" width="18.6640625" style="83" bestFit="1" customWidth="1"/>
    <col min="10757" max="10757" width="16" style="83" bestFit="1" customWidth="1"/>
    <col min="10758" max="10761" width="18.6640625" style="83" bestFit="1" customWidth="1"/>
    <col min="10762" max="10763" width="12.6640625" style="83" customWidth="1"/>
    <col min="10764" max="10764" width="2.5546875" style="83" customWidth="1"/>
    <col min="10765" max="11008" width="11.44140625" style="83"/>
    <col min="11009" max="11009" width="17.6640625" style="83" customWidth="1"/>
    <col min="11010" max="11010" width="18.6640625" style="83" bestFit="1" customWidth="1"/>
    <col min="11011" max="11011" width="12.6640625" style="83" bestFit="1" customWidth="1"/>
    <col min="11012" max="11012" width="18.6640625" style="83" bestFit="1" customWidth="1"/>
    <col min="11013" max="11013" width="16" style="83" bestFit="1" customWidth="1"/>
    <col min="11014" max="11017" width="18.6640625" style="83" bestFit="1" customWidth="1"/>
    <col min="11018" max="11019" width="12.6640625" style="83" customWidth="1"/>
    <col min="11020" max="11020" width="2.5546875" style="83" customWidth="1"/>
    <col min="11021" max="11264" width="11.44140625" style="83"/>
    <col min="11265" max="11265" width="17.6640625" style="83" customWidth="1"/>
    <col min="11266" max="11266" width="18.6640625" style="83" bestFit="1" customWidth="1"/>
    <col min="11267" max="11267" width="12.6640625" style="83" bestFit="1" customWidth="1"/>
    <col min="11268" max="11268" width="18.6640625" style="83" bestFit="1" customWidth="1"/>
    <col min="11269" max="11269" width="16" style="83" bestFit="1" customWidth="1"/>
    <col min="11270" max="11273" width="18.6640625" style="83" bestFit="1" customWidth="1"/>
    <col min="11274" max="11275" width="12.6640625" style="83" customWidth="1"/>
    <col min="11276" max="11276" width="2.5546875" style="83" customWidth="1"/>
    <col min="11277" max="11520" width="11.44140625" style="83"/>
    <col min="11521" max="11521" width="17.6640625" style="83" customWidth="1"/>
    <col min="11522" max="11522" width="18.6640625" style="83" bestFit="1" customWidth="1"/>
    <col min="11523" max="11523" width="12.6640625" style="83" bestFit="1" customWidth="1"/>
    <col min="11524" max="11524" width="18.6640625" style="83" bestFit="1" customWidth="1"/>
    <col min="11525" max="11525" width="16" style="83" bestFit="1" customWidth="1"/>
    <col min="11526" max="11529" width="18.6640625" style="83" bestFit="1" customWidth="1"/>
    <col min="11530" max="11531" width="12.6640625" style="83" customWidth="1"/>
    <col min="11532" max="11532" width="2.5546875" style="83" customWidth="1"/>
    <col min="11533" max="11776" width="11.44140625" style="83"/>
    <col min="11777" max="11777" width="17.6640625" style="83" customWidth="1"/>
    <col min="11778" max="11778" width="18.6640625" style="83" bestFit="1" customWidth="1"/>
    <col min="11779" max="11779" width="12.6640625" style="83" bestFit="1" customWidth="1"/>
    <col min="11780" max="11780" width="18.6640625" style="83" bestFit="1" customWidth="1"/>
    <col min="11781" max="11781" width="16" style="83" bestFit="1" customWidth="1"/>
    <col min="11782" max="11785" width="18.6640625" style="83" bestFit="1" customWidth="1"/>
    <col min="11786" max="11787" width="12.6640625" style="83" customWidth="1"/>
    <col min="11788" max="11788" width="2.5546875" style="83" customWidth="1"/>
    <col min="11789" max="12032" width="11.44140625" style="83"/>
    <col min="12033" max="12033" width="17.6640625" style="83" customWidth="1"/>
    <col min="12034" max="12034" width="18.6640625" style="83" bestFit="1" customWidth="1"/>
    <col min="12035" max="12035" width="12.6640625" style="83" bestFit="1" customWidth="1"/>
    <col min="12036" max="12036" width="18.6640625" style="83" bestFit="1" customWidth="1"/>
    <col min="12037" max="12037" width="16" style="83" bestFit="1" customWidth="1"/>
    <col min="12038" max="12041" width="18.6640625" style="83" bestFit="1" customWidth="1"/>
    <col min="12042" max="12043" width="12.6640625" style="83" customWidth="1"/>
    <col min="12044" max="12044" width="2.5546875" style="83" customWidth="1"/>
    <col min="12045" max="12288" width="11.44140625" style="83"/>
    <col min="12289" max="12289" width="17.6640625" style="83" customWidth="1"/>
    <col min="12290" max="12290" width="18.6640625" style="83" bestFit="1" customWidth="1"/>
    <col min="12291" max="12291" width="12.6640625" style="83" bestFit="1" customWidth="1"/>
    <col min="12292" max="12292" width="18.6640625" style="83" bestFit="1" customWidth="1"/>
    <col min="12293" max="12293" width="16" style="83" bestFit="1" customWidth="1"/>
    <col min="12294" max="12297" width="18.6640625" style="83" bestFit="1" customWidth="1"/>
    <col min="12298" max="12299" width="12.6640625" style="83" customWidth="1"/>
    <col min="12300" max="12300" width="2.5546875" style="83" customWidth="1"/>
    <col min="12301" max="12544" width="11.44140625" style="83"/>
    <col min="12545" max="12545" width="17.6640625" style="83" customWidth="1"/>
    <col min="12546" max="12546" width="18.6640625" style="83" bestFit="1" customWidth="1"/>
    <col min="12547" max="12547" width="12.6640625" style="83" bestFit="1" customWidth="1"/>
    <col min="12548" max="12548" width="18.6640625" style="83" bestFit="1" customWidth="1"/>
    <col min="12549" max="12549" width="16" style="83" bestFit="1" customWidth="1"/>
    <col min="12550" max="12553" width="18.6640625" style="83" bestFit="1" customWidth="1"/>
    <col min="12554" max="12555" width="12.6640625" style="83" customWidth="1"/>
    <col min="12556" max="12556" width="2.5546875" style="83" customWidth="1"/>
    <col min="12557" max="12800" width="11.44140625" style="83"/>
    <col min="12801" max="12801" width="17.6640625" style="83" customWidth="1"/>
    <col min="12802" max="12802" width="18.6640625" style="83" bestFit="1" customWidth="1"/>
    <col min="12803" max="12803" width="12.6640625" style="83" bestFit="1" customWidth="1"/>
    <col min="12804" max="12804" width="18.6640625" style="83" bestFit="1" customWidth="1"/>
    <col min="12805" max="12805" width="16" style="83" bestFit="1" customWidth="1"/>
    <col min="12806" max="12809" width="18.6640625" style="83" bestFit="1" customWidth="1"/>
    <col min="12810" max="12811" width="12.6640625" style="83" customWidth="1"/>
    <col min="12812" max="12812" width="2.5546875" style="83" customWidth="1"/>
    <col min="12813" max="13056" width="11.44140625" style="83"/>
    <col min="13057" max="13057" width="17.6640625" style="83" customWidth="1"/>
    <col min="13058" max="13058" width="18.6640625" style="83" bestFit="1" customWidth="1"/>
    <col min="13059" max="13059" width="12.6640625" style="83" bestFit="1" customWidth="1"/>
    <col min="13060" max="13060" width="18.6640625" style="83" bestFit="1" customWidth="1"/>
    <col min="13061" max="13061" width="16" style="83" bestFit="1" customWidth="1"/>
    <col min="13062" max="13065" width="18.6640625" style="83" bestFit="1" customWidth="1"/>
    <col min="13066" max="13067" width="12.6640625" style="83" customWidth="1"/>
    <col min="13068" max="13068" width="2.5546875" style="83" customWidth="1"/>
    <col min="13069" max="13312" width="11.44140625" style="83"/>
    <col min="13313" max="13313" width="17.6640625" style="83" customWidth="1"/>
    <col min="13314" max="13314" width="18.6640625" style="83" bestFit="1" customWidth="1"/>
    <col min="13315" max="13315" width="12.6640625" style="83" bestFit="1" customWidth="1"/>
    <col min="13316" max="13316" width="18.6640625" style="83" bestFit="1" customWidth="1"/>
    <col min="13317" max="13317" width="16" style="83" bestFit="1" customWidth="1"/>
    <col min="13318" max="13321" width="18.6640625" style="83" bestFit="1" customWidth="1"/>
    <col min="13322" max="13323" width="12.6640625" style="83" customWidth="1"/>
    <col min="13324" max="13324" width="2.5546875" style="83" customWidth="1"/>
    <col min="13325" max="13568" width="11.44140625" style="83"/>
    <col min="13569" max="13569" width="17.6640625" style="83" customWidth="1"/>
    <col min="13570" max="13570" width="18.6640625" style="83" bestFit="1" customWidth="1"/>
    <col min="13571" max="13571" width="12.6640625" style="83" bestFit="1" customWidth="1"/>
    <col min="13572" max="13572" width="18.6640625" style="83" bestFit="1" customWidth="1"/>
    <col min="13573" max="13573" width="16" style="83" bestFit="1" customWidth="1"/>
    <col min="13574" max="13577" width="18.6640625" style="83" bestFit="1" customWidth="1"/>
    <col min="13578" max="13579" width="12.6640625" style="83" customWidth="1"/>
    <col min="13580" max="13580" width="2.5546875" style="83" customWidth="1"/>
    <col min="13581" max="13824" width="11.44140625" style="83"/>
    <col min="13825" max="13825" width="17.6640625" style="83" customWidth="1"/>
    <col min="13826" max="13826" width="18.6640625" style="83" bestFit="1" customWidth="1"/>
    <col min="13827" max="13827" width="12.6640625" style="83" bestFit="1" customWidth="1"/>
    <col min="13828" max="13828" width="18.6640625" style="83" bestFit="1" customWidth="1"/>
    <col min="13829" max="13829" width="16" style="83" bestFit="1" customWidth="1"/>
    <col min="13830" max="13833" width="18.6640625" style="83" bestFit="1" customWidth="1"/>
    <col min="13834" max="13835" width="12.6640625" style="83" customWidth="1"/>
    <col min="13836" max="13836" width="2.5546875" style="83" customWidth="1"/>
    <col min="13837" max="14080" width="11.44140625" style="83"/>
    <col min="14081" max="14081" width="17.6640625" style="83" customWidth="1"/>
    <col min="14082" max="14082" width="18.6640625" style="83" bestFit="1" customWidth="1"/>
    <col min="14083" max="14083" width="12.6640625" style="83" bestFit="1" customWidth="1"/>
    <col min="14084" max="14084" width="18.6640625" style="83" bestFit="1" customWidth="1"/>
    <col min="14085" max="14085" width="16" style="83" bestFit="1" customWidth="1"/>
    <col min="14086" max="14089" width="18.6640625" style="83" bestFit="1" customWidth="1"/>
    <col min="14090" max="14091" width="12.6640625" style="83" customWidth="1"/>
    <col min="14092" max="14092" width="2.5546875" style="83" customWidth="1"/>
    <col min="14093" max="14336" width="11.44140625" style="83"/>
    <col min="14337" max="14337" width="17.6640625" style="83" customWidth="1"/>
    <col min="14338" max="14338" width="18.6640625" style="83" bestFit="1" customWidth="1"/>
    <col min="14339" max="14339" width="12.6640625" style="83" bestFit="1" customWidth="1"/>
    <col min="14340" max="14340" width="18.6640625" style="83" bestFit="1" customWidth="1"/>
    <col min="14341" max="14341" width="16" style="83" bestFit="1" customWidth="1"/>
    <col min="14342" max="14345" width="18.6640625" style="83" bestFit="1" customWidth="1"/>
    <col min="14346" max="14347" width="12.6640625" style="83" customWidth="1"/>
    <col min="14348" max="14348" width="2.5546875" style="83" customWidth="1"/>
    <col min="14349" max="14592" width="11.44140625" style="83"/>
    <col min="14593" max="14593" width="17.6640625" style="83" customWidth="1"/>
    <col min="14594" max="14594" width="18.6640625" style="83" bestFit="1" customWidth="1"/>
    <col min="14595" max="14595" width="12.6640625" style="83" bestFit="1" customWidth="1"/>
    <col min="14596" max="14596" width="18.6640625" style="83" bestFit="1" customWidth="1"/>
    <col min="14597" max="14597" width="16" style="83" bestFit="1" customWidth="1"/>
    <col min="14598" max="14601" width="18.6640625" style="83" bestFit="1" customWidth="1"/>
    <col min="14602" max="14603" width="12.6640625" style="83" customWidth="1"/>
    <col min="14604" max="14604" width="2.5546875" style="83" customWidth="1"/>
    <col min="14605" max="14848" width="11.44140625" style="83"/>
    <col min="14849" max="14849" width="17.6640625" style="83" customWidth="1"/>
    <col min="14850" max="14850" width="18.6640625" style="83" bestFit="1" customWidth="1"/>
    <col min="14851" max="14851" width="12.6640625" style="83" bestFit="1" customWidth="1"/>
    <col min="14852" max="14852" width="18.6640625" style="83" bestFit="1" customWidth="1"/>
    <col min="14853" max="14853" width="16" style="83" bestFit="1" customWidth="1"/>
    <col min="14854" max="14857" width="18.6640625" style="83" bestFit="1" customWidth="1"/>
    <col min="14858" max="14859" width="12.6640625" style="83" customWidth="1"/>
    <col min="14860" max="14860" width="2.5546875" style="83" customWidth="1"/>
    <col min="14861" max="15104" width="11.44140625" style="83"/>
    <col min="15105" max="15105" width="17.6640625" style="83" customWidth="1"/>
    <col min="15106" max="15106" width="18.6640625" style="83" bestFit="1" customWidth="1"/>
    <col min="15107" max="15107" width="12.6640625" style="83" bestFit="1" customWidth="1"/>
    <col min="15108" max="15108" width="18.6640625" style="83" bestFit="1" customWidth="1"/>
    <col min="15109" max="15109" width="16" style="83" bestFit="1" customWidth="1"/>
    <col min="15110" max="15113" width="18.6640625" style="83" bestFit="1" customWidth="1"/>
    <col min="15114" max="15115" width="12.6640625" style="83" customWidth="1"/>
    <col min="15116" max="15116" width="2.5546875" style="83" customWidth="1"/>
    <col min="15117" max="15360" width="11.44140625" style="83"/>
    <col min="15361" max="15361" width="17.6640625" style="83" customWidth="1"/>
    <col min="15362" max="15362" width="18.6640625" style="83" bestFit="1" customWidth="1"/>
    <col min="15363" max="15363" width="12.6640625" style="83" bestFit="1" customWidth="1"/>
    <col min="15364" max="15364" width="18.6640625" style="83" bestFit="1" customWidth="1"/>
    <col min="15365" max="15365" width="16" style="83" bestFit="1" customWidth="1"/>
    <col min="15366" max="15369" width="18.6640625" style="83" bestFit="1" customWidth="1"/>
    <col min="15370" max="15371" width="12.6640625" style="83" customWidth="1"/>
    <col min="15372" max="15372" width="2.5546875" style="83" customWidth="1"/>
    <col min="15373" max="15616" width="11.44140625" style="83"/>
    <col min="15617" max="15617" width="17.6640625" style="83" customWidth="1"/>
    <col min="15618" max="15618" width="18.6640625" style="83" bestFit="1" customWidth="1"/>
    <col min="15619" max="15619" width="12.6640625" style="83" bestFit="1" customWidth="1"/>
    <col min="15620" max="15620" width="18.6640625" style="83" bestFit="1" customWidth="1"/>
    <col min="15621" max="15621" width="16" style="83" bestFit="1" customWidth="1"/>
    <col min="15622" max="15625" width="18.6640625" style="83" bestFit="1" customWidth="1"/>
    <col min="15626" max="15627" width="12.6640625" style="83" customWidth="1"/>
    <col min="15628" max="15628" width="2.5546875" style="83" customWidth="1"/>
    <col min="15629" max="15872" width="11.44140625" style="83"/>
    <col min="15873" max="15873" width="17.6640625" style="83" customWidth="1"/>
    <col min="15874" max="15874" width="18.6640625" style="83" bestFit="1" customWidth="1"/>
    <col min="15875" max="15875" width="12.6640625" style="83" bestFit="1" customWidth="1"/>
    <col min="15876" max="15876" width="18.6640625" style="83" bestFit="1" customWidth="1"/>
    <col min="15877" max="15877" width="16" style="83" bestFit="1" customWidth="1"/>
    <col min="15878" max="15881" width="18.6640625" style="83" bestFit="1" customWidth="1"/>
    <col min="15882" max="15883" width="12.6640625" style="83" customWidth="1"/>
    <col min="15884" max="15884" width="2.5546875" style="83" customWidth="1"/>
    <col min="15885" max="16128" width="11.44140625" style="83"/>
    <col min="16129" max="16129" width="17.6640625" style="83" customWidth="1"/>
    <col min="16130" max="16130" width="18.6640625" style="83" bestFit="1" customWidth="1"/>
    <col min="16131" max="16131" width="12.6640625" style="83" bestFit="1" customWidth="1"/>
    <col min="16132" max="16132" width="18.6640625" style="83" bestFit="1" customWidth="1"/>
    <col min="16133" max="16133" width="16" style="83" bestFit="1" customWidth="1"/>
    <col min="16134" max="16137" width="18.6640625" style="83" bestFit="1" customWidth="1"/>
    <col min="16138" max="16139" width="12.6640625" style="83" customWidth="1"/>
    <col min="16140" max="16140" width="2.5546875" style="83" customWidth="1"/>
    <col min="16141" max="16384" width="11.44140625" style="83"/>
  </cols>
  <sheetData>
    <row r="1" spans="1:20" x14ac:dyDescent="0.3">
      <c r="A1" s="81" t="s">
        <v>78</v>
      </c>
    </row>
    <row r="2" spans="1:20" ht="15.6" x14ac:dyDescent="0.3">
      <c r="A2" s="84" t="s">
        <v>79</v>
      </c>
    </row>
    <row r="3" spans="1:20" ht="15.6" x14ac:dyDescent="0.3">
      <c r="A3" s="84"/>
    </row>
    <row r="4" spans="1:20" x14ac:dyDescent="0.3">
      <c r="A4" s="85" t="s">
        <v>80</v>
      </c>
    </row>
    <row r="5" spans="1:20" s="88" customFormat="1" ht="23.25" customHeight="1" x14ac:dyDescent="0.3">
      <c r="A5" s="86" t="s">
        <v>60</v>
      </c>
      <c r="B5" s="87" t="s">
        <v>81</v>
      </c>
      <c r="C5" s="87" t="s">
        <v>82</v>
      </c>
      <c r="D5" s="87" t="s">
        <v>83</v>
      </c>
      <c r="E5" s="87" t="s">
        <v>84</v>
      </c>
      <c r="F5" s="87" t="s">
        <v>85</v>
      </c>
      <c r="G5" s="87" t="s">
        <v>86</v>
      </c>
      <c r="H5" s="87" t="s">
        <v>53</v>
      </c>
      <c r="I5" s="87" t="s">
        <v>87</v>
      </c>
      <c r="J5" s="87" t="s">
        <v>88</v>
      </c>
      <c r="K5" s="87" t="s">
        <v>0</v>
      </c>
    </row>
    <row r="6" spans="1:20" x14ac:dyDescent="0.3">
      <c r="A6" s="89">
        <v>2011</v>
      </c>
      <c r="B6" s="90">
        <v>10721.0312825658</v>
      </c>
      <c r="C6" s="90">
        <v>10235.353079840101</v>
      </c>
      <c r="D6" s="90">
        <v>1522.5406592484701</v>
      </c>
      <c r="E6" s="90">
        <v>219.44862884541499</v>
      </c>
      <c r="F6" s="90">
        <v>2426.7359521288299</v>
      </c>
      <c r="G6" s="90">
        <v>775.59494796720799</v>
      </c>
      <c r="H6" s="90">
        <v>1030.07229161687</v>
      </c>
      <c r="I6" s="90">
        <v>563.68947023926796</v>
      </c>
      <c r="J6" s="90">
        <v>31.2085217607323</v>
      </c>
      <c r="K6" s="90">
        <f>SUM(B6:J6)</f>
        <v>27525.674834212692</v>
      </c>
      <c r="N6" s="91"/>
    </row>
    <row r="7" spans="1:20" x14ac:dyDescent="0.3">
      <c r="A7" s="89">
        <v>2012</v>
      </c>
      <c r="B7" s="90">
        <v>10730.942210401799</v>
      </c>
      <c r="C7" s="90">
        <v>10745.515758961699</v>
      </c>
      <c r="D7" s="90">
        <v>1352.33743256601</v>
      </c>
      <c r="E7" s="90">
        <v>209.569981439488</v>
      </c>
      <c r="F7" s="90">
        <v>2575.3341204306998</v>
      </c>
      <c r="G7" s="90">
        <v>558.25922602627895</v>
      </c>
      <c r="H7" s="90">
        <v>844.82847995065697</v>
      </c>
      <c r="I7" s="90">
        <v>428.26749069318203</v>
      </c>
      <c r="J7" s="90">
        <v>21.6183863068179</v>
      </c>
      <c r="K7" s="90">
        <f>SUM(B7:J7)</f>
        <v>27466.673086776635</v>
      </c>
      <c r="N7" s="91"/>
    </row>
    <row r="8" spans="1:20" x14ac:dyDescent="0.3">
      <c r="A8" s="89">
        <v>2013</v>
      </c>
      <c r="B8" s="90">
        <v>9820.7478280872601</v>
      </c>
      <c r="C8" s="90">
        <v>8536.2794900494901</v>
      </c>
      <c r="D8" s="90">
        <v>1413.84338734106</v>
      </c>
      <c r="E8" s="90">
        <v>479.25180439750102</v>
      </c>
      <c r="F8" s="90">
        <v>1776.0595258877399</v>
      </c>
      <c r="G8" s="90">
        <v>527.7123537571</v>
      </c>
      <c r="H8" s="90">
        <v>856.80847467289595</v>
      </c>
      <c r="I8" s="90">
        <v>355.52074602744</v>
      </c>
      <c r="J8" s="90">
        <v>23.2218059725597</v>
      </c>
      <c r="K8" s="90">
        <f t="shared" ref="K8:K14" si="0">SUM(B8:J8)</f>
        <v>23789.445416193048</v>
      </c>
      <c r="N8" s="91"/>
    </row>
    <row r="9" spans="1:20" x14ac:dyDescent="0.3">
      <c r="A9" s="89">
        <v>2014</v>
      </c>
      <c r="B9" s="90">
        <v>8874.9060769625194</v>
      </c>
      <c r="C9" s="90">
        <v>6729.0722178974002</v>
      </c>
      <c r="D9" s="90">
        <v>1503.5472338862501</v>
      </c>
      <c r="E9" s="90">
        <v>331.07695278478701</v>
      </c>
      <c r="F9" s="90">
        <v>1522.51352111971</v>
      </c>
      <c r="G9" s="90">
        <v>539.55821649929203</v>
      </c>
      <c r="H9" s="90">
        <v>646.70480025804602</v>
      </c>
      <c r="I9" s="90">
        <v>360.16193124196099</v>
      </c>
      <c r="J9" s="90">
        <v>37.8729777580388</v>
      </c>
      <c r="K9" s="90">
        <f t="shared" si="0"/>
        <v>20545.413928408001</v>
      </c>
      <c r="N9" s="91"/>
    </row>
    <row r="10" spans="1:20" x14ac:dyDescent="0.3">
      <c r="A10" s="89">
        <v>2015</v>
      </c>
      <c r="B10" s="90">
        <v>8167.5413126537796</v>
      </c>
      <c r="C10" s="90">
        <v>6650.5953646963699</v>
      </c>
      <c r="D10" s="90">
        <v>1507.65853119551</v>
      </c>
      <c r="E10" s="90">
        <v>137.79635297098301</v>
      </c>
      <c r="F10" s="90">
        <v>1548.26960111113</v>
      </c>
      <c r="G10" s="90">
        <v>341.685340655076</v>
      </c>
      <c r="H10" s="90">
        <v>350.00259655641503</v>
      </c>
      <c r="I10" s="90">
        <v>219.63469285986599</v>
      </c>
      <c r="J10" s="90">
        <v>26.956227140134001</v>
      </c>
      <c r="K10" s="90">
        <f t="shared" si="0"/>
        <v>18950.140019839262</v>
      </c>
      <c r="N10" s="91"/>
    </row>
    <row r="11" spans="1:20" x14ac:dyDescent="0.3">
      <c r="A11" s="89">
        <v>2016</v>
      </c>
      <c r="B11" s="90">
        <v>10171.2028004944</v>
      </c>
      <c r="C11" s="90">
        <v>7385.95743423773</v>
      </c>
      <c r="D11" s="90">
        <v>1465.45208417193</v>
      </c>
      <c r="E11" s="90">
        <v>120.45621156886</v>
      </c>
      <c r="F11" s="90">
        <v>1657.8745242177499</v>
      </c>
      <c r="G11" s="90">
        <v>344.262265282415</v>
      </c>
      <c r="H11" s="90">
        <v>343.76033679517201</v>
      </c>
      <c r="I11" s="90">
        <v>272.67154160154399</v>
      </c>
      <c r="J11" s="90">
        <v>14.9991003984556</v>
      </c>
      <c r="K11" s="90">
        <f t="shared" si="0"/>
        <v>21776.636298768255</v>
      </c>
      <c r="M11"/>
      <c r="N11" s="91"/>
      <c r="O11"/>
      <c r="P11"/>
      <c r="Q11"/>
      <c r="R11"/>
      <c r="S11"/>
      <c r="T11"/>
    </row>
    <row r="12" spans="1:20" x14ac:dyDescent="0.3">
      <c r="A12" s="89">
        <v>2017</v>
      </c>
      <c r="B12" s="90">
        <v>13844.958650954801</v>
      </c>
      <c r="C12" s="90">
        <v>8270.4808182539</v>
      </c>
      <c r="D12" s="90">
        <v>2398.5088575489499</v>
      </c>
      <c r="E12" s="90">
        <v>118.02914691497099</v>
      </c>
      <c r="F12" s="90">
        <v>1726.1331451614001</v>
      </c>
      <c r="G12" s="90">
        <v>370.47611971466898</v>
      </c>
      <c r="H12" s="90">
        <v>434.37049986164698</v>
      </c>
      <c r="I12" s="90">
        <v>367.85685112577198</v>
      </c>
      <c r="J12" s="90">
        <v>50.793155874228297</v>
      </c>
      <c r="K12" s="90">
        <f t="shared" si="0"/>
        <v>27581.607245410338</v>
      </c>
      <c r="M12"/>
      <c r="N12" s="91"/>
      <c r="O12"/>
      <c r="P12"/>
      <c r="Q12"/>
      <c r="R12"/>
      <c r="S12"/>
      <c r="T12"/>
    </row>
    <row r="13" spans="1:20" x14ac:dyDescent="0.3">
      <c r="A13" s="89">
        <v>2018</v>
      </c>
      <c r="B13" s="90">
        <v>14938.545275059299</v>
      </c>
      <c r="C13" s="90">
        <v>8258.5140570627009</v>
      </c>
      <c r="D13" s="90">
        <v>2573.9030892868</v>
      </c>
      <c r="E13" s="90">
        <v>122.68864173304</v>
      </c>
      <c r="F13" s="90">
        <v>1545.4688005683099</v>
      </c>
      <c r="G13" s="90">
        <v>351.76617733195502</v>
      </c>
      <c r="H13" s="90">
        <v>484.36463219586602</v>
      </c>
      <c r="I13" s="90">
        <v>612.49525971191497</v>
      </c>
      <c r="J13" s="90">
        <v>10.911933288084899</v>
      </c>
      <c r="K13" s="90">
        <f t="shared" si="0"/>
        <v>28898.657866237969</v>
      </c>
      <c r="M13"/>
      <c r="N13" s="91"/>
      <c r="O13"/>
      <c r="P13"/>
      <c r="Q13"/>
      <c r="R13"/>
      <c r="S13"/>
      <c r="T13"/>
    </row>
    <row r="14" spans="1:20" x14ac:dyDescent="0.3">
      <c r="A14" s="92">
        <v>2019</v>
      </c>
      <c r="B14" s="93">
        <v>13892.564953946838</v>
      </c>
      <c r="C14" s="93">
        <v>8482.055245320611</v>
      </c>
      <c r="D14" s="93">
        <v>2102.7689601152479</v>
      </c>
      <c r="E14" s="93">
        <v>75.608340356566018</v>
      </c>
      <c r="F14" s="93">
        <v>1530.2444239342544</v>
      </c>
      <c r="G14" s="93">
        <v>371.19389629557747</v>
      </c>
      <c r="H14" s="93">
        <v>978.9822533076499</v>
      </c>
      <c r="I14" s="93">
        <v>638.21314826569346</v>
      </c>
      <c r="J14" s="93">
        <v>2.1614940000000002</v>
      </c>
      <c r="K14" s="90">
        <f t="shared" si="0"/>
        <v>28073.79271554244</v>
      </c>
      <c r="M14" s="94"/>
      <c r="N14" s="91"/>
      <c r="O14"/>
      <c r="P14"/>
      <c r="Q14"/>
      <c r="R14"/>
      <c r="S14"/>
      <c r="T14"/>
    </row>
    <row r="15" spans="1:20" x14ac:dyDescent="0.3">
      <c r="A15" s="95" t="s">
        <v>293</v>
      </c>
      <c r="B15" s="96">
        <f>SUM(B16:B25)</f>
        <v>9782.0563258000002</v>
      </c>
      <c r="C15" s="96">
        <f t="shared" ref="C15:I15" si="1">SUM(C16:C25)</f>
        <v>6221.9532940000008</v>
      </c>
      <c r="D15" s="96">
        <f t="shared" si="1"/>
        <v>1172.3629646400002</v>
      </c>
      <c r="E15" s="96">
        <f t="shared" si="1"/>
        <v>72.722780645569003</v>
      </c>
      <c r="F15" s="96">
        <f t="shared" si="1"/>
        <v>1183.1331681499998</v>
      </c>
      <c r="G15" s="96">
        <f t="shared" si="1"/>
        <v>277.29988851670356</v>
      </c>
      <c r="H15" s="96">
        <f t="shared" si="1"/>
        <v>796.00912240000002</v>
      </c>
      <c r="I15" s="96">
        <f t="shared" si="1"/>
        <v>315.38852474039061</v>
      </c>
      <c r="J15" s="96">
        <f>SUM(J16:J25)</f>
        <v>4.055021</v>
      </c>
      <c r="K15" s="96">
        <f>SUM(K16:K25)</f>
        <v>19824.981089892659</v>
      </c>
      <c r="M15" s="94"/>
      <c r="N15" s="91"/>
      <c r="O15"/>
      <c r="P15"/>
      <c r="Q15"/>
      <c r="R15"/>
      <c r="S15"/>
      <c r="T15"/>
    </row>
    <row r="16" spans="1:20" x14ac:dyDescent="0.3">
      <c r="A16" s="97" t="s">
        <v>44</v>
      </c>
      <c r="B16" s="98">
        <v>1006.591545</v>
      </c>
      <c r="C16" s="98">
        <v>847.62851899999998</v>
      </c>
      <c r="D16" s="98">
        <v>165.37209999999999</v>
      </c>
      <c r="E16" s="98">
        <v>6.3737061623880003</v>
      </c>
      <c r="F16" s="98">
        <v>120.2085641</v>
      </c>
      <c r="G16" s="98">
        <v>32.897156437814601</v>
      </c>
      <c r="H16" s="98">
        <v>90.954680719999999</v>
      </c>
      <c r="I16" s="98">
        <v>25.447116014627898</v>
      </c>
      <c r="J16" s="99">
        <v>0.16714599999999999</v>
      </c>
      <c r="K16" s="98">
        <f>SUM(B16:J16)</f>
        <v>2295.6405334348306</v>
      </c>
      <c r="M16" s="94"/>
      <c r="N16" s="91"/>
      <c r="O16"/>
      <c r="P16"/>
      <c r="Q16"/>
      <c r="R16"/>
      <c r="S16"/>
      <c r="T16"/>
    </row>
    <row r="17" spans="1:20" x14ac:dyDescent="0.3">
      <c r="A17" s="97" t="s">
        <v>43</v>
      </c>
      <c r="B17" s="98">
        <v>1024.994645</v>
      </c>
      <c r="C17" s="98">
        <v>748.34740980000004</v>
      </c>
      <c r="D17" s="98">
        <v>141.92961629999999</v>
      </c>
      <c r="E17" s="98">
        <v>5.5495765889799999</v>
      </c>
      <c r="F17" s="98">
        <v>143.39223920000001</v>
      </c>
      <c r="G17" s="98">
        <v>34.576395512250301</v>
      </c>
      <c r="H17" s="98">
        <v>110.0950424</v>
      </c>
      <c r="I17" s="98">
        <v>42.2266552287713</v>
      </c>
      <c r="J17" s="99">
        <v>0.15319099999999999</v>
      </c>
      <c r="K17" s="98">
        <f t="shared" ref="K17:K25" si="2">SUM(B17:J17)</f>
        <v>2251.2647710300012</v>
      </c>
      <c r="M17" s="94"/>
      <c r="N17" s="91"/>
      <c r="O17"/>
      <c r="P17"/>
      <c r="Q17"/>
      <c r="R17"/>
      <c r="S17"/>
      <c r="T17"/>
    </row>
    <row r="18" spans="1:20" x14ac:dyDescent="0.3">
      <c r="A18" s="97" t="s">
        <v>42</v>
      </c>
      <c r="B18" s="98">
        <v>820.70919530000003</v>
      </c>
      <c r="C18" s="98">
        <v>507.34818469999999</v>
      </c>
      <c r="D18" s="98">
        <v>183.0267566</v>
      </c>
      <c r="E18" s="98">
        <v>4.7324460163050004</v>
      </c>
      <c r="F18" s="98">
        <v>122.7535264</v>
      </c>
      <c r="G18" s="98">
        <v>32.750177624600198</v>
      </c>
      <c r="H18" s="98">
        <v>81.645506470000001</v>
      </c>
      <c r="I18" s="98">
        <v>41.868480830908297</v>
      </c>
      <c r="J18" s="99">
        <v>0.105988</v>
      </c>
      <c r="K18" s="98">
        <f t="shared" si="2"/>
        <v>1794.9402619418136</v>
      </c>
      <c r="M18" s="94"/>
      <c r="N18" s="91"/>
      <c r="O18"/>
      <c r="P18"/>
      <c r="Q18"/>
      <c r="R18"/>
      <c r="S18"/>
      <c r="T18"/>
    </row>
    <row r="19" spans="1:20" x14ac:dyDescent="0.3">
      <c r="A19" s="97" t="s">
        <v>41</v>
      </c>
      <c r="B19" s="98">
        <v>560.37648179999997</v>
      </c>
      <c r="C19" s="98">
        <v>369.03012130000002</v>
      </c>
      <c r="D19" s="98">
        <v>96.266665279999998</v>
      </c>
      <c r="E19" s="98">
        <v>4.5280028274159996</v>
      </c>
      <c r="F19" s="98">
        <v>87.739797030000005</v>
      </c>
      <c r="G19" s="98">
        <v>1.60811023432945</v>
      </c>
      <c r="H19" s="98">
        <v>34.135282400000001</v>
      </c>
      <c r="I19" s="98">
        <v>13.1438535195093</v>
      </c>
      <c r="J19" s="99">
        <v>0</v>
      </c>
      <c r="K19" s="98">
        <f t="shared" si="2"/>
        <v>1166.8283143912549</v>
      </c>
    </row>
    <row r="20" spans="1:20" x14ac:dyDescent="0.3">
      <c r="A20" s="97" t="s">
        <v>40</v>
      </c>
      <c r="B20" s="98">
        <v>689.82351359999996</v>
      </c>
      <c r="C20" s="98">
        <v>299.18081009999997</v>
      </c>
      <c r="D20" s="98">
        <v>33.962009389999999</v>
      </c>
      <c r="E20" s="98">
        <v>6.5018070477079997</v>
      </c>
      <c r="F20" s="98">
        <v>84.886225539999998</v>
      </c>
      <c r="G20" s="98">
        <v>13.510059207094001</v>
      </c>
      <c r="H20" s="98">
        <v>0</v>
      </c>
      <c r="I20" s="98">
        <v>38.2854974732887</v>
      </c>
      <c r="J20" s="100">
        <v>3.0469999999999998E-3</v>
      </c>
      <c r="K20" s="98">
        <f t="shared" si="2"/>
        <v>1166.1529693580906</v>
      </c>
    </row>
    <row r="21" spans="1:20" x14ac:dyDescent="0.3">
      <c r="A21" s="97" t="s">
        <v>89</v>
      </c>
      <c r="B21" s="98">
        <v>1000.20217</v>
      </c>
      <c r="C21" s="98">
        <v>624.59329749999995</v>
      </c>
      <c r="D21" s="98">
        <v>78.606422069999994</v>
      </c>
      <c r="E21" s="98">
        <v>6.9713672319200004</v>
      </c>
      <c r="F21" s="98">
        <v>80.600176279999999</v>
      </c>
      <c r="G21" s="98">
        <v>26.743048876403801</v>
      </c>
      <c r="H21" s="98">
        <v>25.098104530000001</v>
      </c>
      <c r="I21" s="98">
        <v>36.648051998834497</v>
      </c>
      <c r="J21" s="99">
        <v>1.5223439999999999</v>
      </c>
      <c r="K21" s="98">
        <f t="shared" si="2"/>
        <v>1880.9849824871583</v>
      </c>
    </row>
    <row r="22" spans="1:20" x14ac:dyDescent="0.3">
      <c r="A22" s="97" t="s">
        <v>38</v>
      </c>
      <c r="B22" s="98">
        <v>1145.67832</v>
      </c>
      <c r="C22" s="98">
        <v>618.23191440000005</v>
      </c>
      <c r="D22" s="98">
        <v>101.2658486</v>
      </c>
      <c r="E22" s="98">
        <v>6.5032785123119998</v>
      </c>
      <c r="F22" s="98">
        <v>110.8434623</v>
      </c>
      <c r="G22" s="98">
        <v>30.428007149281399</v>
      </c>
      <c r="H22" s="98">
        <v>95.038251579999994</v>
      </c>
      <c r="I22" s="98">
        <v>32.954569111341399</v>
      </c>
      <c r="J22" s="99">
        <v>1.5798000000000001</v>
      </c>
      <c r="K22" s="98">
        <f t="shared" si="2"/>
        <v>2142.5234516529349</v>
      </c>
    </row>
    <row r="23" spans="1:20" x14ac:dyDescent="0.3">
      <c r="A23" s="97" t="s">
        <v>77</v>
      </c>
      <c r="B23" s="98">
        <v>708.36343810000005</v>
      </c>
      <c r="C23" s="98">
        <v>695.72880580000003</v>
      </c>
      <c r="D23" s="98">
        <v>132.64225880000001</v>
      </c>
      <c r="E23" s="98">
        <v>8.3171781781560004</v>
      </c>
      <c r="F23" s="98">
        <v>183.75279449999999</v>
      </c>
      <c r="G23" s="98">
        <v>24.0868421203674</v>
      </c>
      <c r="H23" s="98">
        <v>109.61248399999999</v>
      </c>
      <c r="I23" s="98">
        <v>27.010506839483099</v>
      </c>
      <c r="J23" s="99">
        <v>0.24604999999999999</v>
      </c>
      <c r="K23" s="98">
        <f t="shared" si="2"/>
        <v>1889.7603583380064</v>
      </c>
    </row>
    <row r="24" spans="1:20" x14ac:dyDescent="0.3">
      <c r="A24" s="97" t="s">
        <v>294</v>
      </c>
      <c r="B24" s="98">
        <v>1348.69255</v>
      </c>
      <c r="C24" s="98">
        <v>686.79027110000004</v>
      </c>
      <c r="D24" s="98">
        <v>124.3479286</v>
      </c>
      <c r="E24" s="98">
        <v>11.939699540512001</v>
      </c>
      <c r="F24" s="98">
        <v>128.0083285</v>
      </c>
      <c r="G24" s="98">
        <v>47.357527480995998</v>
      </c>
      <c r="H24" s="98">
        <v>109.7035377</v>
      </c>
      <c r="I24" s="98">
        <v>23.2289309438411</v>
      </c>
      <c r="J24" s="99">
        <v>0.11314</v>
      </c>
      <c r="K24" s="98">
        <f t="shared" si="2"/>
        <v>2480.1819138653491</v>
      </c>
    </row>
    <row r="25" spans="1:20" x14ac:dyDescent="0.3">
      <c r="A25" s="97" t="s">
        <v>291</v>
      </c>
      <c r="B25" s="98">
        <v>1476.6244670000001</v>
      </c>
      <c r="C25" s="98">
        <v>825.07396029999995</v>
      </c>
      <c r="D25" s="98">
        <v>114.943359</v>
      </c>
      <c r="E25" s="98">
        <v>11.305718539872</v>
      </c>
      <c r="F25" s="98">
        <v>120.9480543</v>
      </c>
      <c r="G25" s="98">
        <v>33.342563873566398</v>
      </c>
      <c r="H25" s="98">
        <v>139.7262326</v>
      </c>
      <c r="I25" s="98">
        <v>34.574862779785001</v>
      </c>
      <c r="J25" s="99">
        <v>0.16431499999999999</v>
      </c>
      <c r="K25" s="98">
        <f t="shared" si="2"/>
        <v>2756.7035333932226</v>
      </c>
    </row>
    <row r="26" spans="1:20" x14ac:dyDescent="0.3">
      <c r="A26" s="97"/>
      <c r="B26" s="101"/>
      <c r="C26" s="102"/>
      <c r="D26"/>
      <c r="E26" s="101"/>
      <c r="F26" s="101"/>
      <c r="G26" s="101"/>
      <c r="H26" s="101"/>
      <c r="I26" s="101"/>
      <c r="J26" s="103"/>
      <c r="K26" s="101"/>
    </row>
    <row r="27" spans="1:20" ht="15.6" x14ac:dyDescent="0.3">
      <c r="A27" s="104" t="s">
        <v>334</v>
      </c>
    </row>
    <row r="28" spans="1:20" x14ac:dyDescent="0.3">
      <c r="A28" s="97" t="s">
        <v>295</v>
      </c>
      <c r="B28" s="98">
        <v>1162.4269159999999</v>
      </c>
      <c r="C28" s="98">
        <v>741.35163220000004</v>
      </c>
      <c r="D28" s="98">
        <v>193.78150930000001</v>
      </c>
      <c r="E28" s="98">
        <v>6.6898762112160002</v>
      </c>
      <c r="F28" s="98">
        <v>166.15677790000001</v>
      </c>
      <c r="G28" s="98">
        <v>19.973805591297801</v>
      </c>
      <c r="H28" s="98">
        <v>84.847323599999996</v>
      </c>
      <c r="I28" s="98">
        <v>64.332784888400198</v>
      </c>
      <c r="J28" s="98">
        <v>0.12554699999999999</v>
      </c>
      <c r="K28" s="98">
        <f>SUM(B28:J28)</f>
        <v>2439.6861726909137</v>
      </c>
    </row>
    <row r="29" spans="1:20" x14ac:dyDescent="0.3">
      <c r="A29" s="97" t="s">
        <v>296</v>
      </c>
      <c r="B29" s="98">
        <f>B25</f>
        <v>1476.6244670000001</v>
      </c>
      <c r="C29" s="98">
        <f t="shared" ref="C29:K29" si="3">C25</f>
        <v>825.07396029999995</v>
      </c>
      <c r="D29" s="98">
        <f t="shared" si="3"/>
        <v>114.943359</v>
      </c>
      <c r="E29" s="98">
        <f t="shared" si="3"/>
        <v>11.305718539872</v>
      </c>
      <c r="F29" s="98">
        <f t="shared" si="3"/>
        <v>120.9480543</v>
      </c>
      <c r="G29" s="98">
        <f t="shared" si="3"/>
        <v>33.342563873566398</v>
      </c>
      <c r="H29" s="98">
        <f t="shared" si="3"/>
        <v>139.7262326</v>
      </c>
      <c r="I29" s="98">
        <f t="shared" si="3"/>
        <v>34.574862779785001</v>
      </c>
      <c r="J29" s="98">
        <f t="shared" si="3"/>
        <v>0.16431499999999999</v>
      </c>
      <c r="K29" s="98">
        <f t="shared" si="3"/>
        <v>2756.7035333932226</v>
      </c>
    </row>
    <row r="30" spans="1:20" x14ac:dyDescent="0.3">
      <c r="A30" s="105" t="s">
        <v>90</v>
      </c>
      <c r="B30" s="106">
        <f t="shared" ref="B30:K30" si="4">B29/B28-1</f>
        <v>0.2702944560860463</v>
      </c>
      <c r="C30" s="106">
        <f t="shared" si="4"/>
        <v>0.11293200751652699</v>
      </c>
      <c r="D30" s="106">
        <f t="shared" si="4"/>
        <v>-0.40684041828752548</v>
      </c>
      <c r="E30" s="106">
        <f t="shared" si="4"/>
        <v>0.68997425108064769</v>
      </c>
      <c r="F30" s="106">
        <f t="shared" si="4"/>
        <v>-0.27208473931294264</v>
      </c>
      <c r="G30" s="106">
        <f t="shared" si="4"/>
        <v>0.66931452902961608</v>
      </c>
      <c r="H30" s="106">
        <f t="shared" si="4"/>
        <v>0.64679599392808673</v>
      </c>
      <c r="I30" s="106">
        <f t="shared" si="4"/>
        <v>-0.4625623181125621</v>
      </c>
      <c r="J30" s="106">
        <f t="shared" si="4"/>
        <v>0.30879272304395955</v>
      </c>
      <c r="K30" s="106">
        <f t="shared" si="4"/>
        <v>0.12994186065851521</v>
      </c>
    </row>
    <row r="31" spans="1:20" x14ac:dyDescent="0.3">
      <c r="A31" s="85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20" ht="15.6" x14ac:dyDescent="0.3">
      <c r="A32" s="104" t="s">
        <v>335</v>
      </c>
    </row>
    <row r="33" spans="1:12" x14ac:dyDescent="0.3">
      <c r="A33" s="97" t="s">
        <v>297</v>
      </c>
      <c r="B33" s="98">
        <v>11130.207714900002</v>
      </c>
      <c r="C33" s="98">
        <v>7168.2927048000001</v>
      </c>
      <c r="D33" s="98">
        <v>1796.2431592999999</v>
      </c>
      <c r="E33" s="98">
        <v>60.548955531980006</v>
      </c>
      <c r="F33" s="98">
        <v>1262.22943897</v>
      </c>
      <c r="G33" s="98">
        <v>308.96065618625067</v>
      </c>
      <c r="H33" s="98">
        <v>790.49016601999995</v>
      </c>
      <c r="I33" s="98">
        <v>529.89012677694768</v>
      </c>
      <c r="J33" s="98">
        <v>1.8379940000000001</v>
      </c>
      <c r="K33" s="98">
        <f>SUM(B33:J33)</f>
        <v>23048.700916485181</v>
      </c>
    </row>
    <row r="34" spans="1:12" x14ac:dyDescent="0.3">
      <c r="A34" s="97" t="s">
        <v>298</v>
      </c>
      <c r="B34" s="98">
        <v>9782.0563258000002</v>
      </c>
      <c r="C34" s="98">
        <v>6221.9532940000008</v>
      </c>
      <c r="D34" s="98">
        <v>1172.3629646400002</v>
      </c>
      <c r="E34" s="98">
        <v>72.722780645569003</v>
      </c>
      <c r="F34" s="98">
        <v>1183.1331681499998</v>
      </c>
      <c r="G34" s="98">
        <v>277.29988851670356</v>
      </c>
      <c r="H34" s="98">
        <v>796.00912240000002</v>
      </c>
      <c r="I34" s="98">
        <v>315.38852474039061</v>
      </c>
      <c r="J34" s="98">
        <v>4.055021</v>
      </c>
      <c r="K34" s="98">
        <f>SUM(B34:J34)</f>
        <v>19824.981089892666</v>
      </c>
    </row>
    <row r="35" spans="1:12" x14ac:dyDescent="0.3">
      <c r="A35" s="105" t="s">
        <v>90</v>
      </c>
      <c r="B35" s="106">
        <f t="shared" ref="B35:I35" si="5">B34/B33-1</f>
        <v>-0.12112544739800601</v>
      </c>
      <c r="C35" s="106">
        <f t="shared" si="5"/>
        <v>-0.13201740634367731</v>
      </c>
      <c r="D35" s="106">
        <f t="shared" si="5"/>
        <v>-0.34732502191024472</v>
      </c>
      <c r="E35" s="106">
        <f t="shared" si="5"/>
        <v>0.20105755758510435</v>
      </c>
      <c r="F35" s="106">
        <f t="shared" si="5"/>
        <v>-6.2663940784445704E-2</v>
      </c>
      <c r="G35" s="106">
        <f t="shared" si="5"/>
        <v>-0.10247507906139697</v>
      </c>
      <c r="H35" s="106">
        <f t="shared" si="5"/>
        <v>6.9816888523575038E-3</v>
      </c>
      <c r="I35" s="106">
        <f t="shared" si="5"/>
        <v>-0.40480392292126921</v>
      </c>
      <c r="J35" s="106">
        <f t="shared" ref="J35" si="6">J34/J33-1</f>
        <v>1.2062210213961522</v>
      </c>
      <c r="K35" s="106">
        <f>K34/K33-1</f>
        <v>-0.13986557586361859</v>
      </c>
    </row>
    <row r="36" spans="1:12" x14ac:dyDescent="0.3">
      <c r="A36" s="85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2" ht="15.6" x14ac:dyDescent="0.3">
      <c r="A37" s="104" t="s">
        <v>91</v>
      </c>
    </row>
    <row r="38" spans="1:12" x14ac:dyDescent="0.3">
      <c r="A38" s="97" t="s">
        <v>282</v>
      </c>
      <c r="B38" s="98">
        <v>1348.69255</v>
      </c>
      <c r="C38" s="98">
        <v>686.79027110000004</v>
      </c>
      <c r="D38" s="98">
        <v>124.3479286</v>
      </c>
      <c r="E38" s="98">
        <v>11.939699540512001</v>
      </c>
      <c r="F38" s="98">
        <v>128.0083285</v>
      </c>
      <c r="G38" s="98">
        <v>47.357527480995998</v>
      </c>
      <c r="H38" s="98">
        <v>109.7035377</v>
      </c>
      <c r="I38" s="98">
        <v>23.2289309438411</v>
      </c>
      <c r="J38" s="98">
        <v>0.11314</v>
      </c>
      <c r="K38" s="109">
        <f>SUM(B38:J38)</f>
        <v>2480.1819138653491</v>
      </c>
    </row>
    <row r="39" spans="1:12" x14ac:dyDescent="0.3">
      <c r="A39" s="97" t="s">
        <v>296</v>
      </c>
      <c r="B39" s="98">
        <v>1476.6244670000001</v>
      </c>
      <c r="C39" s="98">
        <v>825.07396029999995</v>
      </c>
      <c r="D39" s="98">
        <v>114.943359</v>
      </c>
      <c r="E39" s="98">
        <v>11.305718539872</v>
      </c>
      <c r="F39" s="98">
        <v>120.9480543</v>
      </c>
      <c r="G39" s="98">
        <v>33.342563873566398</v>
      </c>
      <c r="H39" s="98">
        <v>139.7262326</v>
      </c>
      <c r="I39" s="98">
        <v>34.574862779785001</v>
      </c>
      <c r="J39" s="98">
        <v>0.16431499999999999</v>
      </c>
      <c r="K39" s="109">
        <f>SUM(B39:J39)</f>
        <v>2756.7035333932226</v>
      </c>
    </row>
    <row r="40" spans="1:12" x14ac:dyDescent="0.3">
      <c r="A40" s="105" t="s">
        <v>90</v>
      </c>
      <c r="B40" s="106">
        <f t="shared" ref="B40:I40" si="7">B39/B38-1</f>
        <v>9.4856249483991073E-2</v>
      </c>
      <c r="C40" s="106">
        <f t="shared" si="7"/>
        <v>0.20134776949958444</v>
      </c>
      <c r="D40" s="106">
        <f t="shared" si="7"/>
        <v>-7.5631091775179016E-2</v>
      </c>
      <c r="E40" s="106">
        <f t="shared" si="7"/>
        <v>-5.3098572412887846E-2</v>
      </c>
      <c r="F40" s="106">
        <f t="shared" si="7"/>
        <v>-5.5154803462651336E-2</v>
      </c>
      <c r="G40" s="106">
        <f t="shared" si="7"/>
        <v>-0.29593951274279751</v>
      </c>
      <c r="H40" s="106">
        <f t="shared" si="7"/>
        <v>0.27367116438944161</v>
      </c>
      <c r="I40" s="106">
        <f t="shared" si="7"/>
        <v>0.48843969028855172</v>
      </c>
      <c r="J40" s="106">
        <f t="shared" ref="J40" si="8">J39/J38-1</f>
        <v>0.45231571504330903</v>
      </c>
      <c r="K40" s="106">
        <f>K39/K38-1</f>
        <v>0.11149247479872004</v>
      </c>
    </row>
    <row r="41" spans="1:12" x14ac:dyDescent="0.3">
      <c r="B41"/>
      <c r="C41"/>
      <c r="D41"/>
      <c r="E41"/>
      <c r="F41"/>
      <c r="G41"/>
      <c r="H41"/>
      <c r="I41"/>
      <c r="J41"/>
    </row>
    <row r="42" spans="1:12" x14ac:dyDescent="0.3">
      <c r="B42"/>
      <c r="C42"/>
      <c r="D42"/>
      <c r="E42"/>
      <c r="F42"/>
      <c r="G42"/>
      <c r="H42"/>
      <c r="I42"/>
      <c r="J42"/>
      <c r="K42"/>
      <c r="L42"/>
    </row>
    <row r="44" spans="1:12" x14ac:dyDescent="0.3">
      <c r="A44" s="783" t="s">
        <v>92</v>
      </c>
      <c r="B44" s="783"/>
      <c r="C44" s="783"/>
      <c r="D44" s="783"/>
      <c r="E44" s="783"/>
      <c r="F44" s="783"/>
      <c r="G44" s="783"/>
      <c r="H44" s="783"/>
      <c r="I44" s="783"/>
      <c r="J44" s="783"/>
      <c r="K44" s="783"/>
    </row>
    <row r="60" spans="1:26" s="82" customFormat="1" x14ac:dyDescent="0.3">
      <c r="A60" s="85" t="s">
        <v>93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s="82" customFormat="1" x14ac:dyDescent="0.3">
      <c r="A61" s="95" t="s">
        <v>60</v>
      </c>
      <c r="B61" s="110" t="s">
        <v>81</v>
      </c>
      <c r="C61" s="110" t="s">
        <v>82</v>
      </c>
      <c r="D61" s="110" t="s">
        <v>83</v>
      </c>
      <c r="E61" s="110" t="s">
        <v>84</v>
      </c>
      <c r="F61" s="110" t="s">
        <v>85</v>
      </c>
      <c r="G61" s="110" t="s">
        <v>86</v>
      </c>
      <c r="H61" s="110" t="s">
        <v>53</v>
      </c>
      <c r="I61" s="110" t="s">
        <v>87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s="82" customFormat="1" x14ac:dyDescent="0.3">
      <c r="A62" s="89"/>
      <c r="B62" s="111" t="s">
        <v>94</v>
      </c>
      <c r="C62" s="111" t="s">
        <v>95</v>
      </c>
      <c r="D62" s="111" t="s">
        <v>94</v>
      </c>
      <c r="E62" s="111" t="s">
        <v>96</v>
      </c>
      <c r="F62" s="111" t="s">
        <v>94</v>
      </c>
      <c r="G62" s="111" t="s">
        <v>94</v>
      </c>
      <c r="H62" s="111" t="s">
        <v>97</v>
      </c>
      <c r="I62" s="111" t="s">
        <v>94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s="82" customFormat="1" x14ac:dyDescent="0.3">
      <c r="A63" s="89">
        <v>2011</v>
      </c>
      <c r="B63" s="98">
        <v>1262.237985</v>
      </c>
      <c r="C63" s="98">
        <v>6492.2497979999998</v>
      </c>
      <c r="D63" s="98">
        <v>1007.288292</v>
      </c>
      <c r="E63" s="98">
        <v>6.517633</v>
      </c>
      <c r="F63" s="98">
        <v>987.66261499999996</v>
      </c>
      <c r="G63" s="98">
        <v>31.899958000000002</v>
      </c>
      <c r="H63" s="98">
        <v>9.2557340000000003</v>
      </c>
      <c r="I63" s="98">
        <v>19.45106182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s="82" customFormat="1" x14ac:dyDescent="0.3">
      <c r="A64" s="89">
        <v>2012</v>
      </c>
      <c r="B64" s="98">
        <v>1405.553314</v>
      </c>
      <c r="C64" s="98">
        <v>6427.0524130000003</v>
      </c>
      <c r="D64" s="98">
        <v>1016.2970769999999</v>
      </c>
      <c r="E64" s="98">
        <v>6.9355450000000003</v>
      </c>
      <c r="F64" s="98">
        <v>1169.66029</v>
      </c>
      <c r="G64" s="98">
        <v>25.545801000000001</v>
      </c>
      <c r="H64" s="98">
        <v>9.7848830000000007</v>
      </c>
      <c r="I64" s="98">
        <v>17.877299378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s="82" customFormat="1" x14ac:dyDescent="0.3">
      <c r="A65" s="89">
        <v>2013</v>
      </c>
      <c r="B65" s="98">
        <v>1403.967075</v>
      </c>
      <c r="C65" s="98">
        <v>6047.3659180000004</v>
      </c>
      <c r="D65" s="98">
        <v>1079.006396</v>
      </c>
      <c r="E65" s="98">
        <v>21.204194000000001</v>
      </c>
      <c r="F65" s="98">
        <v>855.15530999999999</v>
      </c>
      <c r="G65" s="98">
        <v>23.824698000000001</v>
      </c>
      <c r="H65" s="98">
        <v>10.373200000000001</v>
      </c>
      <c r="I65" s="98">
        <v>18.448508503999999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s="82" customFormat="1" x14ac:dyDescent="0.3">
      <c r="A66" s="89">
        <v>2014</v>
      </c>
      <c r="B66" s="98">
        <v>1402.417778</v>
      </c>
      <c r="C66" s="98">
        <v>5323.3804</v>
      </c>
      <c r="D66" s="98">
        <v>1149.2442490000001</v>
      </c>
      <c r="E66" s="98">
        <v>17.144967999999999</v>
      </c>
      <c r="F66" s="98">
        <v>771.45482600000003</v>
      </c>
      <c r="G66" s="98">
        <v>24.640214</v>
      </c>
      <c r="H66" s="98">
        <v>11.368121</v>
      </c>
      <c r="I66" s="98">
        <v>16.477174284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s="82" customFormat="1" x14ac:dyDescent="0.3">
      <c r="A67" s="89">
        <v>2015</v>
      </c>
      <c r="B67" s="98">
        <v>1757.166479</v>
      </c>
      <c r="C67" s="98">
        <v>5743.7721410000004</v>
      </c>
      <c r="D67" s="98">
        <v>1217.4060959999999</v>
      </c>
      <c r="E67" s="98">
        <v>8.9059539999999995</v>
      </c>
      <c r="F67" s="98">
        <v>938.359602</v>
      </c>
      <c r="G67" s="98">
        <v>20.111056000000001</v>
      </c>
      <c r="H67" s="98">
        <v>11.646831000000001</v>
      </c>
      <c r="I67" s="98">
        <v>17.754669809999999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s="82" customFormat="1" x14ac:dyDescent="0.3">
      <c r="A68" s="89">
        <v>2016</v>
      </c>
      <c r="B68" s="98">
        <v>2492.5097820000001</v>
      </c>
      <c r="C68" s="98">
        <v>5915.3714909999999</v>
      </c>
      <c r="D68" s="98">
        <v>1113.587385</v>
      </c>
      <c r="E68" s="98">
        <v>7.1565099999999999</v>
      </c>
      <c r="F68" s="98">
        <v>942.30815900000005</v>
      </c>
      <c r="G68" s="98">
        <v>19.371680999999999</v>
      </c>
      <c r="H68" s="98">
        <v>11.050374</v>
      </c>
      <c r="I68" s="98">
        <v>24.406133279999999</v>
      </c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s="82" customFormat="1" x14ac:dyDescent="0.3">
      <c r="A69" s="89">
        <v>2017</v>
      </c>
      <c r="B69" s="112">
        <v>2438.0425140000002</v>
      </c>
      <c r="C69" s="112">
        <v>6563.9221310000003</v>
      </c>
      <c r="D69" s="112">
        <v>1236.5138629999999</v>
      </c>
      <c r="E69" s="112">
        <v>6.9465320000000004</v>
      </c>
      <c r="F69" s="112">
        <v>865.54154800000003</v>
      </c>
      <c r="G69" s="112">
        <v>18.107502</v>
      </c>
      <c r="H69" s="112">
        <v>11.692759000000001</v>
      </c>
      <c r="I69" s="112">
        <v>25.423540350680799</v>
      </c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s="82" customFormat="1" x14ac:dyDescent="0.3">
      <c r="A70" s="89">
        <v>2018</v>
      </c>
      <c r="B70" s="112">
        <v>2487.8854569999999</v>
      </c>
      <c r="C70" s="112">
        <v>6513.3016530000004</v>
      </c>
      <c r="D70" s="112">
        <v>1208.0306519999999</v>
      </c>
      <c r="E70" s="112">
        <v>7.8107290000000003</v>
      </c>
      <c r="F70" s="112">
        <v>793.74422600000003</v>
      </c>
      <c r="G70" s="112">
        <v>17.110648999999999</v>
      </c>
      <c r="H70" s="112">
        <v>14.680348</v>
      </c>
      <c r="I70" s="112">
        <v>27.171357639812101</v>
      </c>
      <c r="J70" s="11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s="82" customFormat="1" x14ac:dyDescent="0.3">
      <c r="A71" s="92">
        <v>2019</v>
      </c>
      <c r="B71" s="114">
        <v>2535.6937910000006</v>
      </c>
      <c r="C71" s="114">
        <v>6096.7751200000002</v>
      </c>
      <c r="D71" s="114">
        <v>1187.8149130000002</v>
      </c>
      <c r="E71" s="114">
        <v>4.7086290000000002</v>
      </c>
      <c r="F71" s="114">
        <v>816.14501099999995</v>
      </c>
      <c r="G71" s="114">
        <v>19.336455000000001</v>
      </c>
      <c r="H71" s="114">
        <v>15.764825</v>
      </c>
      <c r="I71" s="114">
        <v>29.323016017044754</v>
      </c>
      <c r="J71" s="11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s="82" customFormat="1" x14ac:dyDescent="0.3">
      <c r="A72" s="115">
        <v>2020</v>
      </c>
      <c r="B72" s="116">
        <f t="shared" ref="B72:I72" si="9">SUM(B73:B82)</f>
        <v>1842.5718470000002</v>
      </c>
      <c r="C72" s="116">
        <f t="shared" si="9"/>
        <v>3565.5045399999999</v>
      </c>
      <c r="D72" s="116">
        <f t="shared" si="9"/>
        <v>856.19543199999998</v>
      </c>
      <c r="E72" s="116">
        <f t="shared" si="9"/>
        <v>3.8155449999999997</v>
      </c>
      <c r="F72" s="116">
        <f t="shared" si="9"/>
        <v>615.30301200000008</v>
      </c>
      <c r="G72" s="116">
        <f t="shared" si="9"/>
        <v>15.921141000000002</v>
      </c>
      <c r="H72" s="116">
        <f t="shared" si="9"/>
        <v>11.114543000000001</v>
      </c>
      <c r="I72" s="116">
        <f t="shared" si="9"/>
        <v>20.941839250999998</v>
      </c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s="82" customFormat="1" x14ac:dyDescent="0.3">
      <c r="A73" s="97" t="s">
        <v>44</v>
      </c>
      <c r="B73" s="117">
        <v>173.15214399999999</v>
      </c>
      <c r="C73" s="117">
        <v>543.68798300000003</v>
      </c>
      <c r="D73" s="117">
        <v>108.858507</v>
      </c>
      <c r="E73" s="117">
        <v>0.36773400000000001</v>
      </c>
      <c r="F73" s="117">
        <v>62.486918000000003</v>
      </c>
      <c r="G73" s="117">
        <v>1.894711</v>
      </c>
      <c r="H73" s="117">
        <v>1.6760520000000001</v>
      </c>
      <c r="I73" s="117">
        <v>1.52527776</v>
      </c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s="82" customFormat="1" x14ac:dyDescent="0.3">
      <c r="A74" s="97" t="s">
        <v>43</v>
      </c>
      <c r="B74" s="117">
        <v>201.01197099999999</v>
      </c>
      <c r="C74" s="117">
        <v>468.56569100000002</v>
      </c>
      <c r="D74" s="117">
        <v>88.339083000000002</v>
      </c>
      <c r="E74" s="117">
        <v>0.31137999999999999</v>
      </c>
      <c r="F74" s="117">
        <v>76.114795999999998</v>
      </c>
      <c r="G74" s="117">
        <v>2.0716510000000001</v>
      </c>
      <c r="H74" s="117">
        <v>2.0287579999999998</v>
      </c>
      <c r="I74" s="117">
        <v>2.63768563</v>
      </c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s="82" customFormat="1" x14ac:dyDescent="0.3">
      <c r="A75" s="97" t="s">
        <v>42</v>
      </c>
      <c r="B75" s="117">
        <v>170.87407300000001</v>
      </c>
      <c r="C75" s="117">
        <v>318.70061500000003</v>
      </c>
      <c r="D75" s="117">
        <v>143.17770999999999</v>
      </c>
      <c r="E75" s="117">
        <v>0.32333699999999999</v>
      </c>
      <c r="F75" s="117">
        <v>72.257970999999998</v>
      </c>
      <c r="G75" s="117">
        <v>2.0278019999999999</v>
      </c>
      <c r="H75" s="117">
        <v>1.7017169999999999</v>
      </c>
      <c r="I75" s="117">
        <v>2.3502614390000001</v>
      </c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s="82" customFormat="1" x14ac:dyDescent="0.3">
      <c r="A76" s="97" t="s">
        <v>41</v>
      </c>
      <c r="B76" s="117">
        <v>123.351406</v>
      </c>
      <c r="C76" s="117">
        <v>219.30536599999999</v>
      </c>
      <c r="D76" s="117">
        <v>81.212602000000004</v>
      </c>
      <c r="E76" s="117">
        <v>0.30543199999999998</v>
      </c>
      <c r="F76" s="117">
        <v>52.590223000000002</v>
      </c>
      <c r="G76" s="117">
        <v>0.105195</v>
      </c>
      <c r="H76" s="117">
        <v>0.52617999999999998</v>
      </c>
      <c r="I76" s="117">
        <v>0.86560604299999999</v>
      </c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s="82" customFormat="1" x14ac:dyDescent="0.3">
      <c r="A77" s="97" t="s">
        <v>40</v>
      </c>
      <c r="B77" s="117">
        <v>153.45648</v>
      </c>
      <c r="C77" s="117">
        <v>174.28569200000001</v>
      </c>
      <c r="D77" s="117">
        <v>28.376315000000002</v>
      </c>
      <c r="E77" s="117">
        <v>0.42375699999999999</v>
      </c>
      <c r="F77" s="117">
        <v>50.945998000000003</v>
      </c>
      <c r="G77" s="117">
        <v>0.83673699999999995</v>
      </c>
      <c r="H77" s="117">
        <v>0</v>
      </c>
      <c r="I77" s="117">
        <v>2.7035418990000002</v>
      </c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s="82" customFormat="1" x14ac:dyDescent="0.3">
      <c r="A78" s="97" t="s">
        <v>39</v>
      </c>
      <c r="B78" s="117">
        <v>200.273022</v>
      </c>
      <c r="C78" s="117">
        <v>360.574341</v>
      </c>
      <c r="D78" s="117">
        <v>70.815181999999993</v>
      </c>
      <c r="E78" s="117">
        <v>0.42266900000000002</v>
      </c>
      <c r="F78" s="117">
        <v>44.769567000000002</v>
      </c>
      <c r="G78" s="117">
        <v>1.5643609999999999</v>
      </c>
      <c r="H78" s="117">
        <v>0.29703299999999999</v>
      </c>
      <c r="I78" s="117">
        <v>2.4809508230000001</v>
      </c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s="82" customFormat="1" x14ac:dyDescent="0.3">
      <c r="A79" s="97" t="s">
        <v>38</v>
      </c>
      <c r="B79" s="117">
        <v>208.046347</v>
      </c>
      <c r="C79" s="117">
        <v>335.39171099999999</v>
      </c>
      <c r="D79" s="117">
        <v>83.908996000000002</v>
      </c>
      <c r="E79" s="117">
        <v>0.372948</v>
      </c>
      <c r="F79" s="117">
        <v>57.031174</v>
      </c>
      <c r="G79" s="117">
        <v>1.7053860000000001</v>
      </c>
      <c r="H79" s="117">
        <v>1.0792949999999999</v>
      </c>
      <c r="I79" s="117">
        <v>2.2096104059999999</v>
      </c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s="82" customFormat="1" x14ac:dyDescent="0.3">
      <c r="A80" s="97" t="s">
        <v>77</v>
      </c>
      <c r="B80" s="117">
        <v>135.906768</v>
      </c>
      <c r="C80" s="117">
        <v>353.51520199999999</v>
      </c>
      <c r="D80" s="117">
        <v>95.127448999999999</v>
      </c>
      <c r="E80" s="117">
        <v>0.396762</v>
      </c>
      <c r="F80" s="117">
        <v>81.256074999999996</v>
      </c>
      <c r="G80" s="117">
        <v>1.3233889999999999</v>
      </c>
      <c r="H80" s="117">
        <v>1.077769</v>
      </c>
      <c r="I80" s="117">
        <v>2.0682110649999998</v>
      </c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s="82" customFormat="1" x14ac:dyDescent="0.3">
      <c r="A81" s="97" t="s">
        <v>270</v>
      </c>
      <c r="B81" s="117">
        <v>234.12618900000001</v>
      </c>
      <c r="C81" s="117">
        <v>357.29132399999997</v>
      </c>
      <c r="D81" s="117">
        <v>82.703076999999993</v>
      </c>
      <c r="E81" s="117">
        <v>0.44681199999999999</v>
      </c>
      <c r="F81" s="117">
        <v>58.921455000000002</v>
      </c>
      <c r="G81" s="117">
        <v>2.5865149999999999</v>
      </c>
      <c r="H81" s="117">
        <v>1.1145099999999999</v>
      </c>
      <c r="I81" s="117">
        <v>1.632893739</v>
      </c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s="82" customFormat="1" x14ac:dyDescent="0.3">
      <c r="A82" s="97" t="s">
        <v>291</v>
      </c>
      <c r="B82" s="117">
        <v>242.373447</v>
      </c>
      <c r="C82" s="117">
        <v>434.18661500000002</v>
      </c>
      <c r="D82" s="117">
        <v>73.676511000000005</v>
      </c>
      <c r="E82" s="117">
        <v>0.444714</v>
      </c>
      <c r="F82" s="117">
        <v>58.928834999999999</v>
      </c>
      <c r="G82" s="117">
        <v>1.8053939999999999</v>
      </c>
      <c r="H82" s="117">
        <v>1.613229</v>
      </c>
      <c r="I82" s="117">
        <v>2.4678004470000001</v>
      </c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s="82" customFormat="1" x14ac:dyDescent="0.3">
      <c r="A83" s="97"/>
      <c r="B83" s="113"/>
      <c r="C83" s="113"/>
      <c r="D83" s="113"/>
      <c r="E83" s="113"/>
      <c r="F83" s="113"/>
      <c r="G83" s="113"/>
      <c r="H83" s="113"/>
      <c r="I83" s="11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s="82" customFormat="1" ht="15.6" x14ac:dyDescent="0.3">
      <c r="A84" s="104" t="s">
        <v>332</v>
      </c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s="82" customFormat="1" x14ac:dyDescent="0.3">
      <c r="A85" s="97" t="s">
        <v>295</v>
      </c>
      <c r="B85" s="112">
        <v>228.760504</v>
      </c>
      <c r="C85" s="112">
        <v>495.95387699999998</v>
      </c>
      <c r="D85" s="112">
        <v>121.24091799999999</v>
      </c>
      <c r="E85" s="112">
        <v>0.37562400000000001</v>
      </c>
      <c r="F85" s="112">
        <v>79.966255000000004</v>
      </c>
      <c r="G85" s="112">
        <v>1.181198</v>
      </c>
      <c r="H85" s="112">
        <v>1.4047270000000001</v>
      </c>
      <c r="I85" s="112">
        <v>3.0304785719999998</v>
      </c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s="82" customFormat="1" x14ac:dyDescent="0.3">
      <c r="A86" s="97" t="s">
        <v>296</v>
      </c>
      <c r="B86" s="98">
        <v>242.373447</v>
      </c>
      <c r="C86" s="98">
        <v>434.18661500000002</v>
      </c>
      <c r="D86" s="98">
        <v>73.676511000000005</v>
      </c>
      <c r="E86" s="98">
        <v>0.444714</v>
      </c>
      <c r="F86" s="98">
        <v>58.928834999999999</v>
      </c>
      <c r="G86" s="98">
        <v>1.8053939999999999</v>
      </c>
      <c r="H86" s="98">
        <v>1.613229</v>
      </c>
      <c r="I86" s="98">
        <v>2.4678004470000001</v>
      </c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s="82" customFormat="1" x14ac:dyDescent="0.3">
      <c r="A87" s="105" t="s">
        <v>90</v>
      </c>
      <c r="B87" s="386">
        <f t="shared" ref="B87:I87" si="10">B86/B85-1</f>
        <v>5.9507400805516752E-2</v>
      </c>
      <c r="C87" s="386">
        <f t="shared" si="10"/>
        <v>-0.12454235134449798</v>
      </c>
      <c r="D87" s="386">
        <f t="shared" si="10"/>
        <v>-0.39231315454077964</v>
      </c>
      <c r="E87" s="386">
        <f t="shared" si="10"/>
        <v>0.18393393393393387</v>
      </c>
      <c r="F87" s="386">
        <f t="shared" si="10"/>
        <v>-0.26307871989253473</v>
      </c>
      <c r="G87" s="386">
        <f t="shared" si="10"/>
        <v>0.52844315686277832</v>
      </c>
      <c r="H87" s="386">
        <f t="shared" si="10"/>
        <v>0.14842884062170092</v>
      </c>
      <c r="I87" s="386">
        <f t="shared" si="10"/>
        <v>-0.18567302544187059</v>
      </c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s="82" customFormat="1" x14ac:dyDescent="0.3">
      <c r="A88" s="85"/>
      <c r="B88" s="107"/>
      <c r="C88" s="107"/>
      <c r="D88" s="107"/>
      <c r="E88" s="107"/>
      <c r="F88" s="107"/>
      <c r="G88" s="107"/>
      <c r="H88" s="107"/>
      <c r="I88" s="107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s="82" customFormat="1" ht="15.6" x14ac:dyDescent="0.3">
      <c r="A89" s="104" t="s">
        <v>333</v>
      </c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s="82" customFormat="1" x14ac:dyDescent="0.3">
      <c r="A90" s="97" t="s">
        <v>299</v>
      </c>
      <c r="B90" s="117">
        <v>2031.6861680000004</v>
      </c>
      <c r="C90" s="117">
        <v>5205.4662909999997</v>
      </c>
      <c r="D90" s="117">
        <v>997.60180900000012</v>
      </c>
      <c r="E90" s="117">
        <v>3.8386140000000002</v>
      </c>
      <c r="F90" s="117">
        <v>676.33535800000004</v>
      </c>
      <c r="G90" s="117">
        <v>15.696405</v>
      </c>
      <c r="H90" s="117">
        <v>12.325021</v>
      </c>
      <c r="I90" s="117">
        <v>23.400001293999999</v>
      </c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s="82" customFormat="1" x14ac:dyDescent="0.3">
      <c r="A91" s="97" t="s">
        <v>298</v>
      </c>
      <c r="B91" s="117">
        <v>1842.5718470000002</v>
      </c>
      <c r="C91" s="117">
        <v>3565.5045399999999</v>
      </c>
      <c r="D91" s="117">
        <v>856.19543199999998</v>
      </c>
      <c r="E91" s="117">
        <v>3.8155449999999997</v>
      </c>
      <c r="F91" s="117">
        <v>615.30301200000008</v>
      </c>
      <c r="G91" s="117">
        <v>15.921141000000002</v>
      </c>
      <c r="H91" s="117">
        <v>11.114543000000001</v>
      </c>
      <c r="I91" s="117">
        <v>20.941839250999998</v>
      </c>
      <c r="J91" s="11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s="82" customFormat="1" x14ac:dyDescent="0.3">
      <c r="A92" s="105" t="s">
        <v>90</v>
      </c>
      <c r="B92" s="106">
        <f t="shared" ref="B92:I92" si="11">B91/B90-1</f>
        <v>-9.3082447465872686E-2</v>
      </c>
      <c r="C92" s="106">
        <f t="shared" si="11"/>
        <v>-0.31504608027822878</v>
      </c>
      <c r="D92" s="106">
        <f t="shared" si="11"/>
        <v>-0.14174631172907193</v>
      </c>
      <c r="E92" s="106">
        <f t="shared" si="11"/>
        <v>-6.0097212170852066E-3</v>
      </c>
      <c r="F92" s="106">
        <f t="shared" si="11"/>
        <v>-9.0239768301452528E-2</v>
      </c>
      <c r="G92" s="106">
        <f t="shared" si="11"/>
        <v>1.4317673378076101E-2</v>
      </c>
      <c r="H92" s="106">
        <f t="shared" si="11"/>
        <v>-9.8213057811422644E-2</v>
      </c>
      <c r="I92" s="106">
        <f t="shared" si="11"/>
        <v>-0.10504965414810896</v>
      </c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s="82" customFormat="1" x14ac:dyDescent="0.3">
      <c r="A93" s="85"/>
      <c r="B93" s="107"/>
      <c r="C93" s="107"/>
      <c r="D93" s="107"/>
      <c r="E93" s="107"/>
      <c r="F93" s="107"/>
      <c r="G93" s="107"/>
      <c r="H93" s="107"/>
      <c r="I93" s="107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s="82" customFormat="1" ht="15.6" x14ac:dyDescent="0.3">
      <c r="A94" s="104" t="s">
        <v>98</v>
      </c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s="82" customFormat="1" x14ac:dyDescent="0.3">
      <c r="A95" s="97" t="s">
        <v>282</v>
      </c>
      <c r="B95" s="98">
        <v>234.12618900000001</v>
      </c>
      <c r="C95" s="98">
        <v>357.29132399999997</v>
      </c>
      <c r="D95" s="98">
        <v>82.703076999999993</v>
      </c>
      <c r="E95" s="98">
        <v>0.44681199999999999</v>
      </c>
      <c r="F95" s="98">
        <v>58.921455000000002</v>
      </c>
      <c r="G95" s="98">
        <v>2.5865149999999999</v>
      </c>
      <c r="H95" s="98">
        <v>1.1145099999999999</v>
      </c>
      <c r="I95" s="98">
        <v>1.632893739</v>
      </c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s="82" customFormat="1" x14ac:dyDescent="0.3">
      <c r="A96" s="97" t="s">
        <v>296</v>
      </c>
      <c r="B96" s="98">
        <v>242.373447</v>
      </c>
      <c r="C96" s="98">
        <v>434.18661500000002</v>
      </c>
      <c r="D96" s="98">
        <v>73.676511000000005</v>
      </c>
      <c r="E96" s="98">
        <v>0.444714</v>
      </c>
      <c r="F96" s="98">
        <v>58.928834999999999</v>
      </c>
      <c r="G96" s="98">
        <v>1.8053939999999999</v>
      </c>
      <c r="H96" s="98">
        <v>1.613229</v>
      </c>
      <c r="I96" s="98">
        <v>2.4678004470000001</v>
      </c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x14ac:dyDescent="0.3">
      <c r="A97" s="105" t="s">
        <v>90</v>
      </c>
      <c r="B97" s="106">
        <f t="shared" ref="B97:I97" si="12">B96/B95-1</f>
        <v>3.5225696173613485E-2</v>
      </c>
      <c r="C97" s="106">
        <f t="shared" si="12"/>
        <v>0.21521734739912146</v>
      </c>
      <c r="D97" s="106">
        <f t="shared" si="12"/>
        <v>-0.10914425832064256</v>
      </c>
      <c r="E97" s="106">
        <f t="shared" si="12"/>
        <v>-4.6954871400051168E-3</v>
      </c>
      <c r="F97" s="106">
        <f t="shared" si="12"/>
        <v>1.2525148946163078E-4</v>
      </c>
      <c r="G97" s="106">
        <f t="shared" si="12"/>
        <v>-0.3019974753674346</v>
      </c>
      <c r="H97" s="106">
        <f t="shared" si="12"/>
        <v>0.44747826399045332</v>
      </c>
      <c r="I97" s="106">
        <f t="shared" si="12"/>
        <v>0.51130498455539741</v>
      </c>
    </row>
    <row r="100" spans="1:26" s="82" customFormat="1" x14ac:dyDescent="0.3">
      <c r="A100" s="783" t="s">
        <v>99</v>
      </c>
      <c r="B100" s="783"/>
      <c r="C100" s="783"/>
      <c r="D100" s="783"/>
      <c r="E100" s="783"/>
      <c r="F100" s="783"/>
      <c r="G100" s="783"/>
      <c r="H100" s="783"/>
      <c r="I100" s="7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16" spans="1:11" ht="165.75" customHeight="1" x14ac:dyDescent="0.3">
      <c r="A116" s="782" t="s">
        <v>300</v>
      </c>
      <c r="B116" s="782"/>
      <c r="C116" s="782"/>
      <c r="D116" s="782"/>
      <c r="E116" s="782"/>
      <c r="F116" s="782"/>
      <c r="G116" s="782"/>
      <c r="H116" s="782"/>
      <c r="I116" s="782"/>
      <c r="J116" s="118"/>
      <c r="K116" s="118"/>
    </row>
  </sheetData>
  <mergeCells count="3">
    <mergeCell ref="A44:K44"/>
    <mergeCell ref="A100:I100"/>
    <mergeCell ref="A116:I116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8A0000"/>
    <pageSetUpPr fitToPage="1"/>
  </sheetPr>
  <dimension ref="A1:AA50"/>
  <sheetViews>
    <sheetView showGridLines="0" view="pageBreakPreview" zoomScaleNormal="85" zoomScaleSheetLayoutView="100" workbookViewId="0">
      <selection activeCell="X19" sqref="X19"/>
    </sheetView>
  </sheetViews>
  <sheetFormatPr baseColWidth="10" defaultColWidth="28.6640625" defaultRowHeight="12" x14ac:dyDescent="0.25"/>
  <cols>
    <col min="1" max="1" width="39.44140625" style="4" customWidth="1"/>
    <col min="2" max="20" width="7.6640625" style="4" customWidth="1"/>
    <col min="21" max="21" width="9.6640625" style="4" customWidth="1"/>
    <col min="22" max="22" width="10.33203125" style="4" customWidth="1"/>
    <col min="23" max="24" width="7.6640625" style="3" customWidth="1"/>
    <col min="25" max="25" width="10.5546875" style="3" customWidth="1"/>
    <col min="26" max="26" width="13.6640625" style="3" customWidth="1"/>
    <col min="27" max="253" width="28.6640625" style="3"/>
    <col min="254" max="255" width="0" style="3" hidden="1" customWidth="1"/>
    <col min="256" max="271" width="7.6640625" style="3" customWidth="1"/>
    <col min="272" max="272" width="8.6640625" style="3" customWidth="1"/>
    <col min="273" max="274" width="7.6640625" style="3" customWidth="1"/>
    <col min="275" max="275" width="5.44140625" style="3" customWidth="1"/>
    <col min="276" max="276" width="5.6640625" style="3" customWidth="1"/>
    <col min="277" max="277" width="9.6640625" style="3" customWidth="1"/>
    <col min="278" max="280" width="7.6640625" style="3" customWidth="1"/>
    <col min="281" max="281" width="10.5546875" style="3" customWidth="1"/>
    <col min="282" max="282" width="13.6640625" style="3" customWidth="1"/>
    <col min="283" max="509" width="28.6640625" style="3"/>
    <col min="510" max="511" width="0" style="3" hidden="1" customWidth="1"/>
    <col min="512" max="527" width="7.6640625" style="3" customWidth="1"/>
    <col min="528" max="528" width="8.6640625" style="3" customWidth="1"/>
    <col min="529" max="530" width="7.6640625" style="3" customWidth="1"/>
    <col min="531" max="531" width="5.44140625" style="3" customWidth="1"/>
    <col min="532" max="532" width="5.6640625" style="3" customWidth="1"/>
    <col min="533" max="533" width="9.6640625" style="3" customWidth="1"/>
    <col min="534" max="536" width="7.6640625" style="3" customWidth="1"/>
    <col min="537" max="537" width="10.5546875" style="3" customWidth="1"/>
    <col min="538" max="538" width="13.6640625" style="3" customWidth="1"/>
    <col min="539" max="765" width="28.6640625" style="3"/>
    <col min="766" max="767" width="0" style="3" hidden="1" customWidth="1"/>
    <col min="768" max="783" width="7.6640625" style="3" customWidth="1"/>
    <col min="784" max="784" width="8.6640625" style="3" customWidth="1"/>
    <col min="785" max="786" width="7.6640625" style="3" customWidth="1"/>
    <col min="787" max="787" width="5.44140625" style="3" customWidth="1"/>
    <col min="788" max="788" width="5.6640625" style="3" customWidth="1"/>
    <col min="789" max="789" width="9.6640625" style="3" customWidth="1"/>
    <col min="790" max="792" width="7.6640625" style="3" customWidth="1"/>
    <col min="793" max="793" width="10.5546875" style="3" customWidth="1"/>
    <col min="794" max="794" width="13.6640625" style="3" customWidth="1"/>
    <col min="795" max="1021" width="28.6640625" style="3"/>
    <col min="1022" max="1023" width="0" style="3" hidden="1" customWidth="1"/>
    <col min="1024" max="1039" width="7.6640625" style="3" customWidth="1"/>
    <col min="1040" max="1040" width="8.6640625" style="3" customWidth="1"/>
    <col min="1041" max="1042" width="7.6640625" style="3" customWidth="1"/>
    <col min="1043" max="1043" width="5.44140625" style="3" customWidth="1"/>
    <col min="1044" max="1044" width="5.6640625" style="3" customWidth="1"/>
    <col min="1045" max="1045" width="9.6640625" style="3" customWidth="1"/>
    <col min="1046" max="1048" width="7.6640625" style="3" customWidth="1"/>
    <col min="1049" max="1049" width="10.5546875" style="3" customWidth="1"/>
    <col min="1050" max="1050" width="13.6640625" style="3" customWidth="1"/>
    <col min="1051" max="1277" width="28.6640625" style="3"/>
    <col min="1278" max="1279" width="0" style="3" hidden="1" customWidth="1"/>
    <col min="1280" max="1295" width="7.6640625" style="3" customWidth="1"/>
    <col min="1296" max="1296" width="8.6640625" style="3" customWidth="1"/>
    <col min="1297" max="1298" width="7.6640625" style="3" customWidth="1"/>
    <col min="1299" max="1299" width="5.44140625" style="3" customWidth="1"/>
    <col min="1300" max="1300" width="5.6640625" style="3" customWidth="1"/>
    <col min="1301" max="1301" width="9.6640625" style="3" customWidth="1"/>
    <col min="1302" max="1304" width="7.6640625" style="3" customWidth="1"/>
    <col min="1305" max="1305" width="10.5546875" style="3" customWidth="1"/>
    <col min="1306" max="1306" width="13.6640625" style="3" customWidth="1"/>
    <col min="1307" max="1533" width="28.6640625" style="3"/>
    <col min="1534" max="1535" width="0" style="3" hidden="1" customWidth="1"/>
    <col min="1536" max="1551" width="7.6640625" style="3" customWidth="1"/>
    <col min="1552" max="1552" width="8.6640625" style="3" customWidth="1"/>
    <col min="1553" max="1554" width="7.6640625" style="3" customWidth="1"/>
    <col min="1555" max="1555" width="5.44140625" style="3" customWidth="1"/>
    <col min="1556" max="1556" width="5.6640625" style="3" customWidth="1"/>
    <col min="1557" max="1557" width="9.6640625" style="3" customWidth="1"/>
    <col min="1558" max="1560" width="7.6640625" style="3" customWidth="1"/>
    <col min="1561" max="1561" width="10.5546875" style="3" customWidth="1"/>
    <col min="1562" max="1562" width="13.6640625" style="3" customWidth="1"/>
    <col min="1563" max="1789" width="28.6640625" style="3"/>
    <col min="1790" max="1791" width="0" style="3" hidden="1" customWidth="1"/>
    <col min="1792" max="1807" width="7.6640625" style="3" customWidth="1"/>
    <col min="1808" max="1808" width="8.6640625" style="3" customWidth="1"/>
    <col min="1809" max="1810" width="7.6640625" style="3" customWidth="1"/>
    <col min="1811" max="1811" width="5.44140625" style="3" customWidth="1"/>
    <col min="1812" max="1812" width="5.6640625" style="3" customWidth="1"/>
    <col min="1813" max="1813" width="9.6640625" style="3" customWidth="1"/>
    <col min="1814" max="1816" width="7.6640625" style="3" customWidth="1"/>
    <col min="1817" max="1817" width="10.5546875" style="3" customWidth="1"/>
    <col min="1818" max="1818" width="13.6640625" style="3" customWidth="1"/>
    <col min="1819" max="2045" width="28.6640625" style="3"/>
    <col min="2046" max="2047" width="0" style="3" hidden="1" customWidth="1"/>
    <col min="2048" max="2063" width="7.6640625" style="3" customWidth="1"/>
    <col min="2064" max="2064" width="8.6640625" style="3" customWidth="1"/>
    <col min="2065" max="2066" width="7.6640625" style="3" customWidth="1"/>
    <col min="2067" max="2067" width="5.44140625" style="3" customWidth="1"/>
    <col min="2068" max="2068" width="5.6640625" style="3" customWidth="1"/>
    <col min="2069" max="2069" width="9.6640625" style="3" customWidth="1"/>
    <col min="2070" max="2072" width="7.6640625" style="3" customWidth="1"/>
    <col min="2073" max="2073" width="10.5546875" style="3" customWidth="1"/>
    <col min="2074" max="2074" width="13.6640625" style="3" customWidth="1"/>
    <col min="2075" max="2301" width="28.6640625" style="3"/>
    <col min="2302" max="2303" width="0" style="3" hidden="1" customWidth="1"/>
    <col min="2304" max="2319" width="7.6640625" style="3" customWidth="1"/>
    <col min="2320" max="2320" width="8.6640625" style="3" customWidth="1"/>
    <col min="2321" max="2322" width="7.6640625" style="3" customWidth="1"/>
    <col min="2323" max="2323" width="5.44140625" style="3" customWidth="1"/>
    <col min="2324" max="2324" width="5.6640625" style="3" customWidth="1"/>
    <col min="2325" max="2325" width="9.6640625" style="3" customWidth="1"/>
    <col min="2326" max="2328" width="7.6640625" style="3" customWidth="1"/>
    <col min="2329" max="2329" width="10.5546875" style="3" customWidth="1"/>
    <col min="2330" max="2330" width="13.6640625" style="3" customWidth="1"/>
    <col min="2331" max="2557" width="28.6640625" style="3"/>
    <col min="2558" max="2559" width="0" style="3" hidden="1" customWidth="1"/>
    <col min="2560" max="2575" width="7.6640625" style="3" customWidth="1"/>
    <col min="2576" max="2576" width="8.6640625" style="3" customWidth="1"/>
    <col min="2577" max="2578" width="7.6640625" style="3" customWidth="1"/>
    <col min="2579" max="2579" width="5.44140625" style="3" customWidth="1"/>
    <col min="2580" max="2580" width="5.6640625" style="3" customWidth="1"/>
    <col min="2581" max="2581" width="9.6640625" style="3" customWidth="1"/>
    <col min="2582" max="2584" width="7.6640625" style="3" customWidth="1"/>
    <col min="2585" max="2585" width="10.5546875" style="3" customWidth="1"/>
    <col min="2586" max="2586" width="13.6640625" style="3" customWidth="1"/>
    <col min="2587" max="2813" width="28.6640625" style="3"/>
    <col min="2814" max="2815" width="0" style="3" hidden="1" customWidth="1"/>
    <col min="2816" max="2831" width="7.6640625" style="3" customWidth="1"/>
    <col min="2832" max="2832" width="8.6640625" style="3" customWidth="1"/>
    <col min="2833" max="2834" width="7.6640625" style="3" customWidth="1"/>
    <col min="2835" max="2835" width="5.44140625" style="3" customWidth="1"/>
    <col min="2836" max="2836" width="5.6640625" style="3" customWidth="1"/>
    <col min="2837" max="2837" width="9.6640625" style="3" customWidth="1"/>
    <col min="2838" max="2840" width="7.6640625" style="3" customWidth="1"/>
    <col min="2841" max="2841" width="10.5546875" style="3" customWidth="1"/>
    <col min="2842" max="2842" width="13.6640625" style="3" customWidth="1"/>
    <col min="2843" max="3069" width="28.6640625" style="3"/>
    <col min="3070" max="3071" width="0" style="3" hidden="1" customWidth="1"/>
    <col min="3072" max="3087" width="7.6640625" style="3" customWidth="1"/>
    <col min="3088" max="3088" width="8.6640625" style="3" customWidth="1"/>
    <col min="3089" max="3090" width="7.6640625" style="3" customWidth="1"/>
    <col min="3091" max="3091" width="5.44140625" style="3" customWidth="1"/>
    <col min="3092" max="3092" width="5.6640625" style="3" customWidth="1"/>
    <col min="3093" max="3093" width="9.6640625" style="3" customWidth="1"/>
    <col min="3094" max="3096" width="7.6640625" style="3" customWidth="1"/>
    <col min="3097" max="3097" width="10.5546875" style="3" customWidth="1"/>
    <col min="3098" max="3098" width="13.6640625" style="3" customWidth="1"/>
    <col min="3099" max="3325" width="28.6640625" style="3"/>
    <col min="3326" max="3327" width="0" style="3" hidden="1" customWidth="1"/>
    <col min="3328" max="3343" width="7.6640625" style="3" customWidth="1"/>
    <col min="3344" max="3344" width="8.6640625" style="3" customWidth="1"/>
    <col min="3345" max="3346" width="7.6640625" style="3" customWidth="1"/>
    <col min="3347" max="3347" width="5.44140625" style="3" customWidth="1"/>
    <col min="3348" max="3348" width="5.6640625" style="3" customWidth="1"/>
    <col min="3349" max="3349" width="9.6640625" style="3" customWidth="1"/>
    <col min="3350" max="3352" width="7.6640625" style="3" customWidth="1"/>
    <col min="3353" max="3353" width="10.5546875" style="3" customWidth="1"/>
    <col min="3354" max="3354" width="13.6640625" style="3" customWidth="1"/>
    <col min="3355" max="3581" width="28.6640625" style="3"/>
    <col min="3582" max="3583" width="0" style="3" hidden="1" customWidth="1"/>
    <col min="3584" max="3599" width="7.6640625" style="3" customWidth="1"/>
    <col min="3600" max="3600" width="8.6640625" style="3" customWidth="1"/>
    <col min="3601" max="3602" width="7.6640625" style="3" customWidth="1"/>
    <col min="3603" max="3603" width="5.44140625" style="3" customWidth="1"/>
    <col min="3604" max="3604" width="5.6640625" style="3" customWidth="1"/>
    <col min="3605" max="3605" width="9.6640625" style="3" customWidth="1"/>
    <col min="3606" max="3608" width="7.6640625" style="3" customWidth="1"/>
    <col min="3609" max="3609" width="10.5546875" style="3" customWidth="1"/>
    <col min="3610" max="3610" width="13.6640625" style="3" customWidth="1"/>
    <col min="3611" max="3837" width="28.6640625" style="3"/>
    <col min="3838" max="3839" width="0" style="3" hidden="1" customWidth="1"/>
    <col min="3840" max="3855" width="7.6640625" style="3" customWidth="1"/>
    <col min="3856" max="3856" width="8.6640625" style="3" customWidth="1"/>
    <col min="3857" max="3858" width="7.6640625" style="3" customWidth="1"/>
    <col min="3859" max="3859" width="5.44140625" style="3" customWidth="1"/>
    <col min="3860" max="3860" width="5.6640625" style="3" customWidth="1"/>
    <col min="3861" max="3861" width="9.6640625" style="3" customWidth="1"/>
    <col min="3862" max="3864" width="7.6640625" style="3" customWidth="1"/>
    <col min="3865" max="3865" width="10.5546875" style="3" customWidth="1"/>
    <col min="3866" max="3866" width="13.6640625" style="3" customWidth="1"/>
    <col min="3867" max="4093" width="28.6640625" style="3"/>
    <col min="4094" max="4095" width="0" style="3" hidden="1" customWidth="1"/>
    <col min="4096" max="4111" width="7.6640625" style="3" customWidth="1"/>
    <col min="4112" max="4112" width="8.6640625" style="3" customWidth="1"/>
    <col min="4113" max="4114" width="7.6640625" style="3" customWidth="1"/>
    <col min="4115" max="4115" width="5.44140625" style="3" customWidth="1"/>
    <col min="4116" max="4116" width="5.6640625" style="3" customWidth="1"/>
    <col min="4117" max="4117" width="9.6640625" style="3" customWidth="1"/>
    <col min="4118" max="4120" width="7.6640625" style="3" customWidth="1"/>
    <col min="4121" max="4121" width="10.5546875" style="3" customWidth="1"/>
    <col min="4122" max="4122" width="13.6640625" style="3" customWidth="1"/>
    <col min="4123" max="4349" width="28.6640625" style="3"/>
    <col min="4350" max="4351" width="0" style="3" hidden="1" customWidth="1"/>
    <col min="4352" max="4367" width="7.6640625" style="3" customWidth="1"/>
    <col min="4368" max="4368" width="8.6640625" style="3" customWidth="1"/>
    <col min="4369" max="4370" width="7.6640625" style="3" customWidth="1"/>
    <col min="4371" max="4371" width="5.44140625" style="3" customWidth="1"/>
    <col min="4372" max="4372" width="5.6640625" style="3" customWidth="1"/>
    <col min="4373" max="4373" width="9.6640625" style="3" customWidth="1"/>
    <col min="4374" max="4376" width="7.6640625" style="3" customWidth="1"/>
    <col min="4377" max="4377" width="10.5546875" style="3" customWidth="1"/>
    <col min="4378" max="4378" width="13.6640625" style="3" customWidth="1"/>
    <col min="4379" max="4605" width="28.6640625" style="3"/>
    <col min="4606" max="4607" width="0" style="3" hidden="1" customWidth="1"/>
    <col min="4608" max="4623" width="7.6640625" style="3" customWidth="1"/>
    <col min="4624" max="4624" width="8.6640625" style="3" customWidth="1"/>
    <col min="4625" max="4626" width="7.6640625" style="3" customWidth="1"/>
    <col min="4627" max="4627" width="5.44140625" style="3" customWidth="1"/>
    <col min="4628" max="4628" width="5.6640625" style="3" customWidth="1"/>
    <col min="4629" max="4629" width="9.6640625" style="3" customWidth="1"/>
    <col min="4630" max="4632" width="7.6640625" style="3" customWidth="1"/>
    <col min="4633" max="4633" width="10.5546875" style="3" customWidth="1"/>
    <col min="4634" max="4634" width="13.6640625" style="3" customWidth="1"/>
    <col min="4635" max="4861" width="28.6640625" style="3"/>
    <col min="4862" max="4863" width="0" style="3" hidden="1" customWidth="1"/>
    <col min="4864" max="4879" width="7.6640625" style="3" customWidth="1"/>
    <col min="4880" max="4880" width="8.6640625" style="3" customWidth="1"/>
    <col min="4881" max="4882" width="7.6640625" style="3" customWidth="1"/>
    <col min="4883" max="4883" width="5.44140625" style="3" customWidth="1"/>
    <col min="4884" max="4884" width="5.6640625" style="3" customWidth="1"/>
    <col min="4885" max="4885" width="9.6640625" style="3" customWidth="1"/>
    <col min="4886" max="4888" width="7.6640625" style="3" customWidth="1"/>
    <col min="4889" max="4889" width="10.5546875" style="3" customWidth="1"/>
    <col min="4890" max="4890" width="13.6640625" style="3" customWidth="1"/>
    <col min="4891" max="5117" width="28.6640625" style="3"/>
    <col min="5118" max="5119" width="0" style="3" hidden="1" customWidth="1"/>
    <col min="5120" max="5135" width="7.6640625" style="3" customWidth="1"/>
    <col min="5136" max="5136" width="8.6640625" style="3" customWidth="1"/>
    <col min="5137" max="5138" width="7.6640625" style="3" customWidth="1"/>
    <col min="5139" max="5139" width="5.44140625" style="3" customWidth="1"/>
    <col min="5140" max="5140" width="5.6640625" style="3" customWidth="1"/>
    <col min="5141" max="5141" width="9.6640625" style="3" customWidth="1"/>
    <col min="5142" max="5144" width="7.6640625" style="3" customWidth="1"/>
    <col min="5145" max="5145" width="10.5546875" style="3" customWidth="1"/>
    <col min="5146" max="5146" width="13.6640625" style="3" customWidth="1"/>
    <col min="5147" max="5373" width="28.6640625" style="3"/>
    <col min="5374" max="5375" width="0" style="3" hidden="1" customWidth="1"/>
    <col min="5376" max="5391" width="7.6640625" style="3" customWidth="1"/>
    <col min="5392" max="5392" width="8.6640625" style="3" customWidth="1"/>
    <col min="5393" max="5394" width="7.6640625" style="3" customWidth="1"/>
    <col min="5395" max="5395" width="5.44140625" style="3" customWidth="1"/>
    <col min="5396" max="5396" width="5.6640625" style="3" customWidth="1"/>
    <col min="5397" max="5397" width="9.6640625" style="3" customWidth="1"/>
    <col min="5398" max="5400" width="7.6640625" style="3" customWidth="1"/>
    <col min="5401" max="5401" width="10.5546875" style="3" customWidth="1"/>
    <col min="5402" max="5402" width="13.6640625" style="3" customWidth="1"/>
    <col min="5403" max="5629" width="28.6640625" style="3"/>
    <col min="5630" max="5631" width="0" style="3" hidden="1" customWidth="1"/>
    <col min="5632" max="5647" width="7.6640625" style="3" customWidth="1"/>
    <col min="5648" max="5648" width="8.6640625" style="3" customWidth="1"/>
    <col min="5649" max="5650" width="7.6640625" style="3" customWidth="1"/>
    <col min="5651" max="5651" width="5.44140625" style="3" customWidth="1"/>
    <col min="5652" max="5652" width="5.6640625" style="3" customWidth="1"/>
    <col min="5653" max="5653" width="9.6640625" style="3" customWidth="1"/>
    <col min="5654" max="5656" width="7.6640625" style="3" customWidth="1"/>
    <col min="5657" max="5657" width="10.5546875" style="3" customWidth="1"/>
    <col min="5658" max="5658" width="13.6640625" style="3" customWidth="1"/>
    <col min="5659" max="5885" width="28.6640625" style="3"/>
    <col min="5886" max="5887" width="0" style="3" hidden="1" customWidth="1"/>
    <col min="5888" max="5903" width="7.6640625" style="3" customWidth="1"/>
    <col min="5904" max="5904" width="8.6640625" style="3" customWidth="1"/>
    <col min="5905" max="5906" width="7.6640625" style="3" customWidth="1"/>
    <col min="5907" max="5907" width="5.44140625" style="3" customWidth="1"/>
    <col min="5908" max="5908" width="5.6640625" style="3" customWidth="1"/>
    <col min="5909" max="5909" width="9.6640625" style="3" customWidth="1"/>
    <col min="5910" max="5912" width="7.6640625" style="3" customWidth="1"/>
    <col min="5913" max="5913" width="10.5546875" style="3" customWidth="1"/>
    <col min="5914" max="5914" width="13.6640625" style="3" customWidth="1"/>
    <col min="5915" max="6141" width="28.6640625" style="3"/>
    <col min="6142" max="6143" width="0" style="3" hidden="1" customWidth="1"/>
    <col min="6144" max="6159" width="7.6640625" style="3" customWidth="1"/>
    <col min="6160" max="6160" width="8.6640625" style="3" customWidth="1"/>
    <col min="6161" max="6162" width="7.6640625" style="3" customWidth="1"/>
    <col min="6163" max="6163" width="5.44140625" style="3" customWidth="1"/>
    <col min="6164" max="6164" width="5.6640625" style="3" customWidth="1"/>
    <col min="6165" max="6165" width="9.6640625" style="3" customWidth="1"/>
    <col min="6166" max="6168" width="7.6640625" style="3" customWidth="1"/>
    <col min="6169" max="6169" width="10.5546875" style="3" customWidth="1"/>
    <col min="6170" max="6170" width="13.6640625" style="3" customWidth="1"/>
    <col min="6171" max="6397" width="28.6640625" style="3"/>
    <col min="6398" max="6399" width="0" style="3" hidden="1" customWidth="1"/>
    <col min="6400" max="6415" width="7.6640625" style="3" customWidth="1"/>
    <col min="6416" max="6416" width="8.6640625" style="3" customWidth="1"/>
    <col min="6417" max="6418" width="7.6640625" style="3" customWidth="1"/>
    <col min="6419" max="6419" width="5.44140625" style="3" customWidth="1"/>
    <col min="6420" max="6420" width="5.6640625" style="3" customWidth="1"/>
    <col min="6421" max="6421" width="9.6640625" style="3" customWidth="1"/>
    <col min="6422" max="6424" width="7.6640625" style="3" customWidth="1"/>
    <col min="6425" max="6425" width="10.5546875" style="3" customWidth="1"/>
    <col min="6426" max="6426" width="13.6640625" style="3" customWidth="1"/>
    <col min="6427" max="6653" width="28.6640625" style="3"/>
    <col min="6654" max="6655" width="0" style="3" hidden="1" customWidth="1"/>
    <col min="6656" max="6671" width="7.6640625" style="3" customWidth="1"/>
    <col min="6672" max="6672" width="8.6640625" style="3" customWidth="1"/>
    <col min="6673" max="6674" width="7.6640625" style="3" customWidth="1"/>
    <col min="6675" max="6675" width="5.44140625" style="3" customWidth="1"/>
    <col min="6676" max="6676" width="5.6640625" style="3" customWidth="1"/>
    <col min="6677" max="6677" width="9.6640625" style="3" customWidth="1"/>
    <col min="6678" max="6680" width="7.6640625" style="3" customWidth="1"/>
    <col min="6681" max="6681" width="10.5546875" style="3" customWidth="1"/>
    <col min="6682" max="6682" width="13.6640625" style="3" customWidth="1"/>
    <col min="6683" max="6909" width="28.6640625" style="3"/>
    <col min="6910" max="6911" width="0" style="3" hidden="1" customWidth="1"/>
    <col min="6912" max="6927" width="7.6640625" style="3" customWidth="1"/>
    <col min="6928" max="6928" width="8.6640625" style="3" customWidth="1"/>
    <col min="6929" max="6930" width="7.6640625" style="3" customWidth="1"/>
    <col min="6931" max="6931" width="5.44140625" style="3" customWidth="1"/>
    <col min="6932" max="6932" width="5.6640625" style="3" customWidth="1"/>
    <col min="6933" max="6933" width="9.6640625" style="3" customWidth="1"/>
    <col min="6934" max="6936" width="7.6640625" style="3" customWidth="1"/>
    <col min="6937" max="6937" width="10.5546875" style="3" customWidth="1"/>
    <col min="6938" max="6938" width="13.6640625" style="3" customWidth="1"/>
    <col min="6939" max="7165" width="28.6640625" style="3"/>
    <col min="7166" max="7167" width="0" style="3" hidden="1" customWidth="1"/>
    <col min="7168" max="7183" width="7.6640625" style="3" customWidth="1"/>
    <col min="7184" max="7184" width="8.6640625" style="3" customWidth="1"/>
    <col min="7185" max="7186" width="7.6640625" style="3" customWidth="1"/>
    <col min="7187" max="7187" width="5.44140625" style="3" customWidth="1"/>
    <col min="7188" max="7188" width="5.6640625" style="3" customWidth="1"/>
    <col min="7189" max="7189" width="9.6640625" style="3" customWidth="1"/>
    <col min="7190" max="7192" width="7.6640625" style="3" customWidth="1"/>
    <col min="7193" max="7193" width="10.5546875" style="3" customWidth="1"/>
    <col min="7194" max="7194" width="13.6640625" style="3" customWidth="1"/>
    <col min="7195" max="7421" width="28.6640625" style="3"/>
    <col min="7422" max="7423" width="0" style="3" hidden="1" customWidth="1"/>
    <col min="7424" max="7439" width="7.6640625" style="3" customWidth="1"/>
    <col min="7440" max="7440" width="8.6640625" style="3" customWidth="1"/>
    <col min="7441" max="7442" width="7.6640625" style="3" customWidth="1"/>
    <col min="7443" max="7443" width="5.44140625" style="3" customWidth="1"/>
    <col min="7444" max="7444" width="5.6640625" style="3" customWidth="1"/>
    <col min="7445" max="7445" width="9.6640625" style="3" customWidth="1"/>
    <col min="7446" max="7448" width="7.6640625" style="3" customWidth="1"/>
    <col min="7449" max="7449" width="10.5546875" style="3" customWidth="1"/>
    <col min="7450" max="7450" width="13.6640625" style="3" customWidth="1"/>
    <col min="7451" max="7677" width="28.6640625" style="3"/>
    <col min="7678" max="7679" width="0" style="3" hidden="1" customWidth="1"/>
    <col min="7680" max="7695" width="7.6640625" style="3" customWidth="1"/>
    <col min="7696" max="7696" width="8.6640625" style="3" customWidth="1"/>
    <col min="7697" max="7698" width="7.6640625" style="3" customWidth="1"/>
    <col min="7699" max="7699" width="5.44140625" style="3" customWidth="1"/>
    <col min="7700" max="7700" width="5.6640625" style="3" customWidth="1"/>
    <col min="7701" max="7701" width="9.6640625" style="3" customWidth="1"/>
    <col min="7702" max="7704" width="7.6640625" style="3" customWidth="1"/>
    <col min="7705" max="7705" width="10.5546875" style="3" customWidth="1"/>
    <col min="7706" max="7706" width="13.6640625" style="3" customWidth="1"/>
    <col min="7707" max="7933" width="28.6640625" style="3"/>
    <col min="7934" max="7935" width="0" style="3" hidden="1" customWidth="1"/>
    <col min="7936" max="7951" width="7.6640625" style="3" customWidth="1"/>
    <col min="7952" max="7952" width="8.6640625" style="3" customWidth="1"/>
    <col min="7953" max="7954" width="7.6640625" style="3" customWidth="1"/>
    <col min="7955" max="7955" width="5.44140625" style="3" customWidth="1"/>
    <col min="7956" max="7956" width="5.6640625" style="3" customWidth="1"/>
    <col min="7957" max="7957" width="9.6640625" style="3" customWidth="1"/>
    <col min="7958" max="7960" width="7.6640625" style="3" customWidth="1"/>
    <col min="7961" max="7961" width="10.5546875" style="3" customWidth="1"/>
    <col min="7962" max="7962" width="13.6640625" style="3" customWidth="1"/>
    <col min="7963" max="8189" width="28.6640625" style="3"/>
    <col min="8190" max="8191" width="0" style="3" hidden="1" customWidth="1"/>
    <col min="8192" max="8207" width="7.6640625" style="3" customWidth="1"/>
    <col min="8208" max="8208" width="8.6640625" style="3" customWidth="1"/>
    <col min="8209" max="8210" width="7.6640625" style="3" customWidth="1"/>
    <col min="8211" max="8211" width="5.44140625" style="3" customWidth="1"/>
    <col min="8212" max="8212" width="5.6640625" style="3" customWidth="1"/>
    <col min="8213" max="8213" width="9.6640625" style="3" customWidth="1"/>
    <col min="8214" max="8216" width="7.6640625" style="3" customWidth="1"/>
    <col min="8217" max="8217" width="10.5546875" style="3" customWidth="1"/>
    <col min="8218" max="8218" width="13.6640625" style="3" customWidth="1"/>
    <col min="8219" max="8445" width="28.6640625" style="3"/>
    <col min="8446" max="8447" width="0" style="3" hidden="1" customWidth="1"/>
    <col min="8448" max="8463" width="7.6640625" style="3" customWidth="1"/>
    <col min="8464" max="8464" width="8.6640625" style="3" customWidth="1"/>
    <col min="8465" max="8466" width="7.6640625" style="3" customWidth="1"/>
    <col min="8467" max="8467" width="5.44140625" style="3" customWidth="1"/>
    <col min="8468" max="8468" width="5.6640625" style="3" customWidth="1"/>
    <col min="8469" max="8469" width="9.6640625" style="3" customWidth="1"/>
    <col min="8470" max="8472" width="7.6640625" style="3" customWidth="1"/>
    <col min="8473" max="8473" width="10.5546875" style="3" customWidth="1"/>
    <col min="8474" max="8474" width="13.6640625" style="3" customWidth="1"/>
    <col min="8475" max="8701" width="28.6640625" style="3"/>
    <col min="8702" max="8703" width="0" style="3" hidden="1" customWidth="1"/>
    <col min="8704" max="8719" width="7.6640625" style="3" customWidth="1"/>
    <col min="8720" max="8720" width="8.6640625" style="3" customWidth="1"/>
    <col min="8721" max="8722" width="7.6640625" style="3" customWidth="1"/>
    <col min="8723" max="8723" width="5.44140625" style="3" customWidth="1"/>
    <col min="8724" max="8724" width="5.6640625" style="3" customWidth="1"/>
    <col min="8725" max="8725" width="9.6640625" style="3" customWidth="1"/>
    <col min="8726" max="8728" width="7.6640625" style="3" customWidth="1"/>
    <col min="8729" max="8729" width="10.5546875" style="3" customWidth="1"/>
    <col min="8730" max="8730" width="13.6640625" style="3" customWidth="1"/>
    <col min="8731" max="8957" width="28.6640625" style="3"/>
    <col min="8958" max="8959" width="0" style="3" hidden="1" customWidth="1"/>
    <col min="8960" max="8975" width="7.6640625" style="3" customWidth="1"/>
    <col min="8976" max="8976" width="8.6640625" style="3" customWidth="1"/>
    <col min="8977" max="8978" width="7.6640625" style="3" customWidth="1"/>
    <col min="8979" max="8979" width="5.44140625" style="3" customWidth="1"/>
    <col min="8980" max="8980" width="5.6640625" style="3" customWidth="1"/>
    <col min="8981" max="8981" width="9.6640625" style="3" customWidth="1"/>
    <col min="8982" max="8984" width="7.6640625" style="3" customWidth="1"/>
    <col min="8985" max="8985" width="10.5546875" style="3" customWidth="1"/>
    <col min="8986" max="8986" width="13.6640625" style="3" customWidth="1"/>
    <col min="8987" max="9213" width="28.6640625" style="3"/>
    <col min="9214" max="9215" width="0" style="3" hidden="1" customWidth="1"/>
    <col min="9216" max="9231" width="7.6640625" style="3" customWidth="1"/>
    <col min="9232" max="9232" width="8.6640625" style="3" customWidth="1"/>
    <col min="9233" max="9234" width="7.6640625" style="3" customWidth="1"/>
    <col min="9235" max="9235" width="5.44140625" style="3" customWidth="1"/>
    <col min="9236" max="9236" width="5.6640625" style="3" customWidth="1"/>
    <col min="9237" max="9237" width="9.6640625" style="3" customWidth="1"/>
    <col min="9238" max="9240" width="7.6640625" style="3" customWidth="1"/>
    <col min="9241" max="9241" width="10.5546875" style="3" customWidth="1"/>
    <col min="9242" max="9242" width="13.6640625" style="3" customWidth="1"/>
    <col min="9243" max="9469" width="28.6640625" style="3"/>
    <col min="9470" max="9471" width="0" style="3" hidden="1" customWidth="1"/>
    <col min="9472" max="9487" width="7.6640625" style="3" customWidth="1"/>
    <col min="9488" max="9488" width="8.6640625" style="3" customWidth="1"/>
    <col min="9489" max="9490" width="7.6640625" style="3" customWidth="1"/>
    <col min="9491" max="9491" width="5.44140625" style="3" customWidth="1"/>
    <col min="9492" max="9492" width="5.6640625" style="3" customWidth="1"/>
    <col min="9493" max="9493" width="9.6640625" style="3" customWidth="1"/>
    <col min="9494" max="9496" width="7.6640625" style="3" customWidth="1"/>
    <col min="9497" max="9497" width="10.5546875" style="3" customWidth="1"/>
    <col min="9498" max="9498" width="13.6640625" style="3" customWidth="1"/>
    <col min="9499" max="9725" width="28.6640625" style="3"/>
    <col min="9726" max="9727" width="0" style="3" hidden="1" customWidth="1"/>
    <col min="9728" max="9743" width="7.6640625" style="3" customWidth="1"/>
    <col min="9744" max="9744" width="8.6640625" style="3" customWidth="1"/>
    <col min="9745" max="9746" width="7.6640625" style="3" customWidth="1"/>
    <col min="9747" max="9747" width="5.44140625" style="3" customWidth="1"/>
    <col min="9748" max="9748" width="5.6640625" style="3" customWidth="1"/>
    <col min="9749" max="9749" width="9.6640625" style="3" customWidth="1"/>
    <col min="9750" max="9752" width="7.6640625" style="3" customWidth="1"/>
    <col min="9753" max="9753" width="10.5546875" style="3" customWidth="1"/>
    <col min="9754" max="9754" width="13.6640625" style="3" customWidth="1"/>
    <col min="9755" max="9981" width="28.6640625" style="3"/>
    <col min="9982" max="9983" width="0" style="3" hidden="1" customWidth="1"/>
    <col min="9984" max="9999" width="7.6640625" style="3" customWidth="1"/>
    <col min="10000" max="10000" width="8.6640625" style="3" customWidth="1"/>
    <col min="10001" max="10002" width="7.6640625" style="3" customWidth="1"/>
    <col min="10003" max="10003" width="5.44140625" style="3" customWidth="1"/>
    <col min="10004" max="10004" width="5.6640625" style="3" customWidth="1"/>
    <col min="10005" max="10005" width="9.6640625" style="3" customWidth="1"/>
    <col min="10006" max="10008" width="7.6640625" style="3" customWidth="1"/>
    <col min="10009" max="10009" width="10.5546875" style="3" customWidth="1"/>
    <col min="10010" max="10010" width="13.6640625" style="3" customWidth="1"/>
    <col min="10011" max="10237" width="28.6640625" style="3"/>
    <col min="10238" max="10239" width="0" style="3" hidden="1" customWidth="1"/>
    <col min="10240" max="10255" width="7.6640625" style="3" customWidth="1"/>
    <col min="10256" max="10256" width="8.6640625" style="3" customWidth="1"/>
    <col min="10257" max="10258" width="7.6640625" style="3" customWidth="1"/>
    <col min="10259" max="10259" width="5.44140625" style="3" customWidth="1"/>
    <col min="10260" max="10260" width="5.6640625" style="3" customWidth="1"/>
    <col min="10261" max="10261" width="9.6640625" style="3" customWidth="1"/>
    <col min="10262" max="10264" width="7.6640625" style="3" customWidth="1"/>
    <col min="10265" max="10265" width="10.5546875" style="3" customWidth="1"/>
    <col min="10266" max="10266" width="13.6640625" style="3" customWidth="1"/>
    <col min="10267" max="10493" width="28.6640625" style="3"/>
    <col min="10494" max="10495" width="0" style="3" hidden="1" customWidth="1"/>
    <col min="10496" max="10511" width="7.6640625" style="3" customWidth="1"/>
    <col min="10512" max="10512" width="8.6640625" style="3" customWidth="1"/>
    <col min="10513" max="10514" width="7.6640625" style="3" customWidth="1"/>
    <col min="10515" max="10515" width="5.44140625" style="3" customWidth="1"/>
    <col min="10516" max="10516" width="5.6640625" style="3" customWidth="1"/>
    <col min="10517" max="10517" width="9.6640625" style="3" customWidth="1"/>
    <col min="10518" max="10520" width="7.6640625" style="3" customWidth="1"/>
    <col min="10521" max="10521" width="10.5546875" style="3" customWidth="1"/>
    <col min="10522" max="10522" width="13.6640625" style="3" customWidth="1"/>
    <col min="10523" max="10749" width="28.6640625" style="3"/>
    <col min="10750" max="10751" width="0" style="3" hidden="1" customWidth="1"/>
    <col min="10752" max="10767" width="7.6640625" style="3" customWidth="1"/>
    <col min="10768" max="10768" width="8.6640625" style="3" customWidth="1"/>
    <col min="10769" max="10770" width="7.6640625" style="3" customWidth="1"/>
    <col min="10771" max="10771" width="5.44140625" style="3" customWidth="1"/>
    <col min="10772" max="10772" width="5.6640625" style="3" customWidth="1"/>
    <col min="10773" max="10773" width="9.6640625" style="3" customWidth="1"/>
    <col min="10774" max="10776" width="7.6640625" style="3" customWidth="1"/>
    <col min="10777" max="10777" width="10.5546875" style="3" customWidth="1"/>
    <col min="10778" max="10778" width="13.6640625" style="3" customWidth="1"/>
    <col min="10779" max="11005" width="28.6640625" style="3"/>
    <col min="11006" max="11007" width="0" style="3" hidden="1" customWidth="1"/>
    <col min="11008" max="11023" width="7.6640625" style="3" customWidth="1"/>
    <col min="11024" max="11024" width="8.6640625" style="3" customWidth="1"/>
    <col min="11025" max="11026" width="7.6640625" style="3" customWidth="1"/>
    <col min="11027" max="11027" width="5.44140625" style="3" customWidth="1"/>
    <col min="11028" max="11028" width="5.6640625" style="3" customWidth="1"/>
    <col min="11029" max="11029" width="9.6640625" style="3" customWidth="1"/>
    <col min="11030" max="11032" width="7.6640625" style="3" customWidth="1"/>
    <col min="11033" max="11033" width="10.5546875" style="3" customWidth="1"/>
    <col min="11034" max="11034" width="13.6640625" style="3" customWidth="1"/>
    <col min="11035" max="11261" width="28.6640625" style="3"/>
    <col min="11262" max="11263" width="0" style="3" hidden="1" customWidth="1"/>
    <col min="11264" max="11279" width="7.6640625" style="3" customWidth="1"/>
    <col min="11280" max="11280" width="8.6640625" style="3" customWidth="1"/>
    <col min="11281" max="11282" width="7.6640625" style="3" customWidth="1"/>
    <col min="11283" max="11283" width="5.44140625" style="3" customWidth="1"/>
    <col min="11284" max="11284" width="5.6640625" style="3" customWidth="1"/>
    <col min="11285" max="11285" width="9.6640625" style="3" customWidth="1"/>
    <col min="11286" max="11288" width="7.6640625" style="3" customWidth="1"/>
    <col min="11289" max="11289" width="10.5546875" style="3" customWidth="1"/>
    <col min="11290" max="11290" width="13.6640625" style="3" customWidth="1"/>
    <col min="11291" max="11517" width="28.6640625" style="3"/>
    <col min="11518" max="11519" width="0" style="3" hidden="1" customWidth="1"/>
    <col min="11520" max="11535" width="7.6640625" style="3" customWidth="1"/>
    <col min="11536" max="11536" width="8.6640625" style="3" customWidth="1"/>
    <col min="11537" max="11538" width="7.6640625" style="3" customWidth="1"/>
    <col min="11539" max="11539" width="5.44140625" style="3" customWidth="1"/>
    <col min="11540" max="11540" width="5.6640625" style="3" customWidth="1"/>
    <col min="11541" max="11541" width="9.6640625" style="3" customWidth="1"/>
    <col min="11542" max="11544" width="7.6640625" style="3" customWidth="1"/>
    <col min="11545" max="11545" width="10.5546875" style="3" customWidth="1"/>
    <col min="11546" max="11546" width="13.6640625" style="3" customWidth="1"/>
    <col min="11547" max="11773" width="28.6640625" style="3"/>
    <col min="11774" max="11775" width="0" style="3" hidden="1" customWidth="1"/>
    <col min="11776" max="11791" width="7.6640625" style="3" customWidth="1"/>
    <col min="11792" max="11792" width="8.6640625" style="3" customWidth="1"/>
    <col min="11793" max="11794" width="7.6640625" style="3" customWidth="1"/>
    <col min="11795" max="11795" width="5.44140625" style="3" customWidth="1"/>
    <col min="11796" max="11796" width="5.6640625" style="3" customWidth="1"/>
    <col min="11797" max="11797" width="9.6640625" style="3" customWidth="1"/>
    <col min="11798" max="11800" width="7.6640625" style="3" customWidth="1"/>
    <col min="11801" max="11801" width="10.5546875" style="3" customWidth="1"/>
    <col min="11802" max="11802" width="13.6640625" style="3" customWidth="1"/>
    <col min="11803" max="12029" width="28.6640625" style="3"/>
    <col min="12030" max="12031" width="0" style="3" hidden="1" customWidth="1"/>
    <col min="12032" max="12047" width="7.6640625" style="3" customWidth="1"/>
    <col min="12048" max="12048" width="8.6640625" style="3" customWidth="1"/>
    <col min="12049" max="12050" width="7.6640625" style="3" customWidth="1"/>
    <col min="12051" max="12051" width="5.44140625" style="3" customWidth="1"/>
    <col min="12052" max="12052" width="5.6640625" style="3" customWidth="1"/>
    <col min="12053" max="12053" width="9.6640625" style="3" customWidth="1"/>
    <col min="12054" max="12056" width="7.6640625" style="3" customWidth="1"/>
    <col min="12057" max="12057" width="10.5546875" style="3" customWidth="1"/>
    <col min="12058" max="12058" width="13.6640625" style="3" customWidth="1"/>
    <col min="12059" max="12285" width="28.6640625" style="3"/>
    <col min="12286" max="12287" width="0" style="3" hidden="1" customWidth="1"/>
    <col min="12288" max="12303" width="7.6640625" style="3" customWidth="1"/>
    <col min="12304" max="12304" width="8.6640625" style="3" customWidth="1"/>
    <col min="12305" max="12306" width="7.6640625" style="3" customWidth="1"/>
    <col min="12307" max="12307" width="5.44140625" style="3" customWidth="1"/>
    <col min="12308" max="12308" width="5.6640625" style="3" customWidth="1"/>
    <col min="12309" max="12309" width="9.6640625" style="3" customWidth="1"/>
    <col min="12310" max="12312" width="7.6640625" style="3" customWidth="1"/>
    <col min="12313" max="12313" width="10.5546875" style="3" customWidth="1"/>
    <col min="12314" max="12314" width="13.6640625" style="3" customWidth="1"/>
    <col min="12315" max="12541" width="28.6640625" style="3"/>
    <col min="12542" max="12543" width="0" style="3" hidden="1" customWidth="1"/>
    <col min="12544" max="12559" width="7.6640625" style="3" customWidth="1"/>
    <col min="12560" max="12560" width="8.6640625" style="3" customWidth="1"/>
    <col min="12561" max="12562" width="7.6640625" style="3" customWidth="1"/>
    <col min="12563" max="12563" width="5.44140625" style="3" customWidth="1"/>
    <col min="12564" max="12564" width="5.6640625" style="3" customWidth="1"/>
    <col min="12565" max="12565" width="9.6640625" style="3" customWidth="1"/>
    <col min="12566" max="12568" width="7.6640625" style="3" customWidth="1"/>
    <col min="12569" max="12569" width="10.5546875" style="3" customWidth="1"/>
    <col min="12570" max="12570" width="13.6640625" style="3" customWidth="1"/>
    <col min="12571" max="12797" width="28.6640625" style="3"/>
    <col min="12798" max="12799" width="0" style="3" hidden="1" customWidth="1"/>
    <col min="12800" max="12815" width="7.6640625" style="3" customWidth="1"/>
    <col min="12816" max="12816" width="8.6640625" style="3" customWidth="1"/>
    <col min="12817" max="12818" width="7.6640625" style="3" customWidth="1"/>
    <col min="12819" max="12819" width="5.44140625" style="3" customWidth="1"/>
    <col min="12820" max="12820" width="5.6640625" style="3" customWidth="1"/>
    <col min="12821" max="12821" width="9.6640625" style="3" customWidth="1"/>
    <col min="12822" max="12824" width="7.6640625" style="3" customWidth="1"/>
    <col min="12825" max="12825" width="10.5546875" style="3" customWidth="1"/>
    <col min="12826" max="12826" width="13.6640625" style="3" customWidth="1"/>
    <col min="12827" max="13053" width="28.6640625" style="3"/>
    <col min="13054" max="13055" width="0" style="3" hidden="1" customWidth="1"/>
    <col min="13056" max="13071" width="7.6640625" style="3" customWidth="1"/>
    <col min="13072" max="13072" width="8.6640625" style="3" customWidth="1"/>
    <col min="13073" max="13074" width="7.6640625" style="3" customWidth="1"/>
    <col min="13075" max="13075" width="5.44140625" style="3" customWidth="1"/>
    <col min="13076" max="13076" width="5.6640625" style="3" customWidth="1"/>
    <col min="13077" max="13077" width="9.6640625" style="3" customWidth="1"/>
    <col min="13078" max="13080" width="7.6640625" style="3" customWidth="1"/>
    <col min="13081" max="13081" width="10.5546875" style="3" customWidth="1"/>
    <col min="13082" max="13082" width="13.6640625" style="3" customWidth="1"/>
    <col min="13083" max="13309" width="28.6640625" style="3"/>
    <col min="13310" max="13311" width="0" style="3" hidden="1" customWidth="1"/>
    <col min="13312" max="13327" width="7.6640625" style="3" customWidth="1"/>
    <col min="13328" max="13328" width="8.6640625" style="3" customWidth="1"/>
    <col min="13329" max="13330" width="7.6640625" style="3" customWidth="1"/>
    <col min="13331" max="13331" width="5.44140625" style="3" customWidth="1"/>
    <col min="13332" max="13332" width="5.6640625" style="3" customWidth="1"/>
    <col min="13333" max="13333" width="9.6640625" style="3" customWidth="1"/>
    <col min="13334" max="13336" width="7.6640625" style="3" customWidth="1"/>
    <col min="13337" max="13337" width="10.5546875" style="3" customWidth="1"/>
    <col min="13338" max="13338" width="13.6640625" style="3" customWidth="1"/>
    <col min="13339" max="13565" width="28.6640625" style="3"/>
    <col min="13566" max="13567" width="0" style="3" hidden="1" customWidth="1"/>
    <col min="13568" max="13583" width="7.6640625" style="3" customWidth="1"/>
    <col min="13584" max="13584" width="8.6640625" style="3" customWidth="1"/>
    <col min="13585" max="13586" width="7.6640625" style="3" customWidth="1"/>
    <col min="13587" max="13587" width="5.44140625" style="3" customWidth="1"/>
    <col min="13588" max="13588" width="5.6640625" style="3" customWidth="1"/>
    <col min="13589" max="13589" width="9.6640625" style="3" customWidth="1"/>
    <col min="13590" max="13592" width="7.6640625" style="3" customWidth="1"/>
    <col min="13593" max="13593" width="10.5546875" style="3" customWidth="1"/>
    <col min="13594" max="13594" width="13.6640625" style="3" customWidth="1"/>
    <col min="13595" max="13821" width="28.6640625" style="3"/>
    <col min="13822" max="13823" width="0" style="3" hidden="1" customWidth="1"/>
    <col min="13824" max="13839" width="7.6640625" style="3" customWidth="1"/>
    <col min="13840" max="13840" width="8.6640625" style="3" customWidth="1"/>
    <col min="13841" max="13842" width="7.6640625" style="3" customWidth="1"/>
    <col min="13843" max="13843" width="5.44140625" style="3" customWidth="1"/>
    <col min="13844" max="13844" width="5.6640625" style="3" customWidth="1"/>
    <col min="13845" max="13845" width="9.6640625" style="3" customWidth="1"/>
    <col min="13846" max="13848" width="7.6640625" style="3" customWidth="1"/>
    <col min="13849" max="13849" width="10.5546875" style="3" customWidth="1"/>
    <col min="13850" max="13850" width="13.6640625" style="3" customWidth="1"/>
    <col min="13851" max="14077" width="28.6640625" style="3"/>
    <col min="14078" max="14079" width="0" style="3" hidden="1" customWidth="1"/>
    <col min="14080" max="14095" width="7.6640625" style="3" customWidth="1"/>
    <col min="14096" max="14096" width="8.6640625" style="3" customWidth="1"/>
    <col min="14097" max="14098" width="7.6640625" style="3" customWidth="1"/>
    <col min="14099" max="14099" width="5.44140625" style="3" customWidth="1"/>
    <col min="14100" max="14100" width="5.6640625" style="3" customWidth="1"/>
    <col min="14101" max="14101" width="9.6640625" style="3" customWidth="1"/>
    <col min="14102" max="14104" width="7.6640625" style="3" customWidth="1"/>
    <col min="14105" max="14105" width="10.5546875" style="3" customWidth="1"/>
    <col min="14106" max="14106" width="13.6640625" style="3" customWidth="1"/>
    <col min="14107" max="14333" width="28.6640625" style="3"/>
    <col min="14334" max="14335" width="0" style="3" hidden="1" customWidth="1"/>
    <col min="14336" max="14351" width="7.6640625" style="3" customWidth="1"/>
    <col min="14352" max="14352" width="8.6640625" style="3" customWidth="1"/>
    <col min="14353" max="14354" width="7.6640625" style="3" customWidth="1"/>
    <col min="14355" max="14355" width="5.44140625" style="3" customWidth="1"/>
    <col min="14356" max="14356" width="5.6640625" style="3" customWidth="1"/>
    <col min="14357" max="14357" width="9.6640625" style="3" customWidth="1"/>
    <col min="14358" max="14360" width="7.6640625" style="3" customWidth="1"/>
    <col min="14361" max="14361" width="10.5546875" style="3" customWidth="1"/>
    <col min="14362" max="14362" width="13.6640625" style="3" customWidth="1"/>
    <col min="14363" max="14589" width="28.6640625" style="3"/>
    <col min="14590" max="14591" width="0" style="3" hidden="1" customWidth="1"/>
    <col min="14592" max="14607" width="7.6640625" style="3" customWidth="1"/>
    <col min="14608" max="14608" width="8.6640625" style="3" customWidth="1"/>
    <col min="14609" max="14610" width="7.6640625" style="3" customWidth="1"/>
    <col min="14611" max="14611" width="5.44140625" style="3" customWidth="1"/>
    <col min="14612" max="14612" width="5.6640625" style="3" customWidth="1"/>
    <col min="14613" max="14613" width="9.6640625" style="3" customWidth="1"/>
    <col min="14614" max="14616" width="7.6640625" style="3" customWidth="1"/>
    <col min="14617" max="14617" width="10.5546875" style="3" customWidth="1"/>
    <col min="14618" max="14618" width="13.6640625" style="3" customWidth="1"/>
    <col min="14619" max="14845" width="28.6640625" style="3"/>
    <col min="14846" max="14847" width="0" style="3" hidden="1" customWidth="1"/>
    <col min="14848" max="14863" width="7.6640625" style="3" customWidth="1"/>
    <col min="14864" max="14864" width="8.6640625" style="3" customWidth="1"/>
    <col min="14865" max="14866" width="7.6640625" style="3" customWidth="1"/>
    <col min="14867" max="14867" width="5.44140625" style="3" customWidth="1"/>
    <col min="14868" max="14868" width="5.6640625" style="3" customWidth="1"/>
    <col min="14869" max="14869" width="9.6640625" style="3" customWidth="1"/>
    <col min="14870" max="14872" width="7.6640625" style="3" customWidth="1"/>
    <col min="14873" max="14873" width="10.5546875" style="3" customWidth="1"/>
    <col min="14874" max="14874" width="13.6640625" style="3" customWidth="1"/>
    <col min="14875" max="15101" width="28.6640625" style="3"/>
    <col min="15102" max="15103" width="0" style="3" hidden="1" customWidth="1"/>
    <col min="15104" max="15119" width="7.6640625" style="3" customWidth="1"/>
    <col min="15120" max="15120" width="8.6640625" style="3" customWidth="1"/>
    <col min="15121" max="15122" width="7.6640625" style="3" customWidth="1"/>
    <col min="15123" max="15123" width="5.44140625" style="3" customWidth="1"/>
    <col min="15124" max="15124" width="5.6640625" style="3" customWidth="1"/>
    <col min="15125" max="15125" width="9.6640625" style="3" customWidth="1"/>
    <col min="15126" max="15128" width="7.6640625" style="3" customWidth="1"/>
    <col min="15129" max="15129" width="10.5546875" style="3" customWidth="1"/>
    <col min="15130" max="15130" width="13.6640625" style="3" customWidth="1"/>
    <col min="15131" max="15357" width="28.6640625" style="3"/>
    <col min="15358" max="15359" width="0" style="3" hidden="1" customWidth="1"/>
    <col min="15360" max="15375" width="7.6640625" style="3" customWidth="1"/>
    <col min="15376" max="15376" width="8.6640625" style="3" customWidth="1"/>
    <col min="15377" max="15378" width="7.6640625" style="3" customWidth="1"/>
    <col min="15379" max="15379" width="5.44140625" style="3" customWidth="1"/>
    <col min="15380" max="15380" width="5.6640625" style="3" customWidth="1"/>
    <col min="15381" max="15381" width="9.6640625" style="3" customWidth="1"/>
    <col min="15382" max="15384" width="7.6640625" style="3" customWidth="1"/>
    <col min="15385" max="15385" width="10.5546875" style="3" customWidth="1"/>
    <col min="15386" max="15386" width="13.6640625" style="3" customWidth="1"/>
    <col min="15387" max="15613" width="28.6640625" style="3"/>
    <col min="15614" max="15615" width="0" style="3" hidden="1" customWidth="1"/>
    <col min="15616" max="15631" width="7.6640625" style="3" customWidth="1"/>
    <col min="15632" max="15632" width="8.6640625" style="3" customWidth="1"/>
    <col min="15633" max="15634" width="7.6640625" style="3" customWidth="1"/>
    <col min="15635" max="15635" width="5.44140625" style="3" customWidth="1"/>
    <col min="15636" max="15636" width="5.6640625" style="3" customWidth="1"/>
    <col min="15637" max="15637" width="9.6640625" style="3" customWidth="1"/>
    <col min="15638" max="15640" width="7.6640625" style="3" customWidth="1"/>
    <col min="15641" max="15641" width="10.5546875" style="3" customWidth="1"/>
    <col min="15642" max="15642" width="13.6640625" style="3" customWidth="1"/>
    <col min="15643" max="15869" width="28.6640625" style="3"/>
    <col min="15870" max="15871" width="0" style="3" hidden="1" customWidth="1"/>
    <col min="15872" max="15887" width="7.6640625" style="3" customWidth="1"/>
    <col min="15888" max="15888" width="8.6640625" style="3" customWidth="1"/>
    <col min="15889" max="15890" width="7.6640625" style="3" customWidth="1"/>
    <col min="15891" max="15891" width="5.44140625" style="3" customWidth="1"/>
    <col min="15892" max="15892" width="5.6640625" style="3" customWidth="1"/>
    <col min="15893" max="15893" width="9.6640625" style="3" customWidth="1"/>
    <col min="15894" max="15896" width="7.6640625" style="3" customWidth="1"/>
    <col min="15897" max="15897" width="10.5546875" style="3" customWidth="1"/>
    <col min="15898" max="15898" width="13.6640625" style="3" customWidth="1"/>
    <col min="15899" max="16125" width="28.6640625" style="3"/>
    <col min="16126" max="16127" width="0" style="3" hidden="1" customWidth="1"/>
    <col min="16128" max="16143" width="7.6640625" style="3" customWidth="1"/>
    <col min="16144" max="16144" width="8.6640625" style="3" customWidth="1"/>
    <col min="16145" max="16146" width="7.6640625" style="3" customWidth="1"/>
    <col min="16147" max="16147" width="5.44140625" style="3" customWidth="1"/>
    <col min="16148" max="16148" width="5.6640625" style="3" customWidth="1"/>
    <col min="16149" max="16149" width="9.6640625" style="3" customWidth="1"/>
    <col min="16150" max="16152" width="7.6640625" style="3" customWidth="1"/>
    <col min="16153" max="16153" width="10.5546875" style="3" customWidth="1"/>
    <col min="16154" max="16154" width="13.6640625" style="3" customWidth="1"/>
    <col min="16155" max="16384" width="28.6640625" style="3"/>
  </cols>
  <sheetData>
    <row r="1" spans="1:27" ht="14.4" x14ac:dyDescent="0.3">
      <c r="A1" s="119" t="s">
        <v>100</v>
      </c>
      <c r="V1" s="3"/>
    </row>
    <row r="2" spans="1:27" ht="15.6" x14ac:dyDescent="0.3">
      <c r="A2" s="84" t="s">
        <v>101</v>
      </c>
      <c r="V2" s="3"/>
    </row>
    <row r="3" spans="1:27" x14ac:dyDescent="0.25">
      <c r="V3" s="3"/>
    </row>
    <row r="4" spans="1:27" s="122" customFormat="1" ht="24" customHeight="1" x14ac:dyDescent="0.3">
      <c r="A4" s="120" t="s">
        <v>102</v>
      </c>
      <c r="B4" s="121">
        <v>2011</v>
      </c>
      <c r="C4" s="121">
        <v>2012</v>
      </c>
      <c r="D4" s="121">
        <v>2013</v>
      </c>
      <c r="E4" s="121">
        <v>2014</v>
      </c>
      <c r="F4" s="121">
        <v>2015</v>
      </c>
      <c r="G4" s="121">
        <v>2016</v>
      </c>
      <c r="H4" s="121">
        <v>2017</v>
      </c>
      <c r="I4" s="121">
        <v>2018</v>
      </c>
      <c r="J4" s="121">
        <v>2019</v>
      </c>
      <c r="K4" s="784">
        <v>2020</v>
      </c>
      <c r="L4" s="784"/>
      <c r="M4" s="784"/>
      <c r="N4" s="784"/>
      <c r="O4" s="784"/>
      <c r="P4" s="303"/>
      <c r="Q4" s="303"/>
      <c r="R4" s="303"/>
      <c r="S4" s="303"/>
      <c r="T4" s="303"/>
      <c r="U4" s="304"/>
      <c r="V4" s="121" t="s">
        <v>103</v>
      </c>
    </row>
    <row r="5" spans="1:27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 t="s">
        <v>104</v>
      </c>
      <c r="L5" s="124" t="s">
        <v>105</v>
      </c>
      <c r="M5" s="124" t="s">
        <v>106</v>
      </c>
      <c r="N5" s="124" t="s">
        <v>107</v>
      </c>
      <c r="O5" s="124" t="s">
        <v>108</v>
      </c>
      <c r="P5" s="124" t="s">
        <v>89</v>
      </c>
      <c r="Q5" s="124" t="s">
        <v>63</v>
      </c>
      <c r="R5" s="124" t="s">
        <v>77</v>
      </c>
      <c r="S5" s="124" t="s">
        <v>270</v>
      </c>
      <c r="T5" s="124" t="s">
        <v>291</v>
      </c>
      <c r="U5" s="305">
        <v>2020</v>
      </c>
      <c r="V5" s="124"/>
    </row>
    <row r="6" spans="1:27" x14ac:dyDescent="0.25">
      <c r="A6" s="125" t="s">
        <v>109</v>
      </c>
      <c r="B6" s="126">
        <v>27525.674834212732</v>
      </c>
      <c r="C6" s="126">
        <v>27466.673086776646</v>
      </c>
      <c r="D6" s="126">
        <v>23789.445416193055</v>
      </c>
      <c r="E6" s="126">
        <v>20545.413928408008</v>
      </c>
      <c r="F6" s="127">
        <v>18950.140019839255</v>
      </c>
      <c r="G6" s="126">
        <v>21776.636298768291</v>
      </c>
      <c r="H6" s="127">
        <v>27581.606999999996</v>
      </c>
      <c r="I6" s="127">
        <v>28898.656999999999</v>
      </c>
      <c r="J6" s="127">
        <v>28073.793000000001</v>
      </c>
      <c r="K6" s="127">
        <v>2295.6405340000001</v>
      </c>
      <c r="L6" s="127">
        <v>2251.2647710000001</v>
      </c>
      <c r="M6" s="127">
        <v>1794.9402620000001</v>
      </c>
      <c r="N6" s="127">
        <v>1166.8283140000001</v>
      </c>
      <c r="O6" s="127">
        <v>1166.152969</v>
      </c>
      <c r="P6" s="127">
        <v>1880.9849830000001</v>
      </c>
      <c r="Q6" s="127">
        <v>2142.523451</v>
      </c>
      <c r="R6" s="127">
        <v>1889.760358</v>
      </c>
      <c r="S6" s="127">
        <v>2480.1819139999998</v>
      </c>
      <c r="T6" s="127">
        <v>2756.7035329999999</v>
      </c>
      <c r="U6" s="126">
        <f>SUM(K6:T6)</f>
        <v>19824.981089000001</v>
      </c>
      <c r="V6" s="306">
        <f t="shared" ref="V6:V17" si="0">U6/$U$21</f>
        <v>0.59991774177279666</v>
      </c>
    </row>
    <row r="7" spans="1:27" ht="14.4" x14ac:dyDescent="0.3">
      <c r="A7" s="5" t="s">
        <v>110</v>
      </c>
      <c r="B7" s="128">
        <v>4567.8024539648541</v>
      </c>
      <c r="C7" s="128">
        <v>4995.5372719897332</v>
      </c>
      <c r="D7" s="128">
        <v>5270.9630859503377</v>
      </c>
      <c r="E7" s="128">
        <v>4562.2725959757954</v>
      </c>
      <c r="F7" s="129">
        <v>2302.3120197518469</v>
      </c>
      <c r="G7" s="128">
        <v>2212.7446898617918</v>
      </c>
      <c r="H7" s="129">
        <v>3368.8556999999996</v>
      </c>
      <c r="I7" s="129">
        <v>4038.7121999999995</v>
      </c>
      <c r="J7" s="129">
        <v>2974.4434000000006</v>
      </c>
      <c r="K7" s="129">
        <v>226.2456401</v>
      </c>
      <c r="L7" s="129">
        <v>166.4759368</v>
      </c>
      <c r="M7" s="129">
        <v>145.20108279999999</v>
      </c>
      <c r="N7" s="129">
        <v>72.310805340000002</v>
      </c>
      <c r="O7" s="129">
        <v>60.600037479999997</v>
      </c>
      <c r="P7" s="129">
        <v>63.306697970000002</v>
      </c>
      <c r="Q7" s="129">
        <v>130.05382449999999</v>
      </c>
      <c r="R7" s="129">
        <v>91.93743336</v>
      </c>
      <c r="S7" s="129">
        <v>91.135468840000001</v>
      </c>
      <c r="T7" s="129">
        <v>53.66581601</v>
      </c>
      <c r="U7" s="307">
        <f>SUM(K7:T7)</f>
        <v>1100.9327432</v>
      </c>
      <c r="V7" s="308">
        <f t="shared" si="0"/>
        <v>3.3314991937658855E-2</v>
      </c>
      <c r="W7"/>
      <c r="X7" s="130"/>
      <c r="Y7" s="130"/>
    </row>
    <row r="8" spans="1:27" x14ac:dyDescent="0.25">
      <c r="A8" s="5" t="s">
        <v>111</v>
      </c>
      <c r="B8" s="128">
        <v>2113.5156486492629</v>
      </c>
      <c r="C8" s="128">
        <v>2311.7126019672733</v>
      </c>
      <c r="D8" s="128">
        <v>1706.6950634617754</v>
      </c>
      <c r="E8" s="128">
        <v>1730.5254660543083</v>
      </c>
      <c r="F8" s="129">
        <v>1456.9481829951926</v>
      </c>
      <c r="G8" s="128">
        <v>1269.0252173274621</v>
      </c>
      <c r="H8" s="129">
        <v>1788.5042229999997</v>
      </c>
      <c r="I8" s="129">
        <v>1938.0913899999998</v>
      </c>
      <c r="J8" s="129">
        <v>1928.8144254944868</v>
      </c>
      <c r="K8" s="129">
        <v>114.9438658</v>
      </c>
      <c r="L8" s="129">
        <v>102.5584509</v>
      </c>
      <c r="M8" s="129">
        <v>87.799301270000001</v>
      </c>
      <c r="N8" s="129">
        <v>43.195926640000003</v>
      </c>
      <c r="O8" s="129">
        <v>48.256035840000003</v>
      </c>
      <c r="P8" s="129">
        <v>87.736918759999995</v>
      </c>
      <c r="Q8" s="129">
        <v>296.30050890000001</v>
      </c>
      <c r="R8" s="129">
        <v>315.75160090000003</v>
      </c>
      <c r="S8" s="129">
        <v>212.49880920000001</v>
      </c>
      <c r="T8" s="129">
        <v>88.860997260000005</v>
      </c>
      <c r="U8" s="307">
        <f t="shared" ref="U8:U14" si="1">SUM(K8:T8)</f>
        <v>1397.9024154700001</v>
      </c>
      <c r="V8" s="308">
        <f t="shared" si="0"/>
        <v>4.2301501148609755E-2</v>
      </c>
    </row>
    <row r="9" spans="1:27" x14ac:dyDescent="0.25">
      <c r="A9" s="5" t="s">
        <v>112</v>
      </c>
      <c r="B9" s="128">
        <v>1689.3502871966998</v>
      </c>
      <c r="C9" s="128">
        <v>1094.8051389253683</v>
      </c>
      <c r="D9" s="128">
        <v>785.88057815767991</v>
      </c>
      <c r="E9" s="128">
        <v>847.43103959854761</v>
      </c>
      <c r="F9" s="129">
        <v>722.75179937486246</v>
      </c>
      <c r="G9" s="128">
        <v>878.49733521216012</v>
      </c>
      <c r="H9" s="129">
        <v>826.88746000000015</v>
      </c>
      <c r="I9" s="129">
        <v>762.26194432339321</v>
      </c>
      <c r="J9" s="129">
        <v>774.06771674064032</v>
      </c>
      <c r="K9" s="129">
        <v>35.887146847962597</v>
      </c>
      <c r="L9" s="129">
        <v>20.097540806941499</v>
      </c>
      <c r="M9" s="129">
        <v>9.5482548560285192</v>
      </c>
      <c r="N9" s="129">
        <v>10.5974731284557</v>
      </c>
      <c r="O9" s="129">
        <v>19.959558784921601</v>
      </c>
      <c r="P9" s="129">
        <v>37.574315984115799</v>
      </c>
      <c r="Q9" s="129">
        <v>63.395293225050899</v>
      </c>
      <c r="R9" s="129">
        <v>101.40672020703499</v>
      </c>
      <c r="S9" s="129">
        <v>128.563366164863</v>
      </c>
      <c r="T9" s="129">
        <v>116.49511333246301</v>
      </c>
      <c r="U9" s="307">
        <f t="shared" si="1"/>
        <v>543.52478333783756</v>
      </c>
      <c r="V9" s="308">
        <f t="shared" si="0"/>
        <v>1.6447438671127204E-2</v>
      </c>
    </row>
    <row r="10" spans="1:27" x14ac:dyDescent="0.25">
      <c r="A10" s="5" t="s">
        <v>113</v>
      </c>
      <c r="B10" s="128">
        <v>2835.5270999999998</v>
      </c>
      <c r="C10" s="128">
        <v>3082.7011000000002</v>
      </c>
      <c r="D10" s="128">
        <v>3444.3696</v>
      </c>
      <c r="E10" s="128">
        <v>4231.3062</v>
      </c>
      <c r="F10" s="129">
        <v>4408.6431000000002</v>
      </c>
      <c r="G10" s="128">
        <v>4701.7740000000003</v>
      </c>
      <c r="H10" s="129">
        <v>5145.7271999999994</v>
      </c>
      <c r="I10" s="129">
        <v>5913.4896999999992</v>
      </c>
      <c r="J10" s="129">
        <v>6340.7484000000004</v>
      </c>
      <c r="K10" s="129">
        <v>687.59760000000006</v>
      </c>
      <c r="L10" s="129">
        <v>470.16320000000002</v>
      </c>
      <c r="M10" s="129">
        <v>391.23500000000001</v>
      </c>
      <c r="N10" s="129">
        <v>330.63869999999997</v>
      </c>
      <c r="O10" s="129">
        <v>417.8734</v>
      </c>
      <c r="P10" s="129">
        <v>444.75729999999999</v>
      </c>
      <c r="Q10" s="129">
        <v>544.47770000000003</v>
      </c>
      <c r="R10" s="129">
        <v>596.95429999999999</v>
      </c>
      <c r="S10" s="129">
        <v>630.27229999999997</v>
      </c>
      <c r="T10" s="129">
        <v>776.71379999999999</v>
      </c>
      <c r="U10" s="307">
        <f t="shared" si="1"/>
        <v>5290.6832999999988</v>
      </c>
      <c r="V10" s="308">
        <f t="shared" si="0"/>
        <v>0.16009976319887359</v>
      </c>
    </row>
    <row r="11" spans="1:27" x14ac:dyDescent="0.25">
      <c r="A11" s="5" t="s">
        <v>114</v>
      </c>
      <c r="B11" s="128">
        <v>1049.4242000000002</v>
      </c>
      <c r="C11" s="128">
        <v>1016.9302</v>
      </c>
      <c r="D11" s="128">
        <v>1030.2617</v>
      </c>
      <c r="E11" s="128">
        <v>1155.346</v>
      </c>
      <c r="F11" s="129">
        <v>932.5921000000003</v>
      </c>
      <c r="G11" s="128">
        <v>908.68899999999996</v>
      </c>
      <c r="H11" s="129">
        <v>1045.9562999999998</v>
      </c>
      <c r="I11" s="129">
        <v>1328.6704</v>
      </c>
      <c r="J11" s="129">
        <v>1564.4328</v>
      </c>
      <c r="K11" s="129">
        <v>85.662000000000006</v>
      </c>
      <c r="L11" s="129">
        <v>105.3506</v>
      </c>
      <c r="M11" s="129">
        <v>89.100800000000007</v>
      </c>
      <c r="N11" s="129">
        <v>60.142299999999999</v>
      </c>
      <c r="O11" s="129">
        <v>64.901899999999998</v>
      </c>
      <c r="P11" s="129">
        <v>70.534199999999998</v>
      </c>
      <c r="Q11" s="129">
        <v>121.5583</v>
      </c>
      <c r="R11" s="129">
        <v>149.8349</v>
      </c>
      <c r="S11" s="129">
        <v>137.6525</v>
      </c>
      <c r="T11" s="129">
        <v>159.74100000000001</v>
      </c>
      <c r="U11" s="307">
        <f t="shared" si="1"/>
        <v>1044.4785000000002</v>
      </c>
      <c r="V11" s="308">
        <f t="shared" si="0"/>
        <v>3.1606647201187554E-2</v>
      </c>
      <c r="Y11" s="131"/>
      <c r="Z11" s="131"/>
      <c r="AA11" s="131"/>
    </row>
    <row r="12" spans="1:27" x14ac:dyDescent="0.25">
      <c r="A12" s="5" t="s">
        <v>115</v>
      </c>
      <c r="B12" s="128">
        <v>1989.8615</v>
      </c>
      <c r="C12" s="128">
        <v>2177.0586000000003</v>
      </c>
      <c r="D12" s="128">
        <v>1927.9707999999998</v>
      </c>
      <c r="E12" s="128">
        <v>1800.1976000000002</v>
      </c>
      <c r="F12" s="129">
        <v>1331.18</v>
      </c>
      <c r="G12" s="128">
        <v>1196.0629999999999</v>
      </c>
      <c r="H12" s="129">
        <v>1272.3398000000002</v>
      </c>
      <c r="I12" s="129">
        <v>1401.9002</v>
      </c>
      <c r="J12" s="129">
        <v>1353.6443000000002</v>
      </c>
      <c r="K12" s="129">
        <v>99.494200000000006</v>
      </c>
      <c r="L12" s="129">
        <v>110.6951</v>
      </c>
      <c r="M12" s="129">
        <v>76.247</v>
      </c>
      <c r="N12" s="129">
        <v>13.178900000000001</v>
      </c>
      <c r="O12" s="129">
        <v>29.1616</v>
      </c>
      <c r="P12" s="129">
        <v>59.354900000000001</v>
      </c>
      <c r="Q12" s="129">
        <v>92.4923</v>
      </c>
      <c r="R12" s="129">
        <v>90.968900000000005</v>
      </c>
      <c r="S12" s="129">
        <v>114.7256</v>
      </c>
      <c r="T12" s="129">
        <v>108.2863</v>
      </c>
      <c r="U12" s="307">
        <f t="shared" si="1"/>
        <v>794.60479999999995</v>
      </c>
      <c r="V12" s="308">
        <f t="shared" si="0"/>
        <v>2.4045294927535793E-2</v>
      </c>
      <c r="Y12" s="131"/>
      <c r="Z12" s="131"/>
      <c r="AA12" s="131"/>
    </row>
    <row r="13" spans="1:27" ht="14.4" x14ac:dyDescent="0.3">
      <c r="A13" s="5" t="s">
        <v>116</v>
      </c>
      <c r="B13" s="128">
        <v>401.69369999999998</v>
      </c>
      <c r="C13" s="128">
        <v>438.08229999999998</v>
      </c>
      <c r="D13" s="128">
        <v>427.33410000000003</v>
      </c>
      <c r="E13" s="128">
        <v>416.25689999999997</v>
      </c>
      <c r="F13" s="129">
        <v>352.98030000000006</v>
      </c>
      <c r="G13" s="128">
        <v>322.0564</v>
      </c>
      <c r="H13" s="129">
        <v>343.81120000000004</v>
      </c>
      <c r="I13" s="129">
        <v>338.97039999999998</v>
      </c>
      <c r="J13" s="129">
        <v>320.98250000000002</v>
      </c>
      <c r="K13" s="129">
        <v>21.779399999999999</v>
      </c>
      <c r="L13" s="129">
        <v>24.036999999999999</v>
      </c>
      <c r="M13" s="129">
        <v>19.0778</v>
      </c>
      <c r="N13" s="129">
        <v>12.5404</v>
      </c>
      <c r="O13" s="129">
        <v>14.3675</v>
      </c>
      <c r="P13" s="129">
        <v>16.753</v>
      </c>
      <c r="Q13" s="129">
        <v>22.183599999999998</v>
      </c>
      <c r="R13" s="129">
        <v>18.614799999999999</v>
      </c>
      <c r="S13" s="129">
        <v>24.708100000000002</v>
      </c>
      <c r="T13" s="129">
        <v>23.014900000000001</v>
      </c>
      <c r="U13" s="307">
        <f t="shared" si="1"/>
        <v>197.07650000000001</v>
      </c>
      <c r="V13" s="308">
        <f t="shared" si="0"/>
        <v>5.9636722126351462E-3</v>
      </c>
      <c r="X13"/>
      <c r="Y13" s="131"/>
      <c r="Z13" s="131"/>
      <c r="AA13" s="131"/>
    </row>
    <row r="14" spans="1:27" ht="13.2" x14ac:dyDescent="0.25">
      <c r="A14" s="5" t="s">
        <v>117</v>
      </c>
      <c r="B14" s="128">
        <v>1654.8217</v>
      </c>
      <c r="C14" s="128">
        <v>1636.3205999999998</v>
      </c>
      <c r="D14" s="128">
        <v>1510.0326</v>
      </c>
      <c r="E14" s="128">
        <v>1514.9664</v>
      </c>
      <c r="F14" s="129">
        <v>1405.9457</v>
      </c>
      <c r="G14" s="128">
        <v>1341.5205000000001</v>
      </c>
      <c r="H14" s="129">
        <v>1384.7514000000001</v>
      </c>
      <c r="I14" s="129">
        <v>1562.3111999999999</v>
      </c>
      <c r="J14" s="129">
        <v>1600.18</v>
      </c>
      <c r="K14" s="129">
        <v>122.5805</v>
      </c>
      <c r="L14" s="129">
        <v>119.41379999999999</v>
      </c>
      <c r="M14" s="129">
        <v>118.66549999999999</v>
      </c>
      <c r="N14" s="129">
        <v>88.471400000000003</v>
      </c>
      <c r="O14" s="129">
        <v>101.41719999999999</v>
      </c>
      <c r="P14" s="129">
        <v>109.623</v>
      </c>
      <c r="Q14" s="129">
        <v>116.62350000000001</v>
      </c>
      <c r="R14" s="129">
        <v>131.47720000000001</v>
      </c>
      <c r="S14" s="129">
        <v>156.90610000000001</v>
      </c>
      <c r="T14" s="129">
        <v>173.60890000000001</v>
      </c>
      <c r="U14" s="307">
        <f t="shared" si="1"/>
        <v>1238.7871</v>
      </c>
      <c r="V14" s="132">
        <f t="shared" si="0"/>
        <v>3.7486560831153773E-2</v>
      </c>
      <c r="X14" s="130"/>
      <c r="Y14" s="131"/>
      <c r="Z14" s="131"/>
      <c r="AA14" s="131"/>
    </row>
    <row r="15" spans="1:27" ht="13.2" x14ac:dyDescent="0.25">
      <c r="A15" s="125" t="s">
        <v>118</v>
      </c>
      <c r="B15" s="126">
        <v>491.9676</v>
      </c>
      <c r="C15" s="126">
        <v>722.2650000000001</v>
      </c>
      <c r="D15" s="126">
        <v>721.94380000000012</v>
      </c>
      <c r="E15" s="126">
        <v>663.60569999999996</v>
      </c>
      <c r="F15" s="127">
        <v>698.46230000000003</v>
      </c>
      <c r="G15" s="126">
        <v>640.32760000000007</v>
      </c>
      <c r="H15" s="126">
        <v>587.74400000000003</v>
      </c>
      <c r="I15" s="126">
        <v>629.21400000000006</v>
      </c>
      <c r="J15" s="126">
        <v>604.25620000000004</v>
      </c>
      <c r="K15" s="126">
        <v>42.743899999999996</v>
      </c>
      <c r="L15" s="126">
        <v>40.556100000000001</v>
      </c>
      <c r="M15" s="126">
        <v>27.407299999999999</v>
      </c>
      <c r="N15" s="126">
        <v>18.8612</v>
      </c>
      <c r="O15" s="126">
        <v>23.599</v>
      </c>
      <c r="P15" s="126">
        <v>30.618400000000001</v>
      </c>
      <c r="Q15" s="126">
        <v>41.381399999999999</v>
      </c>
      <c r="R15" s="126">
        <v>38.103999999999999</v>
      </c>
      <c r="S15" s="126">
        <v>46.314300000000003</v>
      </c>
      <c r="T15" s="126">
        <v>46.540900000000001</v>
      </c>
      <c r="U15" s="126">
        <f>SUM(K15:T15)</f>
        <v>356.12650000000002</v>
      </c>
      <c r="V15" s="306">
        <f t="shared" si="0"/>
        <v>1.07766360384572E-2</v>
      </c>
      <c r="X15" s="130"/>
      <c r="Y15" s="131"/>
      <c r="Z15" s="131"/>
      <c r="AA15" s="131"/>
    </row>
    <row r="16" spans="1:27" x14ac:dyDescent="0.25">
      <c r="A16" s="5" t="s">
        <v>119</v>
      </c>
      <c r="B16" s="128">
        <v>1129.5879</v>
      </c>
      <c r="C16" s="128">
        <v>1301.0628000000002</v>
      </c>
      <c r="D16" s="128">
        <v>1320.0777</v>
      </c>
      <c r="E16" s="128">
        <v>1148.5262999999998</v>
      </c>
      <c r="F16" s="129">
        <v>1080.6344000000001</v>
      </c>
      <c r="G16" s="128">
        <v>1084.1491999999998</v>
      </c>
      <c r="H16" s="128">
        <v>1272.5274999999997</v>
      </c>
      <c r="I16" s="128">
        <v>1324.7054000000001</v>
      </c>
      <c r="J16" s="128">
        <v>1309.7793999999999</v>
      </c>
      <c r="K16" s="128">
        <v>94.5715</v>
      </c>
      <c r="L16" s="128">
        <v>84.625399999999999</v>
      </c>
      <c r="M16" s="128">
        <v>51.163200000000003</v>
      </c>
      <c r="N16" s="128">
        <v>21.789200000000001</v>
      </c>
      <c r="O16" s="128">
        <v>37.028700000000001</v>
      </c>
      <c r="P16" s="128">
        <v>58.600499999999997</v>
      </c>
      <c r="Q16" s="128">
        <v>68.961200000000005</v>
      </c>
      <c r="R16" s="128">
        <v>94.3917</v>
      </c>
      <c r="S16" s="128">
        <v>100.001</v>
      </c>
      <c r="T16" s="128">
        <v>106.5996</v>
      </c>
      <c r="U16" s="307">
        <f>SUM(K16:T16)</f>
        <v>717.73200000000008</v>
      </c>
      <c r="V16" s="308">
        <f t="shared" si="0"/>
        <v>2.1719070434674095E-2</v>
      </c>
      <c r="Y16" s="132"/>
      <c r="Z16" s="131"/>
      <c r="AA16" s="131"/>
    </row>
    <row r="17" spans="1:27" x14ac:dyDescent="0.25">
      <c r="A17" s="5" t="s">
        <v>120</v>
      </c>
      <c r="B17" s="128">
        <v>475.91149999999999</v>
      </c>
      <c r="C17" s="128">
        <v>545.32429999999999</v>
      </c>
      <c r="D17" s="128">
        <v>544.48760000000016</v>
      </c>
      <c r="E17" s="128">
        <v>581.29720000000009</v>
      </c>
      <c r="F17" s="129">
        <v>533.19579999999996</v>
      </c>
      <c r="G17" s="128">
        <v>445.02069999999998</v>
      </c>
      <c r="H17" s="128">
        <v>520.43029999999999</v>
      </c>
      <c r="I17" s="128">
        <v>590.50449999999989</v>
      </c>
      <c r="J17" s="128">
        <v>558.19389999999999</v>
      </c>
      <c r="K17" s="128">
        <v>44.4392</v>
      </c>
      <c r="L17" s="128">
        <v>48.134799999999998</v>
      </c>
      <c r="M17" s="128">
        <v>31.721800000000002</v>
      </c>
      <c r="N17" s="128">
        <v>12.6137</v>
      </c>
      <c r="O17" s="128">
        <v>18.279800000000002</v>
      </c>
      <c r="P17" s="128">
        <v>32.116</v>
      </c>
      <c r="Q17" s="128">
        <v>39.598100000000002</v>
      </c>
      <c r="R17" s="128">
        <v>39.5364</v>
      </c>
      <c r="S17" s="128">
        <v>54.881999999999998</v>
      </c>
      <c r="T17" s="128">
        <v>45.695300000000003</v>
      </c>
      <c r="U17" s="307">
        <f t="shared" ref="U17:U18" si="2">SUM(K17:T17)</f>
        <v>367.01710000000003</v>
      </c>
      <c r="V17" s="308">
        <f t="shared" si="0"/>
        <v>1.1106193183012357E-2</v>
      </c>
      <c r="Y17" s="131"/>
      <c r="Z17" s="131"/>
      <c r="AA17" s="131"/>
    </row>
    <row r="18" spans="1:27" x14ac:dyDescent="0.25">
      <c r="A18" s="5" t="s">
        <v>121</v>
      </c>
      <c r="B18" s="128">
        <v>450.82314214999997</v>
      </c>
      <c r="C18" s="128">
        <v>622.13367848000007</v>
      </c>
      <c r="D18" s="128">
        <v>381.17453501</v>
      </c>
      <c r="E18" s="128">
        <v>335.53756860000004</v>
      </c>
      <c r="F18" s="129">
        <v>238.56881154000001</v>
      </c>
      <c r="G18" s="128">
        <v>243.27676936000003</v>
      </c>
      <c r="H18" s="128">
        <v>282.45076800000004</v>
      </c>
      <c r="I18" s="128">
        <v>338.98660900000004</v>
      </c>
      <c r="J18" s="128">
        <v>284.90353199999998</v>
      </c>
      <c r="K18" s="128">
        <v>21.375297999999873</v>
      </c>
      <c r="L18" s="128">
        <v>23.744555000000201</v>
      </c>
      <c r="M18" s="128">
        <v>17.846809999999909</v>
      </c>
      <c r="N18" s="128">
        <v>10.0095120000001</v>
      </c>
      <c r="O18" s="128">
        <v>10.63374600000002</v>
      </c>
      <c r="P18" s="128">
        <v>12.85713500000014</v>
      </c>
      <c r="Q18" s="128">
        <v>16.743543000000191</v>
      </c>
      <c r="R18" s="128">
        <v>17.06885599999994</v>
      </c>
      <c r="S18" s="128">
        <v>20.129825000000402</v>
      </c>
      <c r="T18" s="128">
        <v>21.909568999999898</v>
      </c>
      <c r="U18" s="307">
        <f t="shared" si="2"/>
        <v>172.31884900000068</v>
      </c>
      <c r="V18" s="308">
        <f t="shared" ref="V18" si="3">U18/$U$21</f>
        <v>5.2144884422778755E-3</v>
      </c>
      <c r="Y18" s="131"/>
      <c r="Z18" s="131"/>
      <c r="AA18" s="131"/>
    </row>
    <row r="19" spans="1:27" ht="14.4" x14ac:dyDescent="0.3">
      <c r="A19" s="5"/>
      <c r="B19" s="128"/>
      <c r="C19" s="128"/>
      <c r="D19" s="128"/>
      <c r="E19" s="128"/>
      <c r="G19" s="133"/>
      <c r="H19" s="128"/>
      <c r="I19" s="128"/>
      <c r="J19" s="128"/>
      <c r="K19"/>
      <c r="L19"/>
      <c r="M19"/>
      <c r="N19"/>
      <c r="O19"/>
      <c r="P19"/>
      <c r="Q19"/>
      <c r="R19"/>
      <c r="S19"/>
      <c r="T19"/>
      <c r="U19" s="309"/>
      <c r="V19" s="308"/>
      <c r="Y19" s="131"/>
      <c r="Z19" s="131"/>
      <c r="AA19" s="131"/>
    </row>
    <row r="20" spans="1:27" x14ac:dyDescent="0.25">
      <c r="A20" s="5"/>
      <c r="B20" s="128"/>
      <c r="C20" s="128"/>
      <c r="D20" s="128"/>
      <c r="E20" s="128"/>
      <c r="U20" s="309"/>
      <c r="V20" s="134"/>
      <c r="Y20" s="131"/>
      <c r="Z20" s="131"/>
      <c r="AA20" s="131"/>
    </row>
    <row r="21" spans="1:27" x14ac:dyDescent="0.25">
      <c r="A21" s="135" t="s">
        <v>122</v>
      </c>
      <c r="B21" s="136">
        <f t="shared" ref="B21:S21" si="4">SUM(B6:B19)</f>
        <v>46375.961566173559</v>
      </c>
      <c r="C21" s="136">
        <f t="shared" si="4"/>
        <v>47410.606678139025</v>
      </c>
      <c r="D21" s="136">
        <f t="shared" si="4"/>
        <v>42860.636578772857</v>
      </c>
      <c r="E21" s="136">
        <f t="shared" si="4"/>
        <v>39532.682898636653</v>
      </c>
      <c r="F21" s="136">
        <f t="shared" si="4"/>
        <v>34414.354533501159</v>
      </c>
      <c r="G21" s="136">
        <f t="shared" si="4"/>
        <v>37019.780710529703</v>
      </c>
      <c r="H21" s="136">
        <f t="shared" si="4"/>
        <v>45421.592850999994</v>
      </c>
      <c r="I21" s="136">
        <f t="shared" si="4"/>
        <v>49066.474943323396</v>
      </c>
      <c r="J21" s="136">
        <f t="shared" si="4"/>
        <v>47688.239574235122</v>
      </c>
      <c r="K21" s="136">
        <f t="shared" si="4"/>
        <v>3892.960784747962</v>
      </c>
      <c r="L21" s="136">
        <f t="shared" si="4"/>
        <v>3567.1172545069412</v>
      </c>
      <c r="M21" s="136">
        <f t="shared" si="4"/>
        <v>2859.9541109260285</v>
      </c>
      <c r="N21" s="136">
        <f t="shared" si="4"/>
        <v>1861.1778311084558</v>
      </c>
      <c r="O21" s="136">
        <f t="shared" si="4"/>
        <v>2012.2314471049219</v>
      </c>
      <c r="P21" s="136">
        <f t="shared" si="4"/>
        <v>2904.8173507141159</v>
      </c>
      <c r="Q21" s="136">
        <f t="shared" si="4"/>
        <v>3696.2927206250511</v>
      </c>
      <c r="R21" s="136">
        <f t="shared" si="4"/>
        <v>3575.807168467034</v>
      </c>
      <c r="S21" s="136">
        <f t="shared" si="4"/>
        <v>4197.9712832048626</v>
      </c>
      <c r="T21" s="136">
        <f>SUM(T6:T19)</f>
        <v>4477.835728602463</v>
      </c>
      <c r="U21" s="310">
        <f>SUM(U6:U19)</f>
        <v>33046.165680007842</v>
      </c>
      <c r="V21" s="311">
        <v>1</v>
      </c>
      <c r="Y21" s="131"/>
      <c r="Z21" s="131"/>
      <c r="AA21" s="131"/>
    </row>
    <row r="22" spans="1:27" x14ac:dyDescent="0.2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312"/>
      <c r="V22" s="3"/>
    </row>
    <row r="23" spans="1:27" x14ac:dyDescent="0.25">
      <c r="A23" s="135" t="s">
        <v>123</v>
      </c>
      <c r="B23" s="136">
        <f>B6+B15</f>
        <v>28017.642434212732</v>
      </c>
      <c r="C23" s="136">
        <f t="shared" ref="C23:T23" si="5">C6+C15</f>
        <v>28188.938086776645</v>
      </c>
      <c r="D23" s="136">
        <f t="shared" si="5"/>
        <v>24511.389216193056</v>
      </c>
      <c r="E23" s="136">
        <f t="shared" si="5"/>
        <v>21209.019628408008</v>
      </c>
      <c r="F23" s="136">
        <f t="shared" si="5"/>
        <v>19648.602319839254</v>
      </c>
      <c r="G23" s="136">
        <f t="shared" si="5"/>
        <v>22416.963898768292</v>
      </c>
      <c r="H23" s="136">
        <f t="shared" si="5"/>
        <v>28169.350999999995</v>
      </c>
      <c r="I23" s="136">
        <f t="shared" si="5"/>
        <v>29527.870999999999</v>
      </c>
      <c r="J23" s="136">
        <f t="shared" si="5"/>
        <v>28678.049200000001</v>
      </c>
      <c r="K23" s="136">
        <f t="shared" si="5"/>
        <v>2338.3844340000001</v>
      </c>
      <c r="L23" s="136">
        <f t="shared" si="5"/>
        <v>2291.8208709999999</v>
      </c>
      <c r="M23" s="136">
        <f t="shared" si="5"/>
        <v>1822.3475620000002</v>
      </c>
      <c r="N23" s="136">
        <f t="shared" si="5"/>
        <v>1185.6895140000001</v>
      </c>
      <c r="O23" s="136">
        <f t="shared" si="5"/>
        <v>1189.7519689999999</v>
      </c>
      <c r="P23" s="136">
        <f t="shared" si="5"/>
        <v>1911.6033830000001</v>
      </c>
      <c r="Q23" s="136">
        <f t="shared" si="5"/>
        <v>2183.9048510000002</v>
      </c>
      <c r="R23" s="136">
        <f t="shared" si="5"/>
        <v>1927.864358</v>
      </c>
      <c r="S23" s="136">
        <f t="shared" si="5"/>
        <v>2526.4962139999998</v>
      </c>
      <c r="T23" s="136">
        <f t="shared" si="5"/>
        <v>2803.2444329999998</v>
      </c>
      <c r="U23" s="310">
        <f>U6+U15</f>
        <v>20181.107588999999</v>
      </c>
      <c r="V23" s="311">
        <f>U23/U21</f>
        <v>0.6106943778112538</v>
      </c>
    </row>
    <row r="24" spans="1:27" x14ac:dyDescent="0.25">
      <c r="U24" s="313"/>
      <c r="V24" s="3"/>
    </row>
    <row r="25" spans="1:27" ht="33" customHeight="1" x14ac:dyDescent="0.25">
      <c r="A25" s="785" t="s">
        <v>301</v>
      </c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</row>
    <row r="26" spans="1:27" x14ac:dyDescent="0.25">
      <c r="V26" s="3"/>
    </row>
    <row r="27" spans="1:27" customFormat="1" ht="14.4" x14ac:dyDescent="0.3"/>
    <row r="28" spans="1:27" customFormat="1" ht="14.4" x14ac:dyDescent="0.3">
      <c r="G28" s="130"/>
      <c r="H28" s="130"/>
      <c r="I28" s="130"/>
      <c r="J28" s="130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7" customFormat="1" ht="14.4" x14ac:dyDescent="0.3">
      <c r="G29" s="130"/>
      <c r="H29" s="130"/>
      <c r="I29" s="130"/>
      <c r="J29" s="130"/>
      <c r="K29" s="139"/>
      <c r="L29" s="139"/>
      <c r="M29" s="139"/>
      <c r="N29" s="139"/>
      <c r="O29" s="139"/>
      <c r="P29" s="139"/>
      <c r="Q29" s="139"/>
      <c r="R29" s="139"/>
      <c r="S29" s="139"/>
      <c r="T29" s="139"/>
    </row>
    <row r="30" spans="1:27" customFormat="1" ht="14.4" x14ac:dyDescent="0.3">
      <c r="G30" s="130"/>
      <c r="H30" s="130"/>
      <c r="I30" s="130"/>
      <c r="J30" s="130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7" customFormat="1" ht="14.4" x14ac:dyDescent="0.3"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7" customFormat="1" ht="14.4" x14ac:dyDescent="0.3"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7:20" customFormat="1" ht="14.4" x14ac:dyDescent="0.3"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7:20" customFormat="1" ht="14.4" x14ac:dyDescent="0.3"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7:20" customFormat="1" ht="14.4" x14ac:dyDescent="0.3"/>
    <row r="36" spans="7:20" customFormat="1" ht="14.4" x14ac:dyDescent="0.3"/>
    <row r="37" spans="7:20" customFormat="1" ht="14.4" x14ac:dyDescent="0.3"/>
    <row r="38" spans="7:20" customFormat="1" ht="14.4" x14ac:dyDescent="0.3"/>
    <row r="39" spans="7:20" customFormat="1" ht="14.4" x14ac:dyDescent="0.3"/>
    <row r="40" spans="7:20" customFormat="1" ht="14.4" x14ac:dyDescent="0.3"/>
    <row r="41" spans="7:20" customFormat="1" ht="14.4" x14ac:dyDescent="0.3"/>
    <row r="42" spans="7:20" customFormat="1" ht="14.4" x14ac:dyDescent="0.3"/>
    <row r="43" spans="7:20" customFormat="1" ht="14.4" x14ac:dyDescent="0.3"/>
    <row r="44" spans="7:20" customFormat="1" ht="14.4" x14ac:dyDescent="0.3"/>
    <row r="45" spans="7:20" customFormat="1" ht="14.4" x14ac:dyDescent="0.3"/>
    <row r="46" spans="7:20" customFormat="1" ht="14.4" x14ac:dyDescent="0.3"/>
    <row r="47" spans="7:20" customFormat="1" ht="14.4" x14ac:dyDescent="0.3"/>
    <row r="48" spans="7:20" customFormat="1" ht="14.4" x14ac:dyDescent="0.3"/>
    <row r="49" customFormat="1" ht="14.4" x14ac:dyDescent="0.3"/>
    <row r="50" customFormat="1" ht="14.4" x14ac:dyDescent="0.3"/>
  </sheetData>
  <mergeCells count="2">
    <mergeCell ref="K4:O4"/>
    <mergeCell ref="A25:V25"/>
  </mergeCells>
  <printOptions horizontalCentered="1" verticalCentered="1"/>
  <pageMargins left="0" right="0" top="0" bottom="0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</vt:i4>
      </vt:variant>
    </vt:vector>
  </HeadingPairs>
  <TitlesOfParts>
    <vt:vector size="30" baseType="lpstr">
      <vt:lpstr>1. PRODUCCIÓN METÁLICA</vt:lpstr>
      <vt:lpstr>2. PRODUCCIÓN EMPRESAS</vt:lpstr>
      <vt:lpstr>3. PRODUCCIÓN REGIONES</vt:lpstr>
      <vt:lpstr>4. NO METÁLICA</vt:lpstr>
      <vt:lpstr>4.1. NO METÁLICA REGIONES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 </vt:lpstr>
      <vt:lpstr>12. TRANSFERENCIAS 2</vt:lpstr>
      <vt:lpstr>13. CATASTRO ACTIVIDAD </vt:lpstr>
      <vt:lpstr>13.2 ÁREAS RESTRINGIDAS </vt:lpstr>
      <vt:lpstr>13.1 ACTIVIDAD MINERA</vt:lpstr>
      <vt:lpstr>14. RECAUDACIÓN</vt:lpstr>
      <vt:lpstr>'10. EMPLEO'!Área_de_impresión</vt:lpstr>
      <vt:lpstr>'11. TRANSFERENCIAS 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carranza</dc:creator>
  <cp:lastModifiedBy>Diego Hoyos</cp:lastModifiedBy>
  <cp:lastPrinted>2020-10-28T19:30:34Z</cp:lastPrinted>
  <dcterms:created xsi:type="dcterms:W3CDTF">2020-08-24T22:07:34Z</dcterms:created>
  <dcterms:modified xsi:type="dcterms:W3CDTF">2020-12-30T02:05:28Z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{9B8D475F-CD2F-4EC8-92F6-0267626B37F4}</vt:lpwstr>
  </property>
</Properties>
</file>