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50" tabRatio="859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 . NO METÁLICA" sheetId="78" r:id="rId6"/>
    <sheet name="4.1 NO METÁLICA REGIONES" sheetId="79" r:id="rId7"/>
    <sheet name="4.2 CARBONÍFERA" sheetId="80" r:id="rId8"/>
    <sheet name="03.1 EXPORTACIONES MINERAS" sheetId="3" state="hidden" r:id="rId9"/>
    <sheet name="5. MACROECONÓMICAS " sheetId="68" r:id="rId10"/>
    <sheet name="6. EXPORTACIONES" sheetId="69" r:id="rId11"/>
    <sheet name="6.1 EXPORTACIONES PART" sheetId="70" r:id="rId12"/>
    <sheet name="6.2 EXPORT PRODUCTOS" sheetId="71" r:id="rId13"/>
    <sheet name="7. INVERSIONES" sheetId="74" r:id="rId14"/>
    <sheet name="8. INVERSIONES TIPO" sheetId="75" r:id="rId15"/>
    <sheet name="9. INVERSIONES RUBRO" sheetId="76" r:id="rId16"/>
    <sheet name="10. EMPLEO" sheetId="77" r:id="rId17"/>
    <sheet name="11. TRANSFERENCIAS " sheetId="72" r:id="rId18"/>
    <sheet name="12. TRANSFERENCIAS 2" sheetId="73" r:id="rId19"/>
    <sheet name="13. CATASTRO ACTIVIDAD" sheetId="46" r:id="rId20"/>
    <sheet name="13.1 ACTIVIDAD MINERA" sheetId="63" r:id="rId21"/>
    <sheet name="14. RECAUDACION" sheetId="62" r:id="rId22"/>
    <sheet name="14. RECAUDACIÓN" sheetId="48" state="hidden" r:id="rId23"/>
  </sheets>
  <externalReferences>
    <externalReference r:id="rId24"/>
    <externalReference r:id="rId25"/>
  </externalReferences>
  <definedNames>
    <definedName name="_xlnm._FilterDatabase" localSheetId="14" hidden="1">'8. INVERSIONES TIPO'!#REF!</definedName>
    <definedName name="_xlnm.Print_Area" localSheetId="0">'1. PRODUCCIÓN METÁLICA'!#REF!</definedName>
    <definedName name="_xlnm.Print_Area" localSheetId="17">'11. TRANSFERENCIAS '!$A$1:$L$33</definedName>
    <definedName name="_xlnm.Print_Area" localSheetId="18">'12. TRANSFERENCIAS 2'!$A$1:$K$87</definedName>
    <definedName name="_xlnm.Print_Area" localSheetId="19">'13. CATASTRO ACTIVIDAD'!#REF!</definedName>
    <definedName name="_xlnm.Print_Area" localSheetId="20">'13.1 ACTIVIDAD MINERA'!$A$1:$D$41</definedName>
    <definedName name="_xlnm.Print_Area" localSheetId="22">'14. RECAUDACIÓN'!$A$1:$F$21</definedName>
    <definedName name="_xlnm.Print_Area" localSheetId="1">'2. PRODUCCIÓN EMPRESAS '!#REF!</definedName>
    <definedName name="_xlnm.Print_Area" localSheetId="4">'3. PRODUCCIÓN REGIONES'!#REF!</definedName>
    <definedName name="_xlnm.Print_Area" localSheetId="9">'5. MACROECONÓMICAS '!$A$1:$I$61</definedName>
    <definedName name="_xlnm.Print_Area" localSheetId="10">'6. EXPORTACIONES'!$A$1:$L$121</definedName>
    <definedName name="_xlnm.Print_Area" localSheetId="11">'6.1 EXPORTACIONES PART'!$A$1:$X$25</definedName>
    <definedName name="_xlnm.Print_Area" localSheetId="12">'6.2 EXPORT PRODUCTOS'!$A$1:$C$42</definedName>
    <definedName name="_xlnm.Print_Area" localSheetId="13">'7. INVERSIONES'!#REF!</definedName>
    <definedName name="_xlnm.Print_Area" localSheetId="14">'8. INVERSIONES TIPO'!#REF!</definedName>
    <definedName name="_xlnm.Print_Area" localSheetId="15">'9. INVERSIONES RUBRO'!#REF!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62" l="1"/>
  <c r="F15" i="62" s="1"/>
  <c r="B18" i="62"/>
  <c r="C15" i="62"/>
  <c r="D15" i="62"/>
  <c r="E15" i="62"/>
  <c r="B15" i="62"/>
  <c r="B38" i="71"/>
  <c r="C32" i="71" s="1"/>
  <c r="B36" i="71"/>
  <c r="B35" i="71"/>
  <c r="C35" i="71" s="1"/>
  <c r="B34" i="71"/>
  <c r="B33" i="71"/>
  <c r="C33" i="71" s="1"/>
  <c r="B32" i="71"/>
  <c r="B31" i="71"/>
  <c r="C31" i="71" s="1"/>
  <c r="B30" i="71"/>
  <c r="B29" i="71"/>
  <c r="B26" i="71" s="1"/>
  <c r="C26" i="71" s="1"/>
  <c r="B28" i="71"/>
  <c r="B27" i="71"/>
  <c r="C27" i="71" s="1"/>
  <c r="B21" i="71"/>
  <c r="C15" i="71" s="1"/>
  <c r="C19" i="71"/>
  <c r="C16" i="71"/>
  <c r="C12" i="71"/>
  <c r="C11" i="71"/>
  <c r="C10" i="71"/>
  <c r="C9" i="71"/>
  <c r="C8" i="71"/>
  <c r="B6" i="71"/>
  <c r="C6" i="71" s="1"/>
  <c r="L23" i="70"/>
  <c r="K23" i="70"/>
  <c r="J23" i="70"/>
  <c r="I23" i="70"/>
  <c r="H23" i="70"/>
  <c r="G23" i="70"/>
  <c r="F23" i="70"/>
  <c r="E23" i="70"/>
  <c r="D23" i="70"/>
  <c r="C23" i="70"/>
  <c r="B23" i="70"/>
  <c r="K21" i="70"/>
  <c r="J21" i="70"/>
  <c r="I21" i="70"/>
  <c r="H21" i="70"/>
  <c r="G21" i="70"/>
  <c r="F21" i="70"/>
  <c r="E21" i="70"/>
  <c r="D21" i="70"/>
  <c r="C21" i="70"/>
  <c r="B21" i="70"/>
  <c r="L18" i="70"/>
  <c r="M18" i="70" s="1"/>
  <c r="L17" i="70"/>
  <c r="L16" i="70"/>
  <c r="L15" i="70"/>
  <c r="L14" i="70"/>
  <c r="L13" i="70"/>
  <c r="L12" i="70"/>
  <c r="L11" i="70"/>
  <c r="L10" i="70"/>
  <c r="M10" i="70" s="1"/>
  <c r="L9" i="70"/>
  <c r="L8" i="70"/>
  <c r="L7" i="70"/>
  <c r="L6" i="70"/>
  <c r="L21" i="70" s="1"/>
  <c r="I69" i="69"/>
  <c r="I70" i="69" s="1"/>
  <c r="H69" i="69"/>
  <c r="H70" i="69" s="1"/>
  <c r="G69" i="69"/>
  <c r="G70" i="69" s="1"/>
  <c r="F69" i="69"/>
  <c r="F70" i="69" s="1"/>
  <c r="E69" i="69"/>
  <c r="E70" i="69" s="1"/>
  <c r="D69" i="69"/>
  <c r="D70" i="69" s="1"/>
  <c r="C69" i="69"/>
  <c r="C70" i="69" s="1"/>
  <c r="B69" i="69"/>
  <c r="B70" i="69" s="1"/>
  <c r="I63" i="69"/>
  <c r="I64" i="69" s="1"/>
  <c r="H63" i="69"/>
  <c r="H64" i="69" s="1"/>
  <c r="G63" i="69"/>
  <c r="G64" i="69" s="1"/>
  <c r="F63" i="69"/>
  <c r="F64" i="69" s="1"/>
  <c r="E63" i="69"/>
  <c r="E64" i="69" s="1"/>
  <c r="D63" i="69"/>
  <c r="D64" i="69" s="1"/>
  <c r="C63" i="69"/>
  <c r="C64" i="69" s="1"/>
  <c r="B63" i="69"/>
  <c r="B64" i="69" s="1"/>
  <c r="I58" i="69"/>
  <c r="H58" i="69"/>
  <c r="G58" i="69"/>
  <c r="F58" i="69"/>
  <c r="E58" i="69"/>
  <c r="D58" i="69"/>
  <c r="C58" i="69"/>
  <c r="B58" i="69"/>
  <c r="J26" i="69"/>
  <c r="I26" i="69"/>
  <c r="D26" i="69"/>
  <c r="B26" i="69"/>
  <c r="J25" i="69"/>
  <c r="I25" i="69"/>
  <c r="H25" i="69"/>
  <c r="H26" i="69" s="1"/>
  <c r="G25" i="69"/>
  <c r="G26" i="69" s="1"/>
  <c r="F25" i="69"/>
  <c r="F26" i="69" s="1"/>
  <c r="E25" i="69"/>
  <c r="E26" i="69" s="1"/>
  <c r="D25" i="69"/>
  <c r="C25" i="69"/>
  <c r="C26" i="69" s="1"/>
  <c r="B25" i="69"/>
  <c r="K24" i="69"/>
  <c r="I21" i="69"/>
  <c r="G21" i="69"/>
  <c r="F21" i="69"/>
  <c r="D21" i="69"/>
  <c r="J20" i="69"/>
  <c r="J21" i="69" s="1"/>
  <c r="I20" i="69"/>
  <c r="H20" i="69"/>
  <c r="H21" i="69" s="1"/>
  <c r="G20" i="69"/>
  <c r="F20" i="69"/>
  <c r="E20" i="69"/>
  <c r="E21" i="69" s="1"/>
  <c r="D20" i="69"/>
  <c r="C20" i="69"/>
  <c r="K20" i="69" s="1"/>
  <c r="K21" i="69" s="1"/>
  <c r="B20" i="69"/>
  <c r="B21" i="69" s="1"/>
  <c r="K19" i="69"/>
  <c r="K16" i="69"/>
  <c r="K15" i="69" s="1"/>
  <c r="J15" i="69"/>
  <c r="I15" i="69"/>
  <c r="H15" i="69"/>
  <c r="G15" i="69"/>
  <c r="F15" i="69"/>
  <c r="E15" i="69"/>
  <c r="D15" i="69"/>
  <c r="C15" i="69"/>
  <c r="B15" i="69"/>
  <c r="K14" i="69"/>
  <c r="K13" i="69"/>
  <c r="K12" i="69"/>
  <c r="K11" i="69"/>
  <c r="K10" i="69"/>
  <c r="K9" i="69"/>
  <c r="K8" i="69"/>
  <c r="K7" i="69"/>
  <c r="K6" i="69"/>
  <c r="K57" i="73"/>
  <c r="J57" i="73"/>
  <c r="I57" i="73"/>
  <c r="H57" i="73"/>
  <c r="G57" i="73"/>
  <c r="F57" i="73"/>
  <c r="E57" i="73"/>
  <c r="D57" i="73"/>
  <c r="C57" i="73"/>
  <c r="B57" i="73"/>
  <c r="K31" i="73"/>
  <c r="J31" i="73"/>
  <c r="I31" i="73"/>
  <c r="H31" i="73"/>
  <c r="G31" i="73"/>
  <c r="F31" i="73"/>
  <c r="E31" i="73"/>
  <c r="D31" i="73"/>
  <c r="C31" i="73"/>
  <c r="B31" i="73"/>
  <c r="K5" i="73"/>
  <c r="J5" i="73"/>
  <c r="I5" i="73"/>
  <c r="H5" i="73"/>
  <c r="G5" i="73"/>
  <c r="F5" i="73"/>
  <c r="E5" i="73"/>
  <c r="D5" i="73"/>
  <c r="C5" i="73"/>
  <c r="B5" i="73"/>
  <c r="L31" i="72"/>
  <c r="J31" i="72"/>
  <c r="I31" i="72"/>
  <c r="H31" i="72"/>
  <c r="G31" i="72"/>
  <c r="F31" i="72"/>
  <c r="E31" i="72"/>
  <c r="D31" i="72"/>
  <c r="C31" i="72"/>
  <c r="B31" i="72"/>
  <c r="K29" i="72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7" i="72"/>
  <c r="K6" i="72"/>
  <c r="K5" i="72"/>
  <c r="K31" i="72" s="1"/>
  <c r="C29" i="71" l="1"/>
  <c r="C28" i="71"/>
  <c r="C34" i="71"/>
  <c r="C13" i="71"/>
  <c r="C36" i="71"/>
  <c r="C30" i="71"/>
  <c r="C14" i="71"/>
  <c r="M8" i="70"/>
  <c r="M16" i="70"/>
  <c r="M12" i="70"/>
  <c r="M15" i="70"/>
  <c r="M7" i="70"/>
  <c r="M13" i="70"/>
  <c r="M9" i="70"/>
  <c r="M11" i="70"/>
  <c r="M17" i="70"/>
  <c r="M14" i="70"/>
  <c r="M23" i="70"/>
  <c r="M6" i="70"/>
  <c r="C21" i="69"/>
  <c r="K25" i="69"/>
  <c r="K26" i="69" s="1"/>
  <c r="C13" i="63"/>
  <c r="B6" i="53"/>
  <c r="D6" i="53" s="1"/>
  <c r="C6" i="53"/>
  <c r="E6" i="53"/>
  <c r="F6" i="53"/>
  <c r="H7" i="53" s="1"/>
  <c r="H6" i="53" s="1"/>
  <c r="G6" i="53"/>
  <c r="D7" i="53"/>
  <c r="G7" i="53"/>
  <c r="D8" i="53"/>
  <c r="G8" i="53"/>
  <c r="H8" i="53"/>
  <c r="D9" i="53"/>
  <c r="G9" i="53"/>
  <c r="H9" i="53"/>
  <c r="D10" i="53"/>
  <c r="G10" i="53"/>
  <c r="H10" i="53"/>
  <c r="D11" i="53"/>
  <c r="G11" i="53"/>
  <c r="H11" i="53"/>
  <c r="D12" i="53"/>
  <c r="G12" i="53"/>
  <c r="H12" i="53"/>
  <c r="D13" i="53"/>
  <c r="G13" i="53"/>
  <c r="H13" i="53"/>
  <c r="D14" i="53"/>
  <c r="G14" i="53"/>
  <c r="H14" i="53"/>
  <c r="D15" i="53"/>
  <c r="G15" i="53"/>
  <c r="H15" i="53"/>
  <c r="D16" i="53"/>
  <c r="G16" i="53"/>
  <c r="H16" i="53"/>
  <c r="D17" i="53"/>
  <c r="G17" i="53"/>
  <c r="H17" i="53"/>
  <c r="D18" i="53"/>
  <c r="G18" i="53"/>
  <c r="H18" i="53"/>
  <c r="D19" i="53"/>
  <c r="G19" i="53"/>
  <c r="H19" i="53"/>
  <c r="D20" i="53"/>
  <c r="G20" i="53"/>
  <c r="H20" i="53"/>
  <c r="D21" i="53"/>
  <c r="G21" i="53"/>
  <c r="H21" i="53"/>
  <c r="B22" i="53"/>
  <c r="C22" i="53"/>
  <c r="D22" i="53" s="1"/>
  <c r="E22" i="53"/>
  <c r="F22" i="53"/>
  <c r="G22" i="53" s="1"/>
  <c r="D23" i="53"/>
  <c r="G23" i="53"/>
  <c r="H23" i="53"/>
  <c r="D24" i="53"/>
  <c r="G24" i="53"/>
  <c r="H24" i="53"/>
  <c r="D25" i="53"/>
  <c r="G25" i="53"/>
  <c r="D26" i="53"/>
  <c r="G26" i="53"/>
  <c r="D27" i="53"/>
  <c r="G27" i="53"/>
  <c r="D28" i="53"/>
  <c r="G28" i="53"/>
  <c r="H28" i="53"/>
  <c r="D29" i="53"/>
  <c r="G29" i="53"/>
  <c r="H29" i="53"/>
  <c r="D30" i="53"/>
  <c r="G30" i="53"/>
  <c r="H30" i="53"/>
  <c r="D31" i="53"/>
  <c r="G31" i="53"/>
  <c r="H31" i="53"/>
  <c r="D32" i="53"/>
  <c r="G32" i="53"/>
  <c r="H32" i="53"/>
  <c r="D33" i="53"/>
  <c r="G33" i="53"/>
  <c r="D34" i="53"/>
  <c r="G34" i="53"/>
  <c r="D35" i="53"/>
  <c r="G35" i="53"/>
  <c r="D36" i="53"/>
  <c r="G36" i="53"/>
  <c r="H36" i="53"/>
  <c r="H37" i="53"/>
  <c r="D38" i="53"/>
  <c r="G38" i="53"/>
  <c r="H38" i="53"/>
  <c r="H39" i="53"/>
  <c r="B40" i="53"/>
  <c r="D40" i="53" s="1"/>
  <c r="C40" i="53"/>
  <c r="E40" i="53"/>
  <c r="F40" i="53"/>
  <c r="G40" i="53"/>
  <c r="D41" i="53"/>
  <c r="G41" i="53"/>
  <c r="H41" i="53"/>
  <c r="D42" i="53"/>
  <c r="G42" i="53"/>
  <c r="H42" i="53"/>
  <c r="D43" i="53"/>
  <c r="G43" i="53"/>
  <c r="H43" i="53"/>
  <c r="D44" i="53"/>
  <c r="G44" i="53"/>
  <c r="H44" i="53"/>
  <c r="H40" i="53" s="1"/>
  <c r="D45" i="53"/>
  <c r="G45" i="53"/>
  <c r="H45" i="53"/>
  <c r="D46" i="53"/>
  <c r="G46" i="53"/>
  <c r="H46" i="53"/>
  <c r="D47" i="53"/>
  <c r="G47" i="53"/>
  <c r="H47" i="53"/>
  <c r="D48" i="53"/>
  <c r="G48" i="53"/>
  <c r="H48" i="53"/>
  <c r="D49" i="53"/>
  <c r="G49" i="53"/>
  <c r="H49" i="53"/>
  <c r="H50" i="53"/>
  <c r="H51" i="53"/>
  <c r="B52" i="53"/>
  <c r="C52" i="53"/>
  <c r="D52" i="53" s="1"/>
  <c r="E52" i="53"/>
  <c r="F52" i="53"/>
  <c r="H59" i="53" s="1"/>
  <c r="D53" i="53"/>
  <c r="G53" i="53"/>
  <c r="H53" i="53"/>
  <c r="D54" i="53"/>
  <c r="G54" i="53"/>
  <c r="H54" i="53"/>
  <c r="D55" i="53"/>
  <c r="G55" i="53"/>
  <c r="H55" i="53"/>
  <c r="D56" i="53"/>
  <c r="G56" i="53"/>
  <c r="H56" i="53"/>
  <c r="D57" i="53"/>
  <c r="G57" i="53"/>
  <c r="D58" i="53"/>
  <c r="G58" i="53"/>
  <c r="D59" i="53"/>
  <c r="G59" i="53"/>
  <c r="D60" i="53"/>
  <c r="G60" i="53"/>
  <c r="H60" i="53"/>
  <c r="D61" i="53"/>
  <c r="G61" i="53"/>
  <c r="H61" i="53"/>
  <c r="H62" i="53"/>
  <c r="B64" i="53"/>
  <c r="D64" i="53" s="1"/>
  <c r="C64" i="53"/>
  <c r="E64" i="53"/>
  <c r="F64" i="53"/>
  <c r="G64" i="53"/>
  <c r="D65" i="53"/>
  <c r="G65" i="53"/>
  <c r="H65" i="53"/>
  <c r="D66" i="53"/>
  <c r="G66" i="53"/>
  <c r="H66" i="53"/>
  <c r="D67" i="53"/>
  <c r="G67" i="53"/>
  <c r="H67" i="53"/>
  <c r="D68" i="53"/>
  <c r="G68" i="53"/>
  <c r="H68" i="53"/>
  <c r="H64" i="53" s="1"/>
  <c r="D69" i="53"/>
  <c r="G69" i="53"/>
  <c r="H69" i="53"/>
  <c r="H70" i="53"/>
  <c r="D71" i="53"/>
  <c r="G71" i="53"/>
  <c r="H71" i="53"/>
  <c r="D72" i="53"/>
  <c r="G72" i="53"/>
  <c r="H72" i="53"/>
  <c r="D73" i="53"/>
  <c r="G73" i="53"/>
  <c r="H73" i="53"/>
  <c r="D74" i="53"/>
  <c r="G74" i="53"/>
  <c r="H74" i="53"/>
  <c r="D75" i="53"/>
  <c r="G75" i="53"/>
  <c r="H75" i="53"/>
  <c r="D76" i="53"/>
  <c r="G76" i="53"/>
  <c r="H76" i="53"/>
  <c r="D77" i="53"/>
  <c r="G77" i="53"/>
  <c r="H77" i="53"/>
  <c r="D78" i="53"/>
  <c r="G78" i="53"/>
  <c r="H78" i="53"/>
  <c r="D79" i="53"/>
  <c r="G79" i="53"/>
  <c r="H79" i="53"/>
  <c r="H80" i="53"/>
  <c r="B81" i="53"/>
  <c r="C81" i="53"/>
  <c r="D81" i="53"/>
  <c r="E81" i="53"/>
  <c r="F81" i="53"/>
  <c r="H82" i="53" s="1"/>
  <c r="H81" i="53" s="1"/>
  <c r="G81" i="53"/>
  <c r="D82" i="53"/>
  <c r="G82" i="53"/>
  <c r="B83" i="53"/>
  <c r="C83" i="53"/>
  <c r="D83" i="53" s="1"/>
  <c r="E83" i="53"/>
  <c r="G83" i="53" s="1"/>
  <c r="F83" i="53"/>
  <c r="H83" i="53"/>
  <c r="D84" i="53"/>
  <c r="G84" i="53"/>
  <c r="H84" i="53"/>
  <c r="B85" i="53"/>
  <c r="C85" i="53"/>
  <c r="D85" i="53" s="1"/>
  <c r="E85" i="53"/>
  <c r="F85" i="53"/>
  <c r="H88" i="53" s="1"/>
  <c r="D86" i="53"/>
  <c r="G86" i="53"/>
  <c r="D87" i="53"/>
  <c r="G87" i="53"/>
  <c r="D88" i="53"/>
  <c r="G88" i="53"/>
  <c r="D89" i="53"/>
  <c r="G89" i="53"/>
  <c r="D90" i="53"/>
  <c r="G90" i="53"/>
  <c r="D91" i="53"/>
  <c r="G91" i="53"/>
  <c r="B6" i="52"/>
  <c r="C6" i="52"/>
  <c r="D6" i="52" s="1"/>
  <c r="E6" i="52"/>
  <c r="G6" i="52" s="1"/>
  <c r="F6" i="52"/>
  <c r="D7" i="52"/>
  <c r="G7" i="52"/>
  <c r="H7" i="52"/>
  <c r="D8" i="52"/>
  <c r="G8" i="52"/>
  <c r="H8" i="52"/>
  <c r="D9" i="52"/>
  <c r="G9" i="52"/>
  <c r="H9" i="52"/>
  <c r="H6" i="52" s="1"/>
  <c r="D10" i="52"/>
  <c r="G10" i="52"/>
  <c r="H10" i="52"/>
  <c r="D11" i="52"/>
  <c r="G11" i="52"/>
  <c r="H11" i="52"/>
  <c r="D12" i="52"/>
  <c r="G12" i="52"/>
  <c r="H12" i="52"/>
  <c r="D13" i="52"/>
  <c r="G13" i="52"/>
  <c r="H13" i="52"/>
  <c r="D14" i="52"/>
  <c r="G14" i="52"/>
  <c r="H14" i="52"/>
  <c r="D15" i="52"/>
  <c r="G15" i="52"/>
  <c r="H15" i="52"/>
  <c r="D16" i="52"/>
  <c r="G16" i="52"/>
  <c r="H16" i="52"/>
  <c r="D17" i="52"/>
  <c r="G17" i="52"/>
  <c r="H17" i="52"/>
  <c r="B18" i="52"/>
  <c r="C18" i="52"/>
  <c r="D18" i="52" s="1"/>
  <c r="E18" i="52"/>
  <c r="G18" i="52" s="1"/>
  <c r="F18" i="52"/>
  <c r="D19" i="52"/>
  <c r="G19" i="52"/>
  <c r="H19" i="52"/>
  <c r="D20" i="52"/>
  <c r="G20" i="52"/>
  <c r="H20" i="52"/>
  <c r="D21" i="52"/>
  <c r="G21" i="52"/>
  <c r="H21" i="52"/>
  <c r="H18" i="52" s="1"/>
  <c r="D22" i="52"/>
  <c r="G22" i="52"/>
  <c r="H22" i="52"/>
  <c r="D23" i="52"/>
  <c r="G23" i="52"/>
  <c r="H23" i="52"/>
  <c r="D24" i="52"/>
  <c r="G24" i="52"/>
  <c r="H24" i="52"/>
  <c r="D25" i="52"/>
  <c r="G25" i="52"/>
  <c r="H25" i="52"/>
  <c r="D26" i="52"/>
  <c r="G26" i="52"/>
  <c r="H26" i="52"/>
  <c r="D27" i="52"/>
  <c r="G27" i="52"/>
  <c r="H27" i="52"/>
  <c r="D28" i="52"/>
  <c r="G28" i="52"/>
  <c r="H28" i="52"/>
  <c r="D29" i="52"/>
  <c r="G29" i="52"/>
  <c r="H29" i="52"/>
  <c r="B30" i="52"/>
  <c r="C30" i="52"/>
  <c r="D30" i="52" s="1"/>
  <c r="E30" i="52"/>
  <c r="F30" i="52"/>
  <c r="G30" i="52"/>
  <c r="D31" i="52"/>
  <c r="G31" i="52"/>
  <c r="H31" i="52"/>
  <c r="D32" i="52"/>
  <c r="G32" i="52"/>
  <c r="H32" i="52"/>
  <c r="D33" i="52"/>
  <c r="G33" i="52"/>
  <c r="H33" i="52"/>
  <c r="H30" i="52" s="1"/>
  <c r="D34" i="52"/>
  <c r="G34" i="52"/>
  <c r="H34" i="52"/>
  <c r="D35" i="52"/>
  <c r="G35" i="52"/>
  <c r="H35" i="52"/>
  <c r="D36" i="52"/>
  <c r="G36" i="52"/>
  <c r="H36" i="52"/>
  <c r="D37" i="52"/>
  <c r="G37" i="52"/>
  <c r="H37" i="52"/>
  <c r="D38" i="52"/>
  <c r="G38" i="52"/>
  <c r="H38" i="52"/>
  <c r="D39" i="52"/>
  <c r="G39" i="52"/>
  <c r="H39" i="52"/>
  <c r="D40" i="52"/>
  <c r="G40" i="52"/>
  <c r="H40" i="52"/>
  <c r="D41" i="52"/>
  <c r="G41" i="52"/>
  <c r="H41" i="52"/>
  <c r="B42" i="52"/>
  <c r="C42" i="52"/>
  <c r="D42" i="52" s="1"/>
  <c r="E42" i="52"/>
  <c r="F42" i="52"/>
  <c r="G42" i="52"/>
  <c r="D43" i="52"/>
  <c r="G43" i="52"/>
  <c r="H43" i="52"/>
  <c r="D44" i="52"/>
  <c r="G44" i="52"/>
  <c r="H44" i="52"/>
  <c r="D45" i="52"/>
  <c r="G45" i="52"/>
  <c r="H45" i="52"/>
  <c r="H42" i="52" s="1"/>
  <c r="D46" i="52"/>
  <c r="G46" i="52"/>
  <c r="H46" i="52"/>
  <c r="D47" i="52"/>
  <c r="G47" i="52"/>
  <c r="H47" i="52"/>
  <c r="D48" i="52"/>
  <c r="G48" i="52"/>
  <c r="H48" i="52"/>
  <c r="D49" i="52"/>
  <c r="G49" i="52"/>
  <c r="H49" i="52"/>
  <c r="D50" i="52"/>
  <c r="G50" i="52"/>
  <c r="H50" i="52"/>
  <c r="D51" i="52"/>
  <c r="G51" i="52"/>
  <c r="H51" i="52"/>
  <c r="D52" i="52"/>
  <c r="G52" i="52"/>
  <c r="H52" i="52"/>
  <c r="D53" i="52"/>
  <c r="G53" i="52"/>
  <c r="H53" i="52"/>
  <c r="B54" i="52"/>
  <c r="C54" i="52"/>
  <c r="D54" i="52" s="1"/>
  <c r="E54" i="52"/>
  <c r="F54" i="52"/>
  <c r="G54" i="52"/>
  <c r="D55" i="52"/>
  <c r="G55" i="52"/>
  <c r="H55" i="52"/>
  <c r="D56" i="52"/>
  <c r="G56" i="52"/>
  <c r="H56" i="52"/>
  <c r="D57" i="52"/>
  <c r="G57" i="52"/>
  <c r="H57" i="52"/>
  <c r="H54" i="52" s="1"/>
  <c r="D58" i="52"/>
  <c r="G58" i="52"/>
  <c r="H58" i="52"/>
  <c r="D59" i="52"/>
  <c r="G59" i="52"/>
  <c r="H59" i="52"/>
  <c r="D60" i="52"/>
  <c r="G60" i="52"/>
  <c r="H60" i="52"/>
  <c r="D61" i="52"/>
  <c r="G61" i="52"/>
  <c r="H61" i="52"/>
  <c r="D62" i="52"/>
  <c r="G62" i="52"/>
  <c r="H62" i="52"/>
  <c r="D63" i="52"/>
  <c r="G63" i="52"/>
  <c r="H63" i="52"/>
  <c r="D64" i="52"/>
  <c r="G64" i="52"/>
  <c r="H64" i="52"/>
  <c r="D65" i="52"/>
  <c r="G65" i="52"/>
  <c r="H65" i="52"/>
  <c r="B66" i="52"/>
  <c r="C66" i="52"/>
  <c r="D66" i="52" s="1"/>
  <c r="E66" i="52"/>
  <c r="F66" i="52"/>
  <c r="G66" i="52"/>
  <c r="H66" i="52"/>
  <c r="D67" i="52"/>
  <c r="G67" i="52"/>
  <c r="H67" i="52"/>
  <c r="D68" i="52"/>
  <c r="G68" i="52"/>
  <c r="H68" i="52"/>
  <c r="B69" i="52"/>
  <c r="D69" i="52" s="1"/>
  <c r="C69" i="52"/>
  <c r="E69" i="52"/>
  <c r="F69" i="52"/>
  <c r="G69" i="52" s="1"/>
  <c r="H69" i="52"/>
  <c r="D70" i="52"/>
  <c r="G70" i="52"/>
  <c r="H70" i="52"/>
  <c r="B71" i="52"/>
  <c r="C71" i="52"/>
  <c r="D71" i="52" s="1"/>
  <c r="E71" i="52"/>
  <c r="F71" i="52"/>
  <c r="H75" i="52" s="1"/>
  <c r="D72" i="52"/>
  <c r="G72" i="52"/>
  <c r="H72" i="52"/>
  <c r="D73" i="52"/>
  <c r="G73" i="52"/>
  <c r="H73" i="52"/>
  <c r="D74" i="52"/>
  <c r="G74" i="52"/>
  <c r="D75" i="52"/>
  <c r="G75" i="52"/>
  <c r="D76" i="52"/>
  <c r="G76" i="52"/>
  <c r="H77" i="52"/>
  <c r="B16" i="51"/>
  <c r="C16" i="51"/>
  <c r="D16" i="51"/>
  <c r="E16" i="51"/>
  <c r="F16" i="51"/>
  <c r="G16" i="51"/>
  <c r="H16" i="51"/>
  <c r="I16" i="51"/>
  <c r="B23" i="51"/>
  <c r="C23" i="51"/>
  <c r="D23" i="51"/>
  <c r="E23" i="51"/>
  <c r="F23" i="51"/>
  <c r="G23" i="51"/>
  <c r="H23" i="51"/>
  <c r="I23" i="51"/>
  <c r="B28" i="51"/>
  <c r="C28" i="51"/>
  <c r="D28" i="51"/>
  <c r="E28" i="51"/>
  <c r="F28" i="51"/>
  <c r="G28" i="51"/>
  <c r="H28" i="51"/>
  <c r="I28" i="51"/>
  <c r="A32" i="51"/>
  <c r="B33" i="51"/>
  <c r="C33" i="51"/>
  <c r="D33" i="51"/>
  <c r="E33" i="51"/>
  <c r="F33" i="51"/>
  <c r="G33" i="51"/>
  <c r="H33" i="51"/>
  <c r="I33" i="51"/>
  <c r="H90" i="53" l="1"/>
  <c r="G85" i="53"/>
  <c r="H58" i="53"/>
  <c r="H34" i="53"/>
  <c r="H26" i="53"/>
  <c r="H89" i="53"/>
  <c r="H57" i="53"/>
  <c r="H52" i="53" s="1"/>
  <c r="G52" i="53"/>
  <c r="H33" i="53"/>
  <c r="H25" i="53"/>
  <c r="H22" i="53" s="1"/>
  <c r="H92" i="53"/>
  <c r="H86" i="53"/>
  <c r="H91" i="53"/>
  <c r="H63" i="53"/>
  <c r="H35" i="53"/>
  <c r="H27" i="53"/>
  <c r="H87" i="53"/>
  <c r="H71" i="52"/>
  <c r="H74" i="52"/>
  <c r="H76" i="52"/>
  <c r="G71" i="52"/>
  <c r="H85" i="53" l="1"/>
  <c r="B6" i="80" l="1"/>
  <c r="C6" i="80"/>
  <c r="D6" i="80"/>
  <c r="F6" i="80"/>
  <c r="G6" i="80"/>
  <c r="H6" i="80"/>
  <c r="D7" i="80"/>
  <c r="H7" i="80"/>
  <c r="I7" i="80"/>
  <c r="I6" i="80" s="1"/>
  <c r="D8" i="80"/>
  <c r="H8" i="80"/>
  <c r="I8" i="80"/>
  <c r="D9" i="80"/>
  <c r="H9" i="80"/>
  <c r="I9" i="80"/>
  <c r="D10" i="80"/>
  <c r="H10" i="80"/>
  <c r="I10" i="80"/>
  <c r="B11" i="80"/>
  <c r="C11" i="80"/>
  <c r="D11" i="80"/>
  <c r="F11" i="80"/>
  <c r="G11" i="80"/>
  <c r="I12" i="80" s="1"/>
  <c r="I11" i="80" s="1"/>
  <c r="H11" i="80"/>
  <c r="D12" i="80"/>
  <c r="H12" i="80"/>
  <c r="B13" i="80"/>
  <c r="C13" i="80"/>
  <c r="F13" i="80"/>
  <c r="G13" i="80"/>
  <c r="B6" i="79"/>
  <c r="C6" i="79"/>
  <c r="D6" i="79" s="1"/>
  <c r="F6" i="79"/>
  <c r="G6" i="79"/>
  <c r="I10" i="79" s="1"/>
  <c r="H6" i="79"/>
  <c r="D7" i="79"/>
  <c r="H7" i="79"/>
  <c r="I7" i="79"/>
  <c r="I6" i="79" s="1"/>
  <c r="D8" i="79"/>
  <c r="H8" i="79"/>
  <c r="I8" i="79"/>
  <c r="D9" i="79"/>
  <c r="H9" i="79"/>
  <c r="I9" i="79"/>
  <c r="D10" i="79"/>
  <c r="H10" i="79"/>
  <c r="D11" i="79"/>
  <c r="H11" i="79"/>
  <c r="I11" i="79"/>
  <c r="B12" i="79"/>
  <c r="C12" i="79"/>
  <c r="D12" i="79" s="1"/>
  <c r="F12" i="79"/>
  <c r="H12" i="79" s="1"/>
  <c r="G12" i="79"/>
  <c r="D13" i="79"/>
  <c r="H13" i="79"/>
  <c r="I13" i="79"/>
  <c r="I12" i="79" s="1"/>
  <c r="B14" i="79"/>
  <c r="C14" i="79"/>
  <c r="D14" i="79" s="1"/>
  <c r="F14" i="79"/>
  <c r="G14" i="79"/>
  <c r="I18" i="79" s="1"/>
  <c r="H14" i="79"/>
  <c r="D15" i="79"/>
  <c r="H15" i="79"/>
  <c r="I15" i="79"/>
  <c r="I14" i="79" s="1"/>
  <c r="D16" i="79"/>
  <c r="H16" i="79"/>
  <c r="I16" i="79"/>
  <c r="D17" i="79"/>
  <c r="H17" i="79"/>
  <c r="I17" i="79"/>
  <c r="D18" i="79"/>
  <c r="H18" i="79"/>
  <c r="D19" i="79"/>
  <c r="H19" i="79"/>
  <c r="I19" i="79"/>
  <c r="B20" i="79"/>
  <c r="C20" i="79"/>
  <c r="D20" i="79" s="1"/>
  <c r="F20" i="79"/>
  <c r="H20" i="79" s="1"/>
  <c r="G20" i="79"/>
  <c r="D21" i="79"/>
  <c r="H21" i="79"/>
  <c r="I21" i="79"/>
  <c r="I20" i="79" s="1"/>
  <c r="D22" i="79"/>
  <c r="H22" i="79"/>
  <c r="I22" i="79"/>
  <c r="B23" i="79"/>
  <c r="C23" i="79"/>
  <c r="D23" i="79"/>
  <c r="F23" i="79"/>
  <c r="G23" i="79"/>
  <c r="H23" i="79" s="1"/>
  <c r="D24" i="79"/>
  <c r="H24" i="79"/>
  <c r="D25" i="79"/>
  <c r="H25" i="79"/>
  <c r="I25" i="79"/>
  <c r="D26" i="79"/>
  <c r="H26" i="79"/>
  <c r="D27" i="79"/>
  <c r="H27" i="79"/>
  <c r="I27" i="79"/>
  <c r="D28" i="79"/>
  <c r="H28" i="79"/>
  <c r="D29" i="79"/>
  <c r="H29" i="79"/>
  <c r="D30" i="79"/>
  <c r="H30" i="79"/>
  <c r="B31" i="79"/>
  <c r="C31" i="79"/>
  <c r="D31" i="79"/>
  <c r="F31" i="79"/>
  <c r="G31" i="79"/>
  <c r="H31" i="79"/>
  <c r="I31" i="79"/>
  <c r="D32" i="79"/>
  <c r="H32" i="79"/>
  <c r="I32" i="79"/>
  <c r="D33" i="79"/>
  <c r="H33" i="79"/>
  <c r="I33" i="79"/>
  <c r="D34" i="79"/>
  <c r="H34" i="79"/>
  <c r="I34" i="79"/>
  <c r="D35" i="79"/>
  <c r="H35" i="79"/>
  <c r="I35" i="79"/>
  <c r="B36" i="79"/>
  <c r="C36" i="79"/>
  <c r="D36" i="79"/>
  <c r="F36" i="79"/>
  <c r="H36" i="79" s="1"/>
  <c r="G36" i="79"/>
  <c r="I37" i="79" s="1"/>
  <c r="I36" i="79" s="1"/>
  <c r="D37" i="79"/>
  <c r="H37" i="79"/>
  <c r="D38" i="79"/>
  <c r="H38" i="79"/>
  <c r="I38" i="79"/>
  <c r="I39" i="79"/>
  <c r="I40" i="79"/>
  <c r="I41" i="79"/>
  <c r="B42" i="79"/>
  <c r="C42" i="79"/>
  <c r="D42" i="79"/>
  <c r="F42" i="79"/>
  <c r="H42" i="79" s="1"/>
  <c r="G42" i="79"/>
  <c r="I43" i="79" s="1"/>
  <c r="I42" i="79" s="1"/>
  <c r="D43" i="79"/>
  <c r="H43" i="79"/>
  <c r="D44" i="79"/>
  <c r="H44" i="79"/>
  <c r="I44" i="79"/>
  <c r="D45" i="79"/>
  <c r="H45" i="79"/>
  <c r="I45" i="79"/>
  <c r="D46" i="79"/>
  <c r="H46" i="79"/>
  <c r="I46" i="79"/>
  <c r="D47" i="79"/>
  <c r="H47" i="79"/>
  <c r="I47" i="79"/>
  <c r="D48" i="79"/>
  <c r="H48" i="79"/>
  <c r="I48" i="79"/>
  <c r="D49" i="79"/>
  <c r="H49" i="79"/>
  <c r="I49" i="79"/>
  <c r="B50" i="79"/>
  <c r="C50" i="79"/>
  <c r="D50" i="79" s="1"/>
  <c r="F50" i="79"/>
  <c r="G50" i="79"/>
  <c r="H50" i="79" s="1"/>
  <c r="D51" i="79"/>
  <c r="H51" i="79"/>
  <c r="I51" i="79"/>
  <c r="I50" i="79" s="1"/>
  <c r="D52" i="79"/>
  <c r="H52" i="79"/>
  <c r="I52" i="79"/>
  <c r="D53" i="79"/>
  <c r="H53" i="79"/>
  <c r="I53" i="79"/>
  <c r="D54" i="79"/>
  <c r="H54" i="79"/>
  <c r="I54" i="79"/>
  <c r="D55" i="79"/>
  <c r="H55" i="79"/>
  <c r="I55" i="79"/>
  <c r="D56" i="79"/>
  <c r="H56" i="79"/>
  <c r="I56" i="79"/>
  <c r="D57" i="79"/>
  <c r="H57" i="79"/>
  <c r="I57" i="79"/>
  <c r="B58" i="79"/>
  <c r="C58" i="79"/>
  <c r="D58" i="79"/>
  <c r="F58" i="79"/>
  <c r="H58" i="79" s="1"/>
  <c r="G58" i="79"/>
  <c r="I59" i="79" s="1"/>
  <c r="I58" i="79" s="1"/>
  <c r="D59" i="79"/>
  <c r="H59" i="79"/>
  <c r="B60" i="79"/>
  <c r="C60" i="79"/>
  <c r="D60" i="79" s="1"/>
  <c r="F60" i="79"/>
  <c r="G60" i="79"/>
  <c r="I63" i="79" s="1"/>
  <c r="H60" i="79"/>
  <c r="D61" i="79"/>
  <c r="H61" i="79"/>
  <c r="I61" i="79"/>
  <c r="D62" i="79"/>
  <c r="H62" i="79"/>
  <c r="I62" i="79"/>
  <c r="D63" i="79"/>
  <c r="H63" i="79"/>
  <c r="B64" i="79"/>
  <c r="C64" i="79"/>
  <c r="D64" i="79" s="1"/>
  <c r="F64" i="79"/>
  <c r="G64" i="79"/>
  <c r="I68" i="79" s="1"/>
  <c r="H64" i="79"/>
  <c r="D67" i="79"/>
  <c r="H67" i="79"/>
  <c r="I67" i="79"/>
  <c r="D68" i="79"/>
  <c r="H68" i="79"/>
  <c r="D69" i="79"/>
  <c r="H69" i="79"/>
  <c r="I69" i="79"/>
  <c r="D70" i="79"/>
  <c r="H70" i="79"/>
  <c r="I70" i="79"/>
  <c r="B71" i="79"/>
  <c r="C71" i="79"/>
  <c r="D71" i="79" s="1"/>
  <c r="F71" i="79"/>
  <c r="G71" i="79"/>
  <c r="I72" i="79" s="1"/>
  <c r="D73" i="79"/>
  <c r="H73" i="79"/>
  <c r="D74" i="79"/>
  <c r="H74" i="79"/>
  <c r="B75" i="79"/>
  <c r="C75" i="79"/>
  <c r="D75" i="79"/>
  <c r="F75" i="79"/>
  <c r="G75" i="79"/>
  <c r="H75" i="79"/>
  <c r="I75" i="79"/>
  <c r="D76" i="79"/>
  <c r="H76" i="79"/>
  <c r="I76" i="79"/>
  <c r="D77" i="79"/>
  <c r="H77" i="79"/>
  <c r="I77" i="79"/>
  <c r="D78" i="79"/>
  <c r="H78" i="79"/>
  <c r="I78" i="79"/>
  <c r="B79" i="79"/>
  <c r="C79" i="79"/>
  <c r="D79" i="79"/>
  <c r="F79" i="79"/>
  <c r="G79" i="79"/>
  <c r="H79" i="79"/>
  <c r="D80" i="79"/>
  <c r="H80" i="79"/>
  <c r="I80" i="79"/>
  <c r="I81" i="79"/>
  <c r="I79" i="79" s="1"/>
  <c r="D82" i="79"/>
  <c r="H82" i="79"/>
  <c r="I82" i="79"/>
  <c r="B83" i="79"/>
  <c r="D83" i="79" s="1"/>
  <c r="C83" i="79"/>
  <c r="F83" i="79"/>
  <c r="G83" i="79"/>
  <c r="H83" i="79" s="1"/>
  <c r="D84" i="79"/>
  <c r="H84" i="79"/>
  <c r="B85" i="79"/>
  <c r="C85" i="79"/>
  <c r="D85" i="79"/>
  <c r="F85" i="79"/>
  <c r="G85" i="79"/>
  <c r="H85" i="79"/>
  <c r="I85" i="79"/>
  <c r="H86" i="79"/>
  <c r="I86" i="79"/>
  <c r="D87" i="79"/>
  <c r="H87" i="79"/>
  <c r="I87" i="79"/>
  <c r="B88" i="79"/>
  <c r="C88" i="79"/>
  <c r="D88" i="79"/>
  <c r="F88" i="79"/>
  <c r="G88" i="79"/>
  <c r="H88" i="79" s="1"/>
  <c r="I88" i="79"/>
  <c r="D89" i="79"/>
  <c r="H89" i="79"/>
  <c r="B90" i="79"/>
  <c r="C90" i="79"/>
  <c r="D90" i="79" s="1"/>
  <c r="F90" i="79"/>
  <c r="G90" i="79"/>
  <c r="H90" i="79"/>
  <c r="D91" i="79"/>
  <c r="H91" i="79"/>
  <c r="I91" i="79"/>
  <c r="I90" i="79" s="1"/>
  <c r="D92" i="79"/>
  <c r="H92" i="79"/>
  <c r="I92" i="79"/>
  <c r="B93" i="79"/>
  <c r="C93" i="79"/>
  <c r="D93" i="79" s="1"/>
  <c r="F93" i="79"/>
  <c r="G93" i="79"/>
  <c r="I94" i="79" s="1"/>
  <c r="D95" i="79"/>
  <c r="H95" i="79"/>
  <c r="D96" i="79"/>
  <c r="H96" i="79"/>
  <c r="B97" i="79"/>
  <c r="C97" i="79"/>
  <c r="D97" i="79"/>
  <c r="F97" i="79"/>
  <c r="G97" i="79"/>
  <c r="H97" i="79"/>
  <c r="I97" i="79"/>
  <c r="H98" i="79"/>
  <c r="I98" i="79"/>
  <c r="D99" i="79"/>
  <c r="H99" i="79"/>
  <c r="I99" i="79"/>
  <c r="I100" i="79"/>
  <c r="I101" i="79"/>
  <c r="B102" i="79"/>
  <c r="D102" i="79" s="1"/>
  <c r="C102" i="79"/>
  <c r="F102" i="79"/>
  <c r="G102" i="79"/>
  <c r="H102" i="79" s="1"/>
  <c r="D103" i="79"/>
  <c r="H103" i="79"/>
  <c r="B104" i="79"/>
  <c r="C104" i="79"/>
  <c r="D104" i="79"/>
  <c r="F104" i="79"/>
  <c r="G104" i="79"/>
  <c r="H104" i="79"/>
  <c r="D105" i="79"/>
  <c r="H105" i="79"/>
  <c r="I105" i="79"/>
  <c r="I106" i="79"/>
  <c r="I104" i="79" s="1"/>
  <c r="H107" i="79"/>
  <c r="I107" i="79"/>
  <c r="B108" i="79"/>
  <c r="C108" i="79"/>
  <c r="D108" i="79" s="1"/>
  <c r="F108" i="79"/>
  <c r="G108" i="79"/>
  <c r="H108" i="79"/>
  <c r="D109" i="79"/>
  <c r="H109" i="79"/>
  <c r="I109" i="79"/>
  <c r="I108" i="79" s="1"/>
  <c r="B110" i="79"/>
  <c r="C110" i="79"/>
  <c r="D110" i="79" s="1"/>
  <c r="F110" i="79"/>
  <c r="G110" i="79"/>
  <c r="H110" i="79" s="1"/>
  <c r="H111" i="79"/>
  <c r="D112" i="79"/>
  <c r="H112" i="79"/>
  <c r="I112" i="79"/>
  <c r="B113" i="79"/>
  <c r="C113" i="79"/>
  <c r="D113" i="79"/>
  <c r="F113" i="79"/>
  <c r="H113" i="79" s="1"/>
  <c r="G113" i="79"/>
  <c r="I113" i="79"/>
  <c r="D114" i="79"/>
  <c r="H114" i="79"/>
  <c r="I114" i="79"/>
  <c r="B115" i="79"/>
  <c r="C115" i="79"/>
  <c r="D115" i="79" s="1"/>
  <c r="F115" i="79"/>
  <c r="G115" i="79"/>
  <c r="H115" i="79"/>
  <c r="D116" i="79"/>
  <c r="H116" i="79"/>
  <c r="I116" i="79"/>
  <c r="I115" i="79" s="1"/>
  <c r="B117" i="79"/>
  <c r="C117" i="79"/>
  <c r="D117" i="79" s="1"/>
  <c r="F117" i="79"/>
  <c r="G117" i="79"/>
  <c r="H117" i="79" s="1"/>
  <c r="D118" i="79"/>
  <c r="H118" i="79"/>
  <c r="I118" i="79"/>
  <c r="I117" i="79" s="1"/>
  <c r="B119" i="79"/>
  <c r="C119" i="79"/>
  <c r="D119" i="79" s="1"/>
  <c r="F119" i="79"/>
  <c r="G119" i="79"/>
  <c r="H119" i="79"/>
  <c r="D120" i="79"/>
  <c r="H120" i="79"/>
  <c r="I120" i="79"/>
  <c r="I119" i="79" s="1"/>
  <c r="B121" i="79"/>
  <c r="C121" i="79"/>
  <c r="F121" i="79"/>
  <c r="G121" i="79"/>
  <c r="B123" i="79"/>
  <c r="C123" i="79"/>
  <c r="F123" i="79"/>
  <c r="G123" i="79"/>
  <c r="B125" i="79"/>
  <c r="C125" i="79"/>
  <c r="F125" i="79"/>
  <c r="G125" i="79"/>
  <c r="B6" i="78"/>
  <c r="C6" i="78"/>
  <c r="D6" i="78" s="1"/>
  <c r="F6" i="78"/>
  <c r="G6" i="78"/>
  <c r="I12" i="78" s="1"/>
  <c r="H6" i="78"/>
  <c r="D7" i="78"/>
  <c r="H7" i="78"/>
  <c r="D8" i="78"/>
  <c r="H8" i="78"/>
  <c r="D9" i="78"/>
  <c r="H9" i="78"/>
  <c r="D10" i="78"/>
  <c r="H10" i="78"/>
  <c r="D11" i="78"/>
  <c r="H11" i="78"/>
  <c r="I11" i="78"/>
  <c r="D12" i="78"/>
  <c r="H12" i="78"/>
  <c r="D13" i="78"/>
  <c r="H13" i="78"/>
  <c r="D14" i="78"/>
  <c r="H14" i="78"/>
  <c r="I14" i="78"/>
  <c r="D15" i="78"/>
  <c r="H15" i="78"/>
  <c r="D16" i="78"/>
  <c r="H16" i="78"/>
  <c r="D17" i="78"/>
  <c r="H17" i="78"/>
  <c r="D18" i="78"/>
  <c r="H18" i="78"/>
  <c r="D19" i="78"/>
  <c r="H19" i="78"/>
  <c r="I19" i="78"/>
  <c r="D20" i="78"/>
  <c r="H20" i="78"/>
  <c r="D21" i="78"/>
  <c r="H21" i="78"/>
  <c r="D22" i="78"/>
  <c r="H22" i="78"/>
  <c r="I22" i="78"/>
  <c r="D23" i="78"/>
  <c r="H23" i="78"/>
  <c r="D24" i="78"/>
  <c r="H24" i="78"/>
  <c r="I24" i="78"/>
  <c r="D25" i="78"/>
  <c r="H25" i="78"/>
  <c r="I25" i="78"/>
  <c r="D26" i="78"/>
  <c r="H26" i="78"/>
  <c r="D27" i="78"/>
  <c r="H27" i="78"/>
  <c r="I27" i="78"/>
  <c r="D28" i="78"/>
  <c r="H28" i="78"/>
  <c r="D29" i="78"/>
  <c r="H29" i="78"/>
  <c r="D30" i="78"/>
  <c r="H30" i="78"/>
  <c r="I30" i="78"/>
  <c r="D31" i="78"/>
  <c r="H31" i="78"/>
  <c r="D32" i="78"/>
  <c r="H32" i="78"/>
  <c r="I32" i="78"/>
  <c r="D33" i="78"/>
  <c r="H33" i="78"/>
  <c r="I33" i="78"/>
  <c r="D34" i="78"/>
  <c r="H34" i="78"/>
  <c r="D35" i="78"/>
  <c r="H35" i="78"/>
  <c r="I35" i="78"/>
  <c r="I36" i="78"/>
  <c r="I37" i="78"/>
  <c r="B39" i="78"/>
  <c r="C39" i="78"/>
  <c r="D39" i="78"/>
  <c r="F39" i="78"/>
  <c r="G39" i="78"/>
  <c r="I41" i="78" s="1"/>
  <c r="H39" i="78"/>
  <c r="D40" i="78"/>
  <c r="H40" i="78"/>
  <c r="D41" i="78"/>
  <c r="H41" i="78"/>
  <c r="I42" i="78"/>
  <c r="I71" i="79" l="1"/>
  <c r="I60" i="79"/>
  <c r="I111" i="79"/>
  <c r="I110" i="79" s="1"/>
  <c r="I103" i="79"/>
  <c r="I102" i="79" s="1"/>
  <c r="I96" i="79"/>
  <c r="H93" i="79"/>
  <c r="I84" i="79"/>
  <c r="I83" i="79" s="1"/>
  <c r="I74" i="79"/>
  <c r="H71" i="79"/>
  <c r="I30" i="79"/>
  <c r="I24" i="79"/>
  <c r="I66" i="79"/>
  <c r="I95" i="79"/>
  <c r="I93" i="79" s="1"/>
  <c r="I73" i="79"/>
  <c r="I65" i="79"/>
  <c r="I64" i="79" s="1"/>
  <c r="I29" i="79"/>
  <c r="I26" i="79"/>
  <c r="I28" i="79"/>
  <c r="I17" i="78"/>
  <c r="I9" i="78"/>
  <c r="I29" i="78"/>
  <c r="I21" i="78"/>
  <c r="I13" i="78"/>
  <c r="I40" i="78"/>
  <c r="I39" i="78" s="1"/>
  <c r="I34" i="78"/>
  <c r="I26" i="78"/>
  <c r="I18" i="78"/>
  <c r="I10" i="78"/>
  <c r="I31" i="78"/>
  <c r="I23" i="78"/>
  <c r="I15" i="78"/>
  <c r="I7" i="78"/>
  <c r="I16" i="78"/>
  <c r="I8" i="78"/>
  <c r="I38" i="78"/>
  <c r="I28" i="78"/>
  <c r="I20" i="78"/>
  <c r="I23" i="79" l="1"/>
  <c r="I6" i="78"/>
  <c r="D6" i="77" l="1"/>
  <c r="H6" i="77"/>
  <c r="D7" i="77"/>
  <c r="D8" i="77"/>
  <c r="D9" i="77"/>
  <c r="D10" i="77"/>
  <c r="H10" i="77"/>
  <c r="D11" i="77"/>
  <c r="D12" i="77"/>
  <c r="D13" i="77"/>
  <c r="D14" i="77"/>
  <c r="H14" i="77"/>
  <c r="B16" i="77"/>
  <c r="C16" i="77"/>
  <c r="D17" i="77"/>
  <c r="D16" i="77" s="1"/>
  <c r="H17" i="77"/>
  <c r="D18" i="77"/>
  <c r="H23" i="77"/>
  <c r="H24" i="77"/>
  <c r="H25" i="77"/>
  <c r="D29" i="77"/>
  <c r="B30" i="77"/>
  <c r="B31" i="77" s="1"/>
  <c r="C30" i="77"/>
  <c r="C31" i="77" s="1"/>
  <c r="D30" i="77"/>
  <c r="D31" i="77" s="1"/>
  <c r="G31" i="77"/>
  <c r="H15" i="77" s="1"/>
  <c r="N59" i="77"/>
  <c r="H9" i="77" l="1"/>
  <c r="H29" i="77"/>
  <c r="H16" i="77"/>
  <c r="H12" i="77"/>
  <c r="H8" i="77"/>
  <c r="H28" i="77"/>
  <c r="H20" i="77"/>
  <c r="H13" i="77"/>
  <c r="H31" i="77"/>
  <c r="H22" i="77"/>
  <c r="H19" i="77"/>
  <c r="H11" i="77"/>
  <c r="H7" i="77"/>
  <c r="H21" i="77"/>
  <c r="H27" i="77"/>
  <c r="H26" i="77"/>
  <c r="H18" i="77"/>
  <c r="B7" i="76" l="1"/>
  <c r="C7" i="76"/>
  <c r="D7" i="76" s="1"/>
  <c r="E7" i="76"/>
  <c r="G7" i="76" s="1"/>
  <c r="F7" i="76"/>
  <c r="H15" i="76" s="1"/>
  <c r="D8" i="76"/>
  <c r="G8" i="76"/>
  <c r="H8" i="76"/>
  <c r="H10" i="76"/>
  <c r="D11" i="76"/>
  <c r="G11" i="76"/>
  <c r="D12" i="76"/>
  <c r="G12" i="76"/>
  <c r="H12" i="76"/>
  <c r="D13" i="76"/>
  <c r="G13" i="76"/>
  <c r="H13" i="76"/>
  <c r="D14" i="76"/>
  <c r="G14" i="76"/>
  <c r="H14" i="76"/>
  <c r="D16" i="76"/>
  <c r="G16" i="76"/>
  <c r="H16" i="76"/>
  <c r="D17" i="76"/>
  <c r="G17" i="76"/>
  <c r="D18" i="76"/>
  <c r="G18" i="76"/>
  <c r="H18" i="76"/>
  <c r="B19" i="76"/>
  <c r="C19" i="76"/>
  <c r="D19" i="76" s="1"/>
  <c r="E19" i="76"/>
  <c r="F19" i="76"/>
  <c r="H19" i="76" s="1"/>
  <c r="G19" i="76"/>
  <c r="D20" i="76"/>
  <c r="G20" i="76"/>
  <c r="H20" i="76"/>
  <c r="D21" i="76"/>
  <c r="G21" i="76"/>
  <c r="H21" i="76"/>
  <c r="D22" i="76"/>
  <c r="G22" i="76"/>
  <c r="H22" i="76"/>
  <c r="D23" i="76"/>
  <c r="G23" i="76"/>
  <c r="H23" i="76"/>
  <c r="D24" i="76"/>
  <c r="G24" i="76"/>
  <c r="H24" i="76"/>
  <c r="D25" i="76"/>
  <c r="G25" i="76"/>
  <c r="H25" i="76"/>
  <c r="D26" i="76"/>
  <c r="G26" i="76"/>
  <c r="H26" i="76"/>
  <c r="H27" i="76"/>
  <c r="D28" i="76"/>
  <c r="G28" i="76"/>
  <c r="H28" i="76"/>
  <c r="D29" i="76"/>
  <c r="G29" i="76"/>
  <c r="H29" i="76"/>
  <c r="D30" i="76"/>
  <c r="G30" i="76"/>
  <c r="H30" i="76"/>
  <c r="B31" i="76"/>
  <c r="C31" i="76"/>
  <c r="D31" i="76" s="1"/>
  <c r="E31" i="76"/>
  <c r="F31" i="76"/>
  <c r="H35" i="76" s="1"/>
  <c r="H31" i="76"/>
  <c r="D32" i="76"/>
  <c r="G32" i="76"/>
  <c r="H32" i="76"/>
  <c r="D34" i="76"/>
  <c r="G34" i="76"/>
  <c r="D35" i="76"/>
  <c r="G35" i="76"/>
  <c r="D36" i="76"/>
  <c r="G36" i="76"/>
  <c r="H36" i="76"/>
  <c r="H37" i="76"/>
  <c r="D38" i="76"/>
  <c r="G38" i="76"/>
  <c r="H38" i="76"/>
  <c r="D39" i="76"/>
  <c r="G39" i="76"/>
  <c r="D40" i="76"/>
  <c r="G40" i="76"/>
  <c r="H40" i="76"/>
  <c r="D41" i="76"/>
  <c r="G41" i="76"/>
  <c r="D42" i="76"/>
  <c r="G42" i="76"/>
  <c r="H42" i="76"/>
  <c r="B43" i="76"/>
  <c r="C43" i="76"/>
  <c r="D43" i="76"/>
  <c r="E43" i="76"/>
  <c r="G43" i="76" s="1"/>
  <c r="F43" i="76"/>
  <c r="H43" i="76"/>
  <c r="D44" i="76"/>
  <c r="G44" i="76"/>
  <c r="H44" i="76"/>
  <c r="D45" i="76"/>
  <c r="G45" i="76"/>
  <c r="H45" i="76"/>
  <c r="D46" i="76"/>
  <c r="G46" i="76"/>
  <c r="H46" i="76"/>
  <c r="D47" i="76"/>
  <c r="G47" i="76"/>
  <c r="H47" i="76"/>
  <c r="D48" i="76"/>
  <c r="G48" i="76"/>
  <c r="H48" i="76"/>
  <c r="D49" i="76"/>
  <c r="G49" i="76"/>
  <c r="H49" i="76"/>
  <c r="D50" i="76"/>
  <c r="G50" i="76"/>
  <c r="H50" i="76"/>
  <c r="D51" i="76"/>
  <c r="G51" i="76"/>
  <c r="H51" i="76"/>
  <c r="D52" i="76"/>
  <c r="G52" i="76"/>
  <c r="H52" i="76"/>
  <c r="D53" i="76"/>
  <c r="G53" i="76"/>
  <c r="H53" i="76"/>
  <c r="D54" i="76"/>
  <c r="G54" i="76"/>
  <c r="H54" i="76"/>
  <c r="B55" i="76"/>
  <c r="C55" i="76"/>
  <c r="D55" i="76"/>
  <c r="E55" i="76"/>
  <c r="G55" i="76" s="1"/>
  <c r="F55" i="76"/>
  <c r="H55" i="76"/>
  <c r="D56" i="76"/>
  <c r="G56" i="76"/>
  <c r="H56" i="76"/>
  <c r="D57" i="76"/>
  <c r="G57" i="76"/>
  <c r="H57" i="76"/>
  <c r="D58" i="76"/>
  <c r="G58" i="76"/>
  <c r="H58" i="76"/>
  <c r="D59" i="76"/>
  <c r="G59" i="76"/>
  <c r="H59" i="76"/>
  <c r="D60" i="76"/>
  <c r="G60" i="76"/>
  <c r="H60" i="76"/>
  <c r="D61" i="76"/>
  <c r="G61" i="76"/>
  <c r="H61" i="76"/>
  <c r="D62" i="76"/>
  <c r="G62" i="76"/>
  <c r="H62" i="76"/>
  <c r="D63" i="76"/>
  <c r="G63" i="76"/>
  <c r="H63" i="76"/>
  <c r="D64" i="76"/>
  <c r="G64" i="76"/>
  <c r="H64" i="76"/>
  <c r="D65" i="76"/>
  <c r="G65" i="76"/>
  <c r="H65" i="76"/>
  <c r="D66" i="76"/>
  <c r="G66" i="76"/>
  <c r="H66" i="76"/>
  <c r="B67" i="76"/>
  <c r="C67" i="76"/>
  <c r="D67" i="76"/>
  <c r="E67" i="76"/>
  <c r="G67" i="76" s="1"/>
  <c r="F67" i="76"/>
  <c r="H67" i="76"/>
  <c r="D68" i="76"/>
  <c r="G68" i="76"/>
  <c r="H68" i="76"/>
  <c r="H69" i="76"/>
  <c r="D70" i="76"/>
  <c r="G70" i="76"/>
  <c r="H70" i="76"/>
  <c r="D71" i="76"/>
  <c r="G71" i="76"/>
  <c r="H71" i="76"/>
  <c r="D72" i="76"/>
  <c r="G72" i="76"/>
  <c r="H72" i="76"/>
  <c r="G73" i="76"/>
  <c r="H73" i="76"/>
  <c r="D74" i="76"/>
  <c r="G74" i="76"/>
  <c r="H74" i="76"/>
  <c r="D75" i="76"/>
  <c r="G75" i="76"/>
  <c r="H75" i="76"/>
  <c r="D76" i="76"/>
  <c r="G76" i="76"/>
  <c r="H76" i="76"/>
  <c r="D77" i="76"/>
  <c r="G77" i="76"/>
  <c r="H77" i="76"/>
  <c r="D78" i="76"/>
  <c r="G78" i="76"/>
  <c r="H78" i="76"/>
  <c r="B79" i="76"/>
  <c r="D79" i="76" s="1"/>
  <c r="C79" i="76"/>
  <c r="F79" i="76"/>
  <c r="H79" i="76"/>
  <c r="E7" i="75"/>
  <c r="H7" i="75"/>
  <c r="E8" i="75"/>
  <c r="H8" i="75"/>
  <c r="E9" i="75"/>
  <c r="H9" i="75"/>
  <c r="E10" i="75"/>
  <c r="H10" i="75"/>
  <c r="E11" i="75"/>
  <c r="H11" i="75"/>
  <c r="E12" i="75"/>
  <c r="H12" i="75"/>
  <c r="E13" i="75"/>
  <c r="H13" i="75"/>
  <c r="E14" i="75"/>
  <c r="H14" i="75"/>
  <c r="E15" i="75"/>
  <c r="H15" i="75"/>
  <c r="E16" i="75"/>
  <c r="H16" i="75"/>
  <c r="E17" i="75"/>
  <c r="H17" i="75"/>
  <c r="E18" i="75"/>
  <c r="H18" i="75"/>
  <c r="E19" i="75"/>
  <c r="H19" i="75"/>
  <c r="E20" i="75"/>
  <c r="H20" i="75"/>
  <c r="E21" i="75"/>
  <c r="H21" i="75"/>
  <c r="E22" i="75"/>
  <c r="H22" i="75"/>
  <c r="E23" i="75"/>
  <c r="H23" i="75"/>
  <c r="E24" i="75"/>
  <c r="H24" i="75"/>
  <c r="H25" i="75"/>
  <c r="C29" i="75"/>
  <c r="D29" i="75"/>
  <c r="E29" i="75" s="1"/>
  <c r="F29" i="75"/>
  <c r="G29" i="75"/>
  <c r="I12" i="75" s="1"/>
  <c r="E34" i="75"/>
  <c r="H34" i="75"/>
  <c r="E35" i="75"/>
  <c r="H35" i="75"/>
  <c r="E36" i="75"/>
  <c r="H36" i="75"/>
  <c r="E37" i="75"/>
  <c r="H37" i="75"/>
  <c r="E38" i="75"/>
  <c r="H38" i="75"/>
  <c r="E39" i="75"/>
  <c r="H39" i="75"/>
  <c r="E40" i="75"/>
  <c r="H40" i="75"/>
  <c r="E41" i="75"/>
  <c r="H41" i="75"/>
  <c r="E42" i="75"/>
  <c r="H42" i="75"/>
  <c r="E43" i="75"/>
  <c r="H43" i="75"/>
  <c r="E44" i="75"/>
  <c r="H44" i="75"/>
  <c r="E45" i="75"/>
  <c r="H45" i="75"/>
  <c r="E46" i="75"/>
  <c r="H46" i="75"/>
  <c r="E47" i="75"/>
  <c r="H47" i="75"/>
  <c r="E48" i="75"/>
  <c r="H48" i="75"/>
  <c r="E49" i="75"/>
  <c r="H49" i="75"/>
  <c r="E50" i="75"/>
  <c r="H50" i="75"/>
  <c r="E51" i="75"/>
  <c r="H51" i="75"/>
  <c r="E52" i="75"/>
  <c r="H52" i="75"/>
  <c r="E53" i="75"/>
  <c r="H53" i="75"/>
  <c r="E54" i="75"/>
  <c r="H54" i="75"/>
  <c r="E55" i="75"/>
  <c r="H55" i="75"/>
  <c r="E56" i="75"/>
  <c r="H56" i="75"/>
  <c r="E57" i="75"/>
  <c r="H57" i="75"/>
  <c r="E58" i="75"/>
  <c r="H58" i="75"/>
  <c r="E59" i="75"/>
  <c r="H59" i="75"/>
  <c r="E60" i="75"/>
  <c r="H60" i="75"/>
  <c r="E61" i="75"/>
  <c r="H61" i="75"/>
  <c r="E62" i="75"/>
  <c r="H62" i="75"/>
  <c r="E63" i="75"/>
  <c r="H63" i="75"/>
  <c r="E65" i="75"/>
  <c r="H65" i="75"/>
  <c r="E66" i="75"/>
  <c r="H66" i="75"/>
  <c r="E67" i="75"/>
  <c r="H67" i="75"/>
  <c r="E68" i="75"/>
  <c r="H68" i="75"/>
  <c r="E70" i="75"/>
  <c r="H70" i="75"/>
  <c r="H71" i="75"/>
  <c r="E72" i="75"/>
  <c r="H72" i="75"/>
  <c r="E73" i="75"/>
  <c r="H73" i="75"/>
  <c r="E75" i="75"/>
  <c r="H75" i="75"/>
  <c r="E76" i="75"/>
  <c r="H76" i="75"/>
  <c r="E77" i="75"/>
  <c r="H77" i="75"/>
  <c r="H78" i="75"/>
  <c r="E80" i="75"/>
  <c r="H80" i="75"/>
  <c r="E81" i="75"/>
  <c r="H81" i="75"/>
  <c r="E82" i="75"/>
  <c r="H82" i="75"/>
  <c r="E83" i="75"/>
  <c r="H83" i="75"/>
  <c r="E84" i="75"/>
  <c r="H84" i="75"/>
  <c r="C85" i="75"/>
  <c r="E85" i="75" s="1"/>
  <c r="D85" i="75"/>
  <c r="F85" i="75"/>
  <c r="G85" i="75"/>
  <c r="I38" i="75" s="1"/>
  <c r="I5" i="74"/>
  <c r="I6" i="74"/>
  <c r="I7" i="74"/>
  <c r="I8" i="74"/>
  <c r="I9" i="74"/>
  <c r="I10" i="74"/>
  <c r="I11" i="74"/>
  <c r="I12" i="74"/>
  <c r="I13" i="74"/>
  <c r="I14" i="74"/>
  <c r="B15" i="74"/>
  <c r="C15" i="74"/>
  <c r="D15" i="74"/>
  <c r="E15" i="74"/>
  <c r="F15" i="74"/>
  <c r="G15" i="74"/>
  <c r="G20" i="74" s="1"/>
  <c r="G21" i="74" s="1"/>
  <c r="H16" i="74"/>
  <c r="H15" i="74" s="1"/>
  <c r="I15" i="74" s="1"/>
  <c r="H17" i="74"/>
  <c r="H19" i="74"/>
  <c r="B20" i="74"/>
  <c r="C20" i="74"/>
  <c r="D20" i="74"/>
  <c r="E20" i="74"/>
  <c r="F20" i="74"/>
  <c r="B21" i="74"/>
  <c r="C21" i="74"/>
  <c r="E21" i="74"/>
  <c r="F21" i="74"/>
  <c r="H24" i="74"/>
  <c r="B25" i="74"/>
  <c r="C25" i="74"/>
  <c r="D25" i="74"/>
  <c r="E25" i="74"/>
  <c r="H25" i="74" s="1"/>
  <c r="H26" i="74" s="1"/>
  <c r="F25" i="74"/>
  <c r="G25" i="74"/>
  <c r="B26" i="74"/>
  <c r="C26" i="74"/>
  <c r="D26" i="74"/>
  <c r="F26" i="74"/>
  <c r="G26" i="74"/>
  <c r="B29" i="74"/>
  <c r="H29" i="74" s="1"/>
  <c r="C29" i="74"/>
  <c r="D29" i="74"/>
  <c r="E29" i="74"/>
  <c r="F29" i="74"/>
  <c r="G29" i="74"/>
  <c r="G31" i="74" s="1"/>
  <c r="B30" i="74"/>
  <c r="C30" i="74"/>
  <c r="C31" i="74" s="1"/>
  <c r="D30" i="74"/>
  <c r="D31" i="74" s="1"/>
  <c r="E30" i="74"/>
  <c r="F30" i="74"/>
  <c r="G30" i="74"/>
  <c r="H30" i="74"/>
  <c r="B31" i="74"/>
  <c r="E31" i="74"/>
  <c r="F31" i="74"/>
  <c r="H17" i="76" l="1"/>
  <c r="H11" i="76"/>
  <c r="H7" i="76"/>
  <c r="H34" i="76"/>
  <c r="G31" i="76"/>
  <c r="E79" i="76"/>
  <c r="G79" i="76" s="1"/>
  <c r="H39" i="76"/>
  <c r="H33" i="76"/>
  <c r="H9" i="76"/>
  <c r="H41" i="76"/>
  <c r="I24" i="75"/>
  <c r="H29" i="75"/>
  <c r="I84" i="75"/>
  <c r="I75" i="75"/>
  <c r="I78" i="75"/>
  <c r="I68" i="75"/>
  <c r="I9" i="75"/>
  <c r="I16" i="75"/>
  <c r="I26" i="75"/>
  <c r="I17" i="75"/>
  <c r="I46" i="75"/>
  <c r="I85" i="75"/>
  <c r="I81" i="75"/>
  <c r="I65" i="75"/>
  <c r="I59" i="75"/>
  <c r="I51" i="75"/>
  <c r="I43" i="75"/>
  <c r="I35" i="75"/>
  <c r="I25" i="75"/>
  <c r="I22" i="75"/>
  <c r="I14" i="75"/>
  <c r="H85" i="75"/>
  <c r="I77" i="75"/>
  <c r="I71" i="75"/>
  <c r="I56" i="75"/>
  <c r="I48" i="75"/>
  <c r="I40" i="75"/>
  <c r="I19" i="75"/>
  <c r="I11" i="75"/>
  <c r="I54" i="75"/>
  <c r="I45" i="75"/>
  <c r="I8" i="75"/>
  <c r="I80" i="75"/>
  <c r="I73" i="75"/>
  <c r="I70" i="75"/>
  <c r="I64" i="75"/>
  <c r="I58" i="75"/>
  <c r="I50" i="75"/>
  <c r="I42" i="75"/>
  <c r="I34" i="75"/>
  <c r="I21" i="75"/>
  <c r="I13" i="75"/>
  <c r="I74" i="75"/>
  <c r="I39" i="75"/>
  <c r="I62" i="75"/>
  <c r="I67" i="75"/>
  <c r="I61" i="75"/>
  <c r="I53" i="75"/>
  <c r="I76" i="75"/>
  <c r="I55" i="75"/>
  <c r="I47" i="75"/>
  <c r="I18" i="75"/>
  <c r="I82" i="75"/>
  <c r="I66" i="75"/>
  <c r="I60" i="75"/>
  <c r="I52" i="75"/>
  <c r="I44" i="75"/>
  <c r="I36" i="75"/>
  <c r="I28" i="75"/>
  <c r="I23" i="75"/>
  <c r="I15" i="75"/>
  <c r="I7" i="75"/>
  <c r="I83" i="75"/>
  <c r="I37" i="75"/>
  <c r="I63" i="75"/>
  <c r="I10" i="75"/>
  <c r="I79" i="75"/>
  <c r="I72" i="75"/>
  <c r="I69" i="75"/>
  <c r="I57" i="75"/>
  <c r="I49" i="75"/>
  <c r="I41" i="75"/>
  <c r="I29" i="75"/>
  <c r="I27" i="75"/>
  <c r="I20" i="75"/>
  <c r="H20" i="74"/>
  <c r="H21" i="74" s="1"/>
  <c r="H31" i="74"/>
  <c r="E26" i="74"/>
  <c r="D21" i="74"/>
  <c r="A13" i="63" l="1"/>
  <c r="D11" i="63"/>
  <c r="D9" i="63"/>
  <c r="D13" i="63" l="1"/>
  <c r="D12" i="63"/>
  <c r="D10" i="63"/>
  <c r="D8" i="63"/>
  <c r="D7" i="63"/>
  <c r="D6" i="63"/>
  <c r="D5" i="63"/>
  <c r="F14" i="62" l="1"/>
  <c r="C18" i="62" l="1"/>
  <c r="D18" i="62"/>
  <c r="E18" i="62"/>
  <c r="F13" i="62"/>
  <c r="N46" i="46"/>
  <c r="N30" i="46"/>
  <c r="N32" i="46"/>
  <c r="N18" i="46"/>
  <c r="N45" i="46" l="1"/>
  <c r="N44" i="46"/>
  <c r="N31" i="46"/>
  <c r="N17" i="46"/>
  <c r="N16" i="46"/>
  <c r="C14" i="48" l="1"/>
  <c r="D14" i="48"/>
  <c r="E14" i="48"/>
  <c r="B14" i="48"/>
  <c r="F16" i="48"/>
  <c r="F15" i="48"/>
  <c r="F14" i="48" s="1"/>
  <c r="B18" i="48" l="1"/>
  <c r="F13" i="48"/>
  <c r="E18" i="48" l="1"/>
  <c r="C18" i="48" l="1"/>
  <c r="D18" i="48"/>
  <c r="F18" i="48" l="1"/>
  <c r="AC9" i="3" l="1"/>
  <c r="AC8" i="3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AB6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F11" i="33"/>
  <c r="E11" i="33"/>
  <c r="D11" i="33"/>
  <c r="H10" i="33"/>
  <c r="H9" i="33"/>
  <c r="H8" i="33"/>
  <c r="G91" i="33" l="1"/>
  <c r="J59" i="3"/>
  <c r="H59" i="3"/>
  <c r="D91" i="33"/>
  <c r="H50" i="33"/>
  <c r="H89" i="33"/>
  <c r="H37" i="33"/>
  <c r="H76" i="33"/>
  <c r="K59" i="3"/>
  <c r="X59" i="3"/>
  <c r="I59" i="3"/>
  <c r="Y59" i="3"/>
  <c r="M59" i="3"/>
  <c r="Z59" i="3"/>
  <c r="L59" i="3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H91" i="33" l="1"/>
  <c r="AC59" i="3"/>
  <c r="F16" i="62"/>
  <c r="F18" i="62" s="1"/>
</calcChain>
</file>

<file path=xl/sharedStrings.xml><?xml version="1.0" encoding="utf-8"?>
<sst xmlns="http://schemas.openxmlformats.org/spreadsheetml/2006/main" count="1426" uniqueCount="572">
  <si>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</si>
  <si>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</si>
  <si>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</si>
  <si>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</si>
  <si>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</si>
  <si>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</si>
  <si>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</si>
  <si>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</si>
  <si>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</si>
  <si>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</si>
  <si>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</si>
  <si>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</si>
  <si>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</si>
  <si>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</si>
  <si>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</si>
  <si>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</si>
  <si>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</si>
  <si>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</si>
  <si>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</si>
  <si>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</si>
  <si>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</si>
  <si>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</si>
  <si>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</si>
  <si>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</si>
  <si>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</si>
  <si>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</si>
  <si>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</si>
  <si>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</si>
  <si>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</si>
  <si>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</si>
  <si>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</si>
  <si>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</si>
  <si>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</si>
  <si>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</si>
  <si>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</si>
  <si>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</si>
  <si>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</si>
  <si>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</si>
  <si>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</si>
  <si>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</si>
  <si>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</si>
  <si>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</si>
  <si>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</si>
  <si>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</si>
  <si>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</si>
  <si>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</si>
  <si>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</si>
  <si>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</si>
  <si>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</si>
  <si>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</si>
  <si>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</si>
  <si>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</si>
  <si>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</si>
  <si>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</si>
  <si>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</si>
  <si>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</si>
  <si>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</si>
  <si>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</si>
  <si>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</si>
  <si>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</si>
  <si>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</si>
  <si>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</si>
  <si>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</si>
  <si>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</si>
  <si>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</si>
  <si>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</si>
  <si>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</si>
  <si>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</si>
  <si>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</si>
  <si>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</si>
  <si>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</si>
  <si>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</si>
  <si>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</si>
  <si>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</si>
  <si>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</si>
  <si>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</si>
  <si>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</si>
  <si>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</si>
  <si>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</si>
  <si>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</si>
  <si>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</si>
  <si>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</si>
  <si>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</si>
  <si>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</si>
  <si>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</si>
  <si>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</si>
  <si>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</si>
  <si>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</si>
  <si>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</si>
  <si>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</si>
  <si>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</si>
  <si>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</si>
  <si>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</si>
  <si>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</si>
  <si>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</si>
  <si>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</si>
  <si>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</si>
  <si>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</si>
  <si>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</si>
  <si>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</si>
  <si>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</si>
  <si>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</si>
  <si>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</si>
  <si>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</si>
  <si>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</si>
  <si>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</si>
  <si>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</si>
  <si>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</si>
  <si>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</si>
  <si>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</si>
  <si>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</si>
  <si>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</si>
  <si>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</si>
  <si>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</si>
  <si>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</si>
  <si>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</si>
  <si>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</si>
  <si>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</si>
  <si>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</si>
  <si>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</si>
  <si>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</si>
  <si>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</si>
  <si>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</si>
  <si>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</si>
  <si>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</si>
  <si>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</si>
  <si>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</si>
  <si>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</si>
  <si>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</si>
  <si>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</si>
  <si>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</si>
  <si>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</si>
  <si>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</si>
  <si>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</si>
  <si>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</si>
  <si>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</si>
  <si>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</si>
  <si>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</si>
  <si>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</si>
  <si>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</si>
  <si>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</si>
  <si>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</si>
  <si>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</si>
  <si>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</si>
  <si>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</si>
  <si>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</si>
  <si>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</si>
  <si>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</si>
  <si>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</si>
  <si>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</si>
  <si>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</si>
  <si>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</si>
  <si>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</si>
  <si>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</si>
  <si>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</si>
  <si>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</si>
  <si>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</si>
  <si>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</si>
  <si>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</si>
  <si>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</si>
  <si>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</si>
  <si>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</si>
  <si>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</si>
  <si>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</si>
  <si>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</si>
  <si>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</si>
  <si>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</si>
  <si>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</si>
  <si>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</si>
  <si>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</si>
  <si>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</si>
  <si>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</si>
  <si>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</si>
  <si>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</si>
  <si>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</si>
  <si>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</si>
  <si>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</si>
  <si>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</si>
  <si>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</si>
  <si>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</si>
  <si>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</si>
  <si>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</si>
  <si>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</si>
  <si>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</si>
  <si>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</si>
  <si>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</si>
  <si>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</si>
  <si>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</si>
  <si>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</si>
  <si>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</si>
  <si>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</si>
  <si>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</si>
  <si>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</si>
  <si>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</si>
  <si>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</si>
  <si>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</si>
  <si>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</si>
  <si>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</si>
  <si>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</si>
  <si>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</si>
  <si>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</si>
  <si>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</si>
  <si>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</si>
  <si>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</si>
  <si>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</si>
  <si>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</si>
  <si>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</si>
  <si>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</si>
  <si>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</si>
  <si>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</si>
  <si>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</si>
  <si>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</si>
  <si>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</si>
  <si>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</si>
  <si>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</si>
  <si>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</si>
  <si>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</si>
  <si>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</si>
  <si>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</si>
  <si>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</si>
  <si>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</si>
  <si>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</si>
  <si>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</si>
  <si>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</si>
  <si>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</si>
  <si>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</si>
  <si>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</si>
  <si>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</si>
  <si>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</si>
  <si>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</si>
  <si>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</si>
  <si>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</si>
  <si>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</si>
  <si>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</si>
  <si>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</si>
  <si>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</si>
  <si>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</si>
  <si>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</si>
  <si>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</si>
  <si>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</si>
  <si>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</si>
  <si>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</si>
  <si>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</si>
  <si>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</si>
  <si>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</si>
  <si>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</si>
  <si>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</si>
  <si>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</si>
  <si>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</si>
  <si>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</si>
  <si>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</si>
  <si>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</si>
  <si>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</si>
  <si>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</si>
  <si>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Tabla 9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</si>
  <si>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</si>
  <si>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</si>
  <si>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</si>
  <si>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</si>
  <si>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</si>
  <si>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</si>
  <si>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</si>
  <si>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</si>
  <si>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</si>
  <si>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</si>
  <si>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</si>
  <si>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</si>
  <si>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</si>
  <si>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</si>
  <si>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</si>
  <si>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</si>
  <si>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</si>
  <si>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</si>
  <si>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</si>
  <si>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</si>
  <si>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</si>
  <si>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</si>
  <si>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</si>
  <si>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</si>
  <si>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</si>
  <si>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</si>
  <si>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</si>
  <si>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</si>
  <si>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</si>
  <si>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</si>
  <si>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</si>
  <si>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</si>
  <si>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</si>
  <si>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</si>
  <si>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</si>
  <si>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</si>
  <si>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</si>
  <si>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</si>
  <si>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BENEFICIO</t>
  </si>
  <si>
    <t>UNIDADES MINERAS EN ACTIVIDAD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</si>
  <si>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</si>
  <si>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</si>
  <si>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</si>
  <si>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</si>
  <si>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</si>
  <si>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</si>
  <si>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</si>
  <si>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</si>
  <si>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</si>
  <si>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</si>
  <si>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HECTÁREAS</t>
  </si>
  <si>
    <t>VALOR DE LAS EXPORTACIONES METÁLICAS (US$ MILLONES)</t>
  </si>
  <si>
    <t>Tabla 12</t>
  </si>
  <si>
    <t>Var.% anual</t>
  </si>
  <si>
    <t>Soles por U.S.$</t>
  </si>
  <si>
    <t>COTIZACIONES DE LOS PRINCIPALES METALES</t>
  </si>
  <si>
    <t>Ene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</si>
  <si>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</si>
  <si>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</si>
  <si>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</si>
  <si>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</si>
  <si>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</si>
  <si>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</si>
  <si>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ZINC / TMF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</si>
  <si>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</si>
  <si>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</si>
  <si>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</si>
  <si>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</si>
  <si>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</si>
  <si>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</si>
  <si>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</si>
  <si>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</si>
  <si>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</si>
  <si>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EMPRESA</t>
  </si>
  <si>
    <t>UNION ANDINA DE CEMENTOS S.A.A.</t>
  </si>
  <si>
    <t>ÁNCASH</t>
  </si>
  <si>
    <t>APURÍMAC</t>
  </si>
  <si>
    <t>JUNÍN</t>
  </si>
  <si>
    <t>HUÁNUCO</t>
  </si>
  <si>
    <t>SOLICITUDES DE PETITORIOS MINEROS A NIVEL NACIONAL *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</si>
  <si>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</si>
  <si>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</si>
  <si>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</si>
  <si>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</si>
  <si>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</si>
  <si>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</si>
  <si>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</si>
  <si>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</si>
  <si>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</si>
  <si>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</si>
  <si>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</si>
  <si>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</si>
  <si>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</si>
  <si>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</si>
  <si>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TÍTULOS DE CONCESIONES OTORGADAS POR INGEMMET (HECTÁREAS)*</t>
  </si>
  <si>
    <t>MINERA SHOUXIN PERU S.A.</t>
  </si>
  <si>
    <t>NEXA RESOURCES PERU S.A.A.</t>
  </si>
  <si>
    <t>NEXA RESOURCES ATACOCHA S.A.A.</t>
  </si>
  <si>
    <t>NEXA RESOURCES EL PORVENIR S.A.C.</t>
  </si>
  <si>
    <t>VARIACIÓN RESPECTO AL MES ANTERIOR</t>
  </si>
  <si>
    <t>CIERRE POST-CIERRE (DEFINITIVO)</t>
  </si>
  <si>
    <t>2019 (Ene)</t>
  </si>
  <si>
    <t>COMPAÑIA MINERA LINCUNA S.A.</t>
  </si>
  <si>
    <t>(*) Información disponible a la fecha de elaboración de este boletín. N.d: Información no disponible en la fecha de elaboración del presente boletín.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</si>
  <si>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</si>
  <si>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</si>
  <si>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</si>
  <si>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</si>
  <si>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</si>
  <si>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</si>
  <si>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</si>
  <si>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</si>
  <si>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 xml:space="preserve">Fuente: SUNAT, Nota Tributaria. Elaborado por Ministerio de Energía y Minas.
Fecha de consulta:  28 de marzo del 2019
</t>
  </si>
  <si>
    <t xml:space="preserve">VARIACIÓN RESPECTO AL MES ANTERIOR* EN MILLONES DE US$ </t>
  </si>
  <si>
    <t>(Millones toneladas)</t>
  </si>
  <si>
    <t>S.M.R.L. SANTA BARBARA DE TRUJILLO</t>
  </si>
  <si>
    <t>BEAR CREEK MINING S.A.C.</t>
  </si>
  <si>
    <t>EVOLUCIÓN ANUAL DE LAS INVERSIONES MINERAS
(US$ MILLONES)</t>
  </si>
  <si>
    <t>CORI PUNO S.A.C.</t>
  </si>
  <si>
    <t>Tabla 06.1</t>
  </si>
  <si>
    <t>ESTRUCTURA DEL VALOR DE LAS EXPORTACIONES PERUANAS</t>
  </si>
  <si>
    <t>RUBRO</t>
  </si>
  <si>
    <t>Part%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</si>
  <si>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</si>
  <si>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</si>
  <si>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</si>
  <si>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</si>
  <si>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</si>
  <si>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</si>
  <si>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</si>
  <si>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</si>
  <si>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</si>
  <si>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</si>
  <si>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</si>
  <si>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</si>
  <si>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</si>
  <si>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</si>
  <si>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</si>
  <si>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</si>
  <si>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</si>
  <si>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</si>
  <si>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</si>
  <si>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</si>
  <si>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</si>
  <si>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 xml:space="preserve">** Incluye Canon Minero y Canon Regional. Mediante DS N°033-2019-EF de fecha 30 de enero del 2019, se aprobó el adelanto de Canon Minero a las regiones. </t>
  </si>
  <si>
    <t>HUANUCO</t>
  </si>
  <si>
    <t>JUNIN</t>
  </si>
  <si>
    <t>ANCASH</t>
  </si>
  <si>
    <t>SAN MARTIN</t>
  </si>
  <si>
    <t>APURIMAC</t>
  </si>
  <si>
    <t>ALPAYANA S.A.</t>
  </si>
  <si>
    <t>Dic. 2019</t>
  </si>
  <si>
    <t>COMPAÑIA MINERA SAN IGNACIO DE MOROCOCHA S.A.A.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</si>
  <si>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</si>
  <si>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Ene. 2020</t>
  </si>
  <si>
    <t>COMPAÑIA MINERA CARAVELI S.A.C.</t>
  </si>
  <si>
    <t>MINERA LA ZANJA S.R.L.</t>
  </si>
  <si>
    <t>SUMMA GOLD CORPORATION S.A.C.</t>
  </si>
  <si>
    <t>SOCIEDAD MINERA AUSTRIA DUVAZ S.A.C.</t>
  </si>
  <si>
    <t>Fuente: INGEMMET y Ministerio de Energía y Minas.   /    Fecha de consulta: 10 de marzo de 2020</t>
  </si>
  <si>
    <t>PREPARACION Y DESARROLLO*</t>
  </si>
  <si>
    <t>CIERRE FINAL*</t>
  </si>
  <si>
    <t>CIERRE PROGRESIVO*</t>
  </si>
  <si>
    <t xml:space="preserve"> Información disponible a la fecha de elaboración de este boletín. 
(*) Mediante R.D. N°0043-2020-MINEM/DGM, se reemplazo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</t>
  </si>
  <si>
    <t>Fuente: Dirección de Promoción Minera - Ministerio de Energía y Minas.
- Información proporcionada por los Titulares Mineros a través del ESTAMIN.
- Las cifras han sido ajustadas a lo reportado por los Titulares Mineros al 01 de abril de 2020.</t>
  </si>
  <si>
    <t>Feb. 2020</t>
  </si>
  <si>
    <t>Feb. 2019</t>
  </si>
  <si>
    <t>VARIACIÓN INTERANUAL / FEBRERO</t>
  </si>
  <si>
    <t>Ene-Feb 2020</t>
  </si>
  <si>
    <t>Ene-Feb 2019</t>
  </si>
  <si>
    <t>VARIACIÓN ACUMULADA / ENERO - FEBRERO</t>
  </si>
  <si>
    <t>Febrero</t>
  </si>
  <si>
    <t>OTROS (2019: 306 titulares mineros, 2020: 234 titulares mineros)</t>
  </si>
  <si>
    <t>MINERA CORIWAYRA S.A.C.</t>
  </si>
  <si>
    <t>COMPAÑIA MINERA MISKI MAYO S.R.L.</t>
  </si>
  <si>
    <t>MINERA COLQUISIRI S.A.</t>
  </si>
  <si>
    <t>Enero-Febrero</t>
  </si>
  <si>
    <t>OTROS (2019: 101 titulares mineros, 2020: 74 titulares mineros)</t>
  </si>
  <si>
    <t>OTROS (2019: 122 titulares mineros, 2020: 91 titulares mineros)</t>
  </si>
  <si>
    <t>OTROS (2019: 125 titulares mineros, 2020: 103 titulares mineros)</t>
  </si>
  <si>
    <t>OTROS (2019: 165 titulares mineros, 2020: 131 titulares mineros)</t>
  </si>
  <si>
    <t>OTROS (2019: 112 titulares mineros, 2020: 79 titulares mineros)</t>
  </si>
  <si>
    <t>OTROS (2019: 61 titulares mineros, 2020: 52 titulares mineros)</t>
  </si>
  <si>
    <t>Fuente: Declaración Estadística Mensual - Ministerio de Energía y Minas.
- Las cifras han sido ajustadas a lo reportado por los Titulares Mineros al 06 de abril de 2020.</t>
  </si>
  <si>
    <t>SEP</t>
  </si>
  <si>
    <t>AGO.</t>
  </si>
  <si>
    <t>JUL.</t>
  </si>
  <si>
    <t>JUN.</t>
  </si>
  <si>
    <t>MAY.</t>
  </si>
  <si>
    <t>ABR.</t>
  </si>
  <si>
    <t>MAR.</t>
  </si>
  <si>
    <t>FEB.</t>
  </si>
  <si>
    <t>ENE.</t>
  </si>
  <si>
    <t xml:space="preserve">AÑO
              </t>
  </si>
  <si>
    <t xml:space="preserve">ACCIDENTES MORTALES EN EL SECTOR MINERO
</t>
  </si>
  <si>
    <t>Fuente: Dirección de Promoción Minera - Ministerio de Energía y Minas.
- 2009-2018:  Información proporcionada por los Titulares Mineros a través de la Declaración Anual Consolidada (DAC).
- 2019-2020:  Información proporcionada por los Titulares Mineros a través del Declaración Estadística Mensual (ESTAMIN).
- Las cifras han sido ajustadas a lo reportado por los Titulares Mineros al 06 de abril de 2020.</t>
  </si>
  <si>
    <t>TUMBES</t>
  </si>
  <si>
    <t>LORETO</t>
  </si>
  <si>
    <t>Variación Interanual - Febrero</t>
  </si>
  <si>
    <t>2020*</t>
  </si>
  <si>
    <t>2019*</t>
  </si>
  <si>
    <t>PART%</t>
  </si>
  <si>
    <t>PERSONAS</t>
  </si>
  <si>
    <t>CONTRATISTAS</t>
  </si>
  <si>
    <t>COMPAÑÍA</t>
  </si>
  <si>
    <t>SEGÚN REGIÓN - FEBRERO 2020</t>
  </si>
  <si>
    <t>SEGÚN TIPO DE EMPLEADOR (PROMEDIO)</t>
  </si>
  <si>
    <t>EMPLEO DIRECTO EN MINERÍA</t>
  </si>
  <si>
    <t>Tabla 10</t>
  </si>
  <si>
    <t>(*) Información preliminar</t>
  </si>
  <si>
    <t>Fuente:  Dirección de Gestión Minera, DGM /    Fecha de consulta: 03 de abril del 2020.
Elaboración: Dirección de Promoción Minera, DGPSM.</t>
  </si>
  <si>
    <t>CARBON GRAFITO</t>
  </si>
  <si>
    <t>CARBON BITUMINOSO</t>
  </si>
  <si>
    <t>CARBON ANTRACITA</t>
  </si>
  <si>
    <t>CARBONÍFERA  (TM)</t>
  </si>
  <si>
    <t>MICA</t>
  </si>
  <si>
    <t>MARMOL</t>
  </si>
  <si>
    <t>SILICATOS</t>
  </si>
  <si>
    <t>PIZARRA</t>
  </si>
  <si>
    <t>SULFATOS</t>
  </si>
  <si>
    <t>GRANODIORITA ORNAMENTAL</t>
  </si>
  <si>
    <t>BENTONITA</t>
  </si>
  <si>
    <t>ONIX</t>
  </si>
  <si>
    <t>DIATOMITAS</t>
  </si>
  <si>
    <t>PIEDRA LAJA</t>
  </si>
  <si>
    <t>BARITINA</t>
  </si>
  <si>
    <t>DOLOMITA</t>
  </si>
  <si>
    <t>CALCITA</t>
  </si>
  <si>
    <t>CAOLÍN</t>
  </si>
  <si>
    <t>PIROFILITA</t>
  </si>
  <si>
    <t>FELDESPATOS</t>
  </si>
  <si>
    <t>TALCO</t>
  </si>
  <si>
    <t>ARENISCA / CUARCITA</t>
  </si>
  <si>
    <t>ANDESITA</t>
  </si>
  <si>
    <t>TRAVERTINO</t>
  </si>
  <si>
    <t>YESO</t>
  </si>
  <si>
    <t>SÍLICE</t>
  </si>
  <si>
    <t>ANDALUCITA</t>
  </si>
  <si>
    <t>ARCILLAS</t>
  </si>
  <si>
    <t>PIEDRA (CONSTRUCCION)</t>
  </si>
  <si>
    <t>PUZOLANA</t>
  </si>
  <si>
    <t>SAL</t>
  </si>
  <si>
    <t>ARENA (GRUESA/FINA)</t>
  </si>
  <si>
    <t>CONCHUELAS</t>
  </si>
  <si>
    <t>HORMIGÓN</t>
  </si>
  <si>
    <t>FOSFATOS</t>
  </si>
  <si>
    <t>CALIZA / DOLOMITA</t>
  </si>
  <si>
    <t>NO METÁLICO (TM)</t>
  </si>
  <si>
    <t>PART. %</t>
  </si>
  <si>
    <t>VAR. %</t>
  </si>
  <si>
    <t>PRODUCTO</t>
  </si>
  <si>
    <t>ENERO - FEBRERO</t>
  </si>
  <si>
    <t>FEBRERO</t>
  </si>
  <si>
    <t>PRODUCCIÓN MINERA NO METÁLICA Y CARBONÍFERA*</t>
  </si>
  <si>
    <t>Tabla 4</t>
  </si>
  <si>
    <t>MARMOL (TM)</t>
  </si>
  <si>
    <t>MICA (TM)</t>
  </si>
  <si>
    <t>SILICATOS (TM)</t>
  </si>
  <si>
    <t>PIZARRA (TM)</t>
  </si>
  <si>
    <t>SULFATOS  (TM)</t>
  </si>
  <si>
    <t>GRANODIORITA ORNAMENTAL (TM)</t>
  </si>
  <si>
    <t>BENTONITA (TM)</t>
  </si>
  <si>
    <t>ONIX (TM)</t>
  </si>
  <si>
    <t>DIATOMITAS (TM)</t>
  </si>
  <si>
    <t>PIEDRA LAJA  (TM)</t>
  </si>
  <si>
    <t>BARITINA (TM)</t>
  </si>
  <si>
    <t>DOLOMITA (TM)</t>
  </si>
  <si>
    <t>CALCITA (TM)</t>
  </si>
  <si>
    <t>CAOLÍN (TM)</t>
  </si>
  <si>
    <t>PIROFILITA (TM)</t>
  </si>
  <si>
    <t>FELDESPATOS (TM)</t>
  </si>
  <si>
    <t xml:space="preserve"> </t>
  </si>
  <si>
    <t>TALCO (TM)</t>
  </si>
  <si>
    <t>ARENISCA / CUARCITA (TM)</t>
  </si>
  <si>
    <t>ANDESITA (TM)</t>
  </si>
  <si>
    <t>TRAVERTINO (TM)</t>
  </si>
  <si>
    <t>SAN MARTÍN</t>
  </si>
  <si>
    <t>YESO (TM)</t>
  </si>
  <si>
    <t>SÍLICE (TM)</t>
  </si>
  <si>
    <t>ANDALUCITA (TM)</t>
  </si>
  <si>
    <t>ARCILLAS (TM)</t>
  </si>
  <si>
    <t>PIEDRA (CONSTRUCCIÓN) (TM)</t>
  </si>
  <si>
    <t>PUZOLANA (TM)</t>
  </si>
  <si>
    <t>SAL (TM)</t>
  </si>
  <si>
    <t>ARENA (GRUESA/FINA) (TM)</t>
  </si>
  <si>
    <t>CONCHUELAS (TM)</t>
  </si>
  <si>
    <t>HORMIGÓN (TM)</t>
  </si>
  <si>
    <t>FOSFATOS (TM)</t>
  </si>
  <si>
    <t>CALIZA / DOLOMITA (TM)</t>
  </si>
  <si>
    <t>VAR %</t>
  </si>
  <si>
    <t xml:space="preserve">PRODUCTO / REGIÓN </t>
  </si>
  <si>
    <t>PRODUCCIÓN MINERA NO METÁLICA SEGÚN REGIÓN*</t>
  </si>
  <si>
    <t>Tabla 4.1</t>
  </si>
  <si>
    <t>Fuente:  Dirección de Gestión Minera, DGM /    Fecha de consulta: 03 de abril del 2020.
Elaboración: Dirección de Promoción Minera, DGPSM.                                                                                                                                 
 (*) Información preliminar</t>
  </si>
  <si>
    <t>CARBÓN GRAFITO</t>
  </si>
  <si>
    <t>CARBÓN BITUMINOSO</t>
  </si>
  <si>
    <t>CARBÓN ANTRACITA</t>
  </si>
  <si>
    <t>PRODUCCIÓN MINERA CARBON SEGÚN REGIÓN*</t>
  </si>
  <si>
    <t>Tabla 4.2</t>
  </si>
  <si>
    <t>Fuente:  Dirección de Gestión Minera, DGM/  Fecha de consulta: 06 de abril de 2020.
Elaboración: Dirección de Promoción Minera, DGPSM.
(*) Información preliminar. Incluye producción aurífera estimada de mineros artesanales de Madre de Dios, Puno, Piura y Arequipa.</t>
  </si>
  <si>
    <t>Variación acumulada / enero - febrero</t>
  </si>
  <si>
    <t>Variación interanual / febrero</t>
  </si>
  <si>
    <t>2020 (Ene-Feb)</t>
  </si>
  <si>
    <t>ENERO-FEBRERO</t>
  </si>
  <si>
    <t>Fuente:  Ministerio de Energía y Minas.   /    Fecha de consulta: 09 de abril de 2020.</t>
  </si>
  <si>
    <r>
      <t>UNIDADES MINERAS EN ACTIVIDAD - FEBRERO</t>
    </r>
    <r>
      <rPr>
        <b/>
        <sz val="12"/>
        <rFont val="Calibri"/>
        <family val="2"/>
        <scheme val="minor"/>
      </rPr>
      <t xml:space="preserve"> 2020</t>
    </r>
  </si>
  <si>
    <t>Fuente: MEF, Portal de Transparencia Económica; INGEMMET. Elaborado por Ministerio de Energía y Minas. 
Fecha de consulta:  8 de abril de 2020
   Canon y Regalías  - Datos a  marzo del 2020
   Derecho de Vigencia - Datos a enero del 2020</t>
  </si>
  <si>
    <t xml:space="preserve">Fuente: MEF, Portal de Transparencia Económica. Elaborado por Ministerio de Energía y Minas. 
Instituto Geológico Minero y Metalúrgico (INGEMMET)
Fecha de consulta:  8 de abril de 2020
   Canon y Regalías  - Datos a  marzo del 2020
    Derecho de Vigencia - Datos a enero del 2020
</t>
  </si>
  <si>
    <t>n.d</t>
  </si>
  <si>
    <t>VARIACIÓN INTERANUAL * EN MILLONES DE US$ /ENERO</t>
  </si>
  <si>
    <t>Ene. 2019</t>
  </si>
  <si>
    <t>VARIACIÓN INTERANUAL VOLUMEN * / ENERO</t>
  </si>
  <si>
    <t xml:space="preserve">VARIACIÓN RESPECTO AL MES ANTERIOR - VOLUMEN* </t>
  </si>
  <si>
    <t xml:space="preserve">Fuente: BCRP, Cuadros Estadísticos Mensuales. Elaborado por el Ministerio de Energía y Minas
Fecha de consulta: 12 de marzo de 2020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</si>
  <si>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
Fecha de consulta: 12 de marzo de 2020</t>
  </si>
  <si>
    <t xml:space="preserve">Fuente: SUNAT, Nota Tributaria. Elaborado por Ministerio de Energía y Minas.
Fecha de consulta: 4 de abril de 2020
</t>
  </si>
  <si>
    <t xml:space="preserve">Tabla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</si>
</sst>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"/>
    <numFmt numFmtId="177" formatCode="#,##0.0,,"/>
    <numFmt numFmtId="178" formatCode="#,###"/>
    <numFmt numFmtId="179" formatCode="_-* #,##0.00\ _€_-;\-* #,##0.00\ _€_-;_-* &quot;-&quot;??\ _€_-;_-@_-"/>
    <numFmt numFmtId="180" formatCode="_ * #,##0.000_ ;_ * \-#,##0.000_ ;_ * &quot;-&quot;??_ ;_ @_ "/>
    <numFmt numFmtId="181" formatCode="_-* #,##0_-;\-* #,##0_-;_-* &quot;-&quot;??_-;_-@_-"/>
    <numFmt numFmtId="182" formatCode="[$-1010409]###,##0"/>
    <numFmt numFmtId="183" formatCode="#,##0;[Red]#,##0"/>
    <numFmt numFmtId="184" formatCode="0.000%"/>
    <numFmt numFmtId="185" formatCode="_-&quot;S/.&quot;* #,##0.00_-;\-&quot;S/.&quot;* #,##0.00_-;_-&quot;S/.&quot;* &quot;-&quot;??_-;_-@_-"/>
  </numFmts>
  <fonts count="9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" fontId="8" fillId="0" borderId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18" borderId="4">
      <alignment wrapText="1"/>
    </xf>
    <xf numFmtId="167" fontId="14" fillId="0" borderId="0" applyFont="0" applyFill="0" applyBorder="0" applyAlignment="0" applyProtection="0"/>
    <xf numFmtId="173" fontId="30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7" borderId="1" applyNumberFormat="0" applyAlignment="0" applyProtection="0"/>
    <xf numFmtId="168" fontId="14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27" fillId="0" borderId="0"/>
    <xf numFmtId="0" fontId="35" fillId="0" borderId="0"/>
    <xf numFmtId="173" fontId="32" fillId="0" borderId="0"/>
    <xf numFmtId="0" fontId="14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1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0" fontId="6" fillId="24" borderId="5" applyNumberFormat="0" applyFon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25" borderId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26" borderId="0">
      <alignment horizontal="left"/>
    </xf>
    <xf numFmtId="173" fontId="34" fillId="0" borderId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68" fillId="0" borderId="0"/>
    <xf numFmtId="0" fontId="68" fillId="0" borderId="0"/>
    <xf numFmtId="0" fontId="72" fillId="0" borderId="0" applyNumberFormat="0" applyFill="0" applyBorder="0" applyAlignment="0" applyProtection="0"/>
    <xf numFmtId="0" fontId="73" fillId="0" borderId="57" applyNumberFormat="0" applyFill="0" applyAlignment="0" applyProtection="0"/>
    <xf numFmtId="0" fontId="74" fillId="0" borderId="58" applyNumberFormat="0" applyFill="0" applyAlignment="0" applyProtection="0"/>
    <xf numFmtId="0" fontId="75" fillId="0" borderId="59" applyNumberFormat="0" applyFill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0" fontId="77" fillId="37" borderId="0" applyNumberFormat="0" applyBorder="0" applyAlignment="0" applyProtection="0"/>
    <xf numFmtId="0" fontId="78" fillId="38" borderId="0" applyNumberFormat="0" applyBorder="0" applyAlignment="0" applyProtection="0"/>
    <xf numFmtId="0" fontId="79" fillId="39" borderId="60" applyNumberFormat="0" applyAlignment="0" applyProtection="0"/>
    <xf numFmtId="0" fontId="80" fillId="40" borderId="61" applyNumberFormat="0" applyAlignment="0" applyProtection="0"/>
    <xf numFmtId="0" fontId="81" fillId="40" borderId="60" applyNumberFormat="0" applyAlignment="0" applyProtection="0"/>
    <xf numFmtId="0" fontId="82" fillId="0" borderId="62" applyNumberFormat="0" applyFill="0" applyAlignment="0" applyProtection="0"/>
    <xf numFmtId="0" fontId="56" fillId="41" borderId="63" applyNumberFormat="0" applyAlignment="0" applyProtection="0"/>
    <xf numFmtId="0" fontId="69" fillId="0" borderId="0" applyNumberFormat="0" applyFill="0" applyBorder="0" applyAlignment="0" applyProtection="0"/>
    <xf numFmtId="0" fontId="36" fillId="42" borderId="64" applyNumberFormat="0" applyFont="0" applyAlignment="0" applyProtection="0"/>
    <xf numFmtId="0" fontId="83" fillId="0" borderId="0" applyNumberFormat="0" applyFill="0" applyBorder="0" applyAlignment="0" applyProtection="0"/>
    <xf numFmtId="0" fontId="38" fillId="0" borderId="65" applyNumberFormat="0" applyFill="0" applyAlignment="0" applyProtection="0"/>
    <xf numFmtId="0" fontId="55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55" fillId="66" borderId="0" applyNumberFormat="0" applyBorder="0" applyAlignment="0" applyProtection="0"/>
    <xf numFmtId="0" fontId="84" fillId="0" borderId="0"/>
    <xf numFmtId="43" fontId="84" fillId="0" borderId="0" applyFont="0" applyFill="0" applyBorder="0" applyAlignment="0" applyProtection="0"/>
    <xf numFmtId="0" fontId="68" fillId="0" borderId="0"/>
    <xf numFmtId="167" fontId="36" fillId="0" borderId="0" applyFont="0" applyFill="0" applyBorder="0" applyAlignment="0" applyProtection="0"/>
    <xf numFmtId="0" fontId="68" fillId="0" borderId="0"/>
    <xf numFmtId="0" fontId="87" fillId="0" borderId="0"/>
    <xf numFmtId="164" fontId="36" fillId="0" borderId="0" applyFont="0" applyFill="0" applyBorder="0" applyAlignment="0" applyProtection="0"/>
    <xf numFmtId="0" fontId="68" fillId="0" borderId="0"/>
    <xf numFmtId="0" fontId="68" fillId="0" borderId="0"/>
    <xf numFmtId="179" fontId="36" fillId="0" borderId="0" applyFont="0" applyFill="0" applyBorder="0" applyAlignment="0" applyProtection="0"/>
  </cellStyleXfs>
  <cellXfs count="821">
    <xf numFmtId="0" fontId="0" fillId="0" borderId="0" xfId="0"/>
    <xf numFmtId="0" fontId="38" fillId="26" borderId="0" xfId="0" applyFont="1" applyFill="1"/>
    <xf numFmtId="0" fontId="37" fillId="26" borderId="11" xfId="0" applyFont="1" applyFill="1" applyBorder="1" applyAlignment="1">
      <alignment horizontal="left"/>
    </xf>
    <xf numFmtId="0" fontId="37" fillId="26" borderId="11" xfId="0" applyFont="1" applyFill="1" applyBorder="1" applyAlignment="1">
      <alignment horizontal="center"/>
    </xf>
    <xf numFmtId="0" fontId="37" fillId="26" borderId="0" xfId="107">
      <alignment horizontal="left"/>
    </xf>
    <xf numFmtId="0" fontId="39" fillId="26" borderId="0" xfId="107" applyFont="1">
      <alignment horizontal="left"/>
    </xf>
    <xf numFmtId="0" fontId="37" fillId="26" borderId="0" xfId="107" applyAlignment="1">
      <alignment horizontal="center"/>
    </xf>
    <xf numFmtId="0" fontId="39" fillId="26" borderId="0" xfId="107" applyFont="1" applyAlignment="1">
      <alignment horizontal="center"/>
    </xf>
    <xf numFmtId="0" fontId="38" fillId="26" borderId="0" xfId="0" applyFont="1" applyFill="1" applyAlignment="1">
      <alignment horizontal="left"/>
    </xf>
    <xf numFmtId="0" fontId="39" fillId="26" borderId="11" xfId="107" applyFont="1" applyBorder="1" applyAlignment="1">
      <alignment horizontal="center"/>
    </xf>
    <xf numFmtId="4" fontId="37" fillId="26" borderId="0" xfId="107" applyNumberFormat="1" applyAlignment="1">
      <alignment horizontal="center"/>
    </xf>
    <xf numFmtId="0" fontId="40" fillId="27" borderId="0" xfId="107" applyFont="1" applyFill="1" applyAlignment="1">
      <alignment horizontal="center"/>
    </xf>
    <xf numFmtId="10" fontId="37" fillId="26" borderId="0" xfId="94" applyNumberFormat="1" applyFont="1" applyFill="1" applyAlignment="1">
      <alignment horizontal="center"/>
    </xf>
    <xf numFmtId="3" fontId="37" fillId="26" borderId="0" xfId="47" applyNumberFormat="1" applyFont="1" applyFill="1" applyAlignment="1">
      <alignment horizontal="center"/>
    </xf>
    <xf numFmtId="3" fontId="37" fillId="26" borderId="0" xfId="107" applyNumberFormat="1" applyBorder="1" applyAlignment="1">
      <alignment horizontal="center"/>
    </xf>
    <xf numFmtId="0" fontId="39" fillId="26" borderId="12" xfId="107" applyFont="1" applyBorder="1" applyAlignment="1">
      <alignment horizontal="center"/>
    </xf>
    <xf numFmtId="0" fontId="37" fillId="26" borderId="0" xfId="107" applyBorder="1" applyAlignment="1">
      <alignment horizontal="center"/>
    </xf>
    <xf numFmtId="0" fontId="37" fillId="26" borderId="0" xfId="107" applyFill="1">
      <alignment horizontal="left"/>
    </xf>
    <xf numFmtId="0" fontId="37" fillId="26" borderId="0" xfId="107" applyAlignment="1"/>
    <xf numFmtId="0" fontId="38" fillId="26" borderId="0" xfId="0" applyFont="1" applyFill="1" applyAlignment="1"/>
    <xf numFmtId="0" fontId="41" fillId="28" borderId="0" xfId="0" applyFont="1" applyFill="1"/>
    <xf numFmtId="0" fontId="42" fillId="28" borderId="0" xfId="0" applyFont="1" applyFill="1" applyAlignment="1">
      <alignment horizontal="center"/>
    </xf>
    <xf numFmtId="0" fontId="43" fillId="26" borderId="0" xfId="107" applyFont="1" applyAlignment="1">
      <alignment horizontal="center"/>
    </xf>
    <xf numFmtId="0" fontId="43" fillId="26" borderId="0" xfId="0" applyFont="1" applyFill="1" applyBorder="1" applyAlignment="1">
      <alignment horizontal="left"/>
    </xf>
    <xf numFmtId="4" fontId="42" fillId="28" borderId="0" xfId="0" applyNumberFormat="1" applyFont="1" applyFill="1" applyAlignment="1">
      <alignment horizontal="center"/>
    </xf>
    <xf numFmtId="0" fontId="43" fillId="26" borderId="0" xfId="107" applyFont="1">
      <alignment horizontal="left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3" fillId="26" borderId="0" xfId="0" applyFont="1" applyFill="1" applyBorder="1" applyAlignment="1">
      <alignment horizontal="center"/>
    </xf>
    <xf numFmtId="0" fontId="43" fillId="26" borderId="0" xfId="107" applyFont="1" applyAlignment="1"/>
    <xf numFmtId="4" fontId="43" fillId="26" borderId="0" xfId="107" applyNumberFormat="1" applyFont="1" applyAlignment="1">
      <alignment horizontal="center"/>
    </xf>
    <xf numFmtId="0" fontId="45" fillId="26" borderId="0" xfId="107" applyFont="1" applyAlignment="1">
      <alignment horizontal="center"/>
    </xf>
    <xf numFmtId="0" fontId="46" fillId="26" borderId="0" xfId="107" applyFont="1" applyAlignment="1">
      <alignment horizontal="left"/>
    </xf>
    <xf numFmtId="0" fontId="46" fillId="26" borderId="0" xfId="107" applyFont="1" applyAlignment="1">
      <alignment horizontal="center"/>
    </xf>
    <xf numFmtId="0" fontId="46" fillId="26" borderId="0" xfId="107" applyFont="1">
      <alignment horizontal="left"/>
    </xf>
    <xf numFmtId="4" fontId="45" fillId="26" borderId="0" xfId="107" applyNumberFormat="1" applyFont="1" applyAlignment="1">
      <alignment horizontal="center"/>
    </xf>
    <xf numFmtId="0" fontId="47" fillId="26" borderId="0" xfId="107" applyFont="1">
      <alignment horizontal="left"/>
    </xf>
    <xf numFmtId="166" fontId="37" fillId="26" borderId="0" xfId="107" applyNumberFormat="1" applyAlignment="1">
      <alignment horizontal="center"/>
    </xf>
    <xf numFmtId="0" fontId="46" fillId="26" borderId="0" xfId="0" applyFont="1" applyFill="1" applyAlignment="1"/>
    <xf numFmtId="166" fontId="37" fillId="26" borderId="14" xfId="107" applyNumberFormat="1" applyBorder="1" applyAlignment="1">
      <alignment horizontal="center"/>
    </xf>
    <xf numFmtId="166" fontId="37" fillId="26" borderId="15" xfId="107" applyNumberFormat="1" applyBorder="1" applyAlignment="1">
      <alignment horizontal="center"/>
    </xf>
    <xf numFmtId="166" fontId="37" fillId="26" borderId="16" xfId="107" applyNumberFormat="1" applyBorder="1" applyAlignment="1">
      <alignment horizontal="center"/>
    </xf>
    <xf numFmtId="0" fontId="40" fillId="29" borderId="17" xfId="107" applyFont="1" applyFill="1" applyBorder="1" applyAlignment="1">
      <alignment horizontal="center"/>
    </xf>
    <xf numFmtId="3" fontId="37" fillId="26" borderId="18" xfId="47" applyNumberFormat="1" applyFont="1" applyFill="1" applyBorder="1" applyAlignment="1">
      <alignment horizontal="center"/>
    </xf>
    <xf numFmtId="3" fontId="37" fillId="26" borderId="19" xfId="47" applyNumberFormat="1" applyFont="1" applyFill="1" applyBorder="1" applyAlignment="1">
      <alignment horizontal="center"/>
    </xf>
    <xf numFmtId="166" fontId="37" fillId="26" borderId="0" xfId="107" applyNumberFormat="1" applyAlignment="1">
      <alignment horizontal="left"/>
    </xf>
    <xf numFmtId="3" fontId="37" fillId="26" borderId="20" xfId="47" applyNumberFormat="1" applyFont="1" applyFill="1" applyBorder="1" applyAlignment="1">
      <alignment horizontal="center"/>
    </xf>
    <xf numFmtId="3" fontId="37" fillId="26" borderId="21" xfId="47" applyNumberFormat="1" applyFont="1" applyFill="1" applyBorder="1" applyAlignment="1">
      <alignment horizontal="center"/>
    </xf>
    <xf numFmtId="3" fontId="37" fillId="26" borderId="22" xfId="47" applyNumberFormat="1" applyFont="1" applyFill="1" applyBorder="1" applyAlignment="1">
      <alignment horizontal="center"/>
    </xf>
    <xf numFmtId="3" fontId="37" fillId="26" borderId="23" xfId="47" applyNumberFormat="1" applyFont="1" applyFill="1" applyBorder="1" applyAlignment="1">
      <alignment horizontal="center"/>
    </xf>
    <xf numFmtId="0" fontId="39" fillId="26" borderId="24" xfId="107" applyFont="1" applyBorder="1" applyAlignment="1">
      <alignment horizontal="center"/>
    </xf>
    <xf numFmtId="3" fontId="37" fillId="26" borderId="25" xfId="107" applyNumberFormat="1" applyBorder="1" applyAlignment="1">
      <alignment horizontal="center"/>
    </xf>
    <xf numFmtId="3" fontId="39" fillId="26" borderId="26" xfId="107" applyNumberFormat="1" applyFont="1" applyBorder="1" applyAlignment="1">
      <alignment horizontal="center"/>
    </xf>
    <xf numFmtId="3" fontId="39" fillId="26" borderId="27" xfId="107" applyNumberFormat="1" applyFont="1" applyBorder="1" applyAlignment="1">
      <alignment horizontal="center"/>
    </xf>
    <xf numFmtId="0" fontId="40" fillId="26" borderId="0" xfId="107" applyFont="1" applyFill="1" applyAlignment="1"/>
    <xf numFmtId="1" fontId="37" fillId="26" borderId="13" xfId="107" applyNumberFormat="1" applyFill="1" applyBorder="1" applyAlignment="1">
      <alignment horizontal="center"/>
    </xf>
    <xf numFmtId="0" fontId="4" fillId="0" borderId="0" xfId="58"/>
    <xf numFmtId="0" fontId="4" fillId="26" borderId="18" xfId="58" applyFill="1" applyBorder="1" applyAlignment="1">
      <alignment horizontal="center" vertical="center"/>
    </xf>
    <xf numFmtId="0" fontId="4" fillId="26" borderId="19" xfId="58" applyFill="1" applyBorder="1" applyAlignment="1">
      <alignment vertical="center"/>
    </xf>
    <xf numFmtId="169" fontId="4" fillId="26" borderId="19" xfId="52" applyNumberFormat="1" applyFont="1" applyFill="1" applyBorder="1" applyAlignment="1">
      <alignment horizontal="center" vertical="center"/>
    </xf>
    <xf numFmtId="169" fontId="4" fillId="26" borderId="16" xfId="52" applyNumberFormat="1" applyFont="1" applyFill="1" applyBorder="1" applyAlignment="1">
      <alignment horizontal="center" vertical="center"/>
    </xf>
    <xf numFmtId="0" fontId="4" fillId="26" borderId="29" xfId="58" applyFill="1" applyBorder="1" applyAlignment="1">
      <alignment horizontal="center" vertical="center"/>
    </xf>
    <xf numFmtId="0" fontId="4" fillId="26" borderId="0" xfId="58" applyFill="1" applyBorder="1" applyAlignment="1">
      <alignment vertical="center"/>
    </xf>
    <xf numFmtId="169" fontId="4" fillId="26" borderId="0" xfId="52" applyNumberFormat="1" applyFont="1" applyFill="1" applyBorder="1" applyAlignment="1">
      <alignment horizontal="center" vertical="center"/>
    </xf>
    <xf numFmtId="169" fontId="4" fillId="26" borderId="14" xfId="52" applyNumberFormat="1" applyFont="1" applyFill="1" applyBorder="1" applyAlignment="1">
      <alignment horizontal="center" vertical="center"/>
    </xf>
    <xf numFmtId="0" fontId="4" fillId="26" borderId="30" xfId="58" applyFill="1" applyBorder="1" applyAlignment="1">
      <alignment horizontal="center" vertical="center"/>
    </xf>
    <xf numFmtId="0" fontId="4" fillId="26" borderId="31" xfId="58" applyFill="1" applyBorder="1" applyAlignment="1">
      <alignment vertical="center"/>
    </xf>
    <xf numFmtId="169" fontId="4" fillId="26" borderId="31" xfId="52" applyNumberFormat="1" applyFont="1" applyFill="1" applyBorder="1" applyAlignment="1">
      <alignment horizontal="center" vertical="center"/>
    </xf>
    <xf numFmtId="169" fontId="4" fillId="26" borderId="15" xfId="52" applyNumberFormat="1" applyFont="1" applyFill="1" applyBorder="1" applyAlignment="1">
      <alignment horizontal="center" vertical="center"/>
    </xf>
    <xf numFmtId="0" fontId="4" fillId="26" borderId="11" xfId="58" applyFill="1" applyBorder="1" applyAlignment="1">
      <alignment horizontal="center" vertical="center"/>
    </xf>
    <xf numFmtId="0" fontId="4" fillId="26" borderId="11" xfId="58" applyFill="1" applyBorder="1" applyAlignment="1">
      <alignment vertical="center"/>
    </xf>
    <xf numFmtId="0" fontId="4" fillId="26" borderId="11" xfId="58" applyFont="1" applyFill="1" applyBorder="1" applyAlignment="1">
      <alignment horizontal="left" vertical="center"/>
    </xf>
    <xf numFmtId="9" fontId="37" fillId="26" borderId="0" xfId="94" applyFont="1" applyFill="1" applyAlignment="1">
      <alignment horizontal="left"/>
    </xf>
    <xf numFmtId="9" fontId="46" fillId="26" borderId="0" xfId="94" applyFont="1" applyFill="1" applyAlignment="1">
      <alignment horizontal="left"/>
    </xf>
    <xf numFmtId="9" fontId="37" fillId="26" borderId="11" xfId="94" applyFont="1" applyFill="1" applyBorder="1" applyAlignment="1">
      <alignment horizontal="center"/>
    </xf>
    <xf numFmtId="9" fontId="43" fillId="26" borderId="0" xfId="94" applyFont="1" applyFill="1" applyAlignment="1">
      <alignment horizontal="left"/>
    </xf>
    <xf numFmtId="3" fontId="37" fillId="30" borderId="0" xfId="107" applyNumberFormat="1" applyFill="1" applyBorder="1" applyAlignment="1">
      <alignment horizontal="center"/>
    </xf>
    <xf numFmtId="1" fontId="37" fillId="30" borderId="25" xfId="107" applyNumberFormat="1" applyFill="1" applyBorder="1" applyAlignment="1">
      <alignment horizontal="center"/>
    </xf>
    <xf numFmtId="3" fontId="37" fillId="30" borderId="13" xfId="107" applyNumberFormat="1" applyFill="1" applyBorder="1" applyAlignment="1">
      <alignment horizontal="center"/>
    </xf>
    <xf numFmtId="0" fontId="40" fillId="29" borderId="32" xfId="107" applyFont="1" applyFill="1" applyBorder="1" applyAlignment="1">
      <alignment horizontal="left"/>
    </xf>
    <xf numFmtId="0" fontId="50" fillId="29" borderId="32" xfId="107" applyFont="1" applyFill="1" applyBorder="1" applyAlignment="1">
      <alignment horizontal="left"/>
    </xf>
    <xf numFmtId="0" fontId="40" fillId="29" borderId="32" xfId="107" applyFont="1" applyFill="1" applyBorder="1" applyAlignment="1">
      <alignment horizontal="center"/>
    </xf>
    <xf numFmtId="9" fontId="40" fillId="29" borderId="32" xfId="94" applyFont="1" applyFill="1" applyBorder="1" applyAlignment="1">
      <alignment horizontal="center"/>
    </xf>
    <xf numFmtId="0" fontId="51" fillId="31" borderId="0" xfId="58" applyFont="1" applyFill="1" applyAlignment="1">
      <alignment horizontal="center" vertical="center"/>
    </xf>
    <xf numFmtId="0" fontId="51" fillId="31" borderId="0" xfId="58" applyFont="1" applyFill="1" applyAlignment="1">
      <alignment vertical="center"/>
    </xf>
    <xf numFmtId="0" fontId="51" fillId="31" borderId="0" xfId="58" applyFont="1" applyFill="1" applyAlignment="1">
      <alignment horizontal="center" vertical="center" wrapText="1"/>
    </xf>
    <xf numFmtId="171" fontId="37" fillId="30" borderId="25" xfId="47" applyNumberFormat="1" applyFont="1" applyFill="1" applyBorder="1" applyAlignment="1">
      <alignment horizontal="center"/>
    </xf>
    <xf numFmtId="171" fontId="37" fillId="30" borderId="13" xfId="47" applyNumberFormat="1" applyFont="1" applyFill="1" applyBorder="1" applyAlignment="1">
      <alignment horizontal="center"/>
    </xf>
    <xf numFmtId="171" fontId="37" fillId="30" borderId="0" xfId="47" applyNumberFormat="1" applyFont="1" applyFill="1" applyBorder="1" applyAlignment="1">
      <alignment horizontal="center"/>
    </xf>
    <xf numFmtId="171" fontId="37" fillId="26" borderId="13" xfId="47" applyNumberFormat="1" applyFont="1" applyFill="1" applyBorder="1" applyAlignment="1">
      <alignment horizontal="center"/>
    </xf>
    <xf numFmtId="165" fontId="37" fillId="30" borderId="25" xfId="47" applyNumberFormat="1" applyFont="1" applyFill="1" applyBorder="1" applyAlignment="1">
      <alignment horizontal="center"/>
    </xf>
    <xf numFmtId="165" fontId="37" fillId="30" borderId="13" xfId="47" applyNumberFormat="1" applyFont="1" applyFill="1" applyBorder="1" applyAlignment="1">
      <alignment horizontal="center"/>
    </xf>
    <xf numFmtId="165" fontId="37" fillId="30" borderId="0" xfId="47" applyNumberFormat="1" applyFont="1" applyFill="1" applyBorder="1" applyAlignment="1">
      <alignment horizontal="center"/>
    </xf>
    <xf numFmtId="165" fontId="37" fillId="26" borderId="13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left"/>
    </xf>
    <xf numFmtId="165" fontId="39" fillId="26" borderId="28" xfId="47" applyNumberFormat="1" applyFont="1" applyFill="1" applyBorder="1" applyAlignment="1">
      <alignment horizontal="center"/>
    </xf>
    <xf numFmtId="165" fontId="37" fillId="26" borderId="0" xfId="47" applyNumberFormat="1" applyFont="1" applyFill="1" applyAlignment="1">
      <alignment horizontal="center"/>
    </xf>
    <xf numFmtId="171" fontId="37" fillId="26" borderId="0" xfId="47" applyNumberFormat="1" applyFont="1" applyFill="1" applyBorder="1" applyAlignment="1">
      <alignment horizontal="center"/>
    </xf>
    <xf numFmtId="165" fontId="37" fillId="26" borderId="0" xfId="47" applyNumberFormat="1" applyFont="1" applyFill="1" applyBorder="1" applyAlignment="1">
      <alignment horizontal="center"/>
    </xf>
    <xf numFmtId="9" fontId="37" fillId="32" borderId="33" xfId="94" applyFont="1" applyFill="1" applyBorder="1" applyAlignment="1">
      <alignment horizontal="center"/>
    </xf>
    <xf numFmtId="10" fontId="37" fillId="32" borderId="33" xfId="94" applyNumberFormat="1" applyFont="1" applyFill="1" applyBorder="1" applyAlignment="1">
      <alignment horizontal="center"/>
    </xf>
    <xf numFmtId="10" fontId="37" fillId="32" borderId="34" xfId="94" applyNumberFormat="1" applyFont="1" applyFill="1" applyBorder="1" applyAlignment="1">
      <alignment horizontal="center"/>
    </xf>
    <xf numFmtId="0" fontId="37" fillId="26" borderId="23" xfId="107" applyBorder="1" applyAlignment="1">
      <alignment horizontal="center"/>
    </xf>
    <xf numFmtId="3" fontId="37" fillId="26" borderId="23" xfId="107" applyNumberFormat="1" applyBorder="1" applyAlignment="1">
      <alignment horizontal="center"/>
    </xf>
    <xf numFmtId="165" fontId="37" fillId="30" borderId="23" xfId="47" applyNumberFormat="1" applyFont="1" applyFill="1" applyBorder="1" applyAlignment="1">
      <alignment horizontal="center"/>
    </xf>
    <xf numFmtId="165" fontId="37" fillId="26" borderId="23" xfId="47" applyNumberFormat="1" applyFont="1" applyFill="1" applyBorder="1" applyAlignment="1">
      <alignment horizontal="center"/>
    </xf>
    <xf numFmtId="3" fontId="39" fillId="26" borderId="23" xfId="107" applyNumberFormat="1" applyFont="1" applyBorder="1" applyAlignment="1">
      <alignment horizontal="center"/>
    </xf>
    <xf numFmtId="3" fontId="39" fillId="26" borderId="23" xfId="107" applyNumberFormat="1" applyFont="1" applyBorder="1" applyAlignment="1">
      <alignment horizontal="right"/>
    </xf>
    <xf numFmtId="10" fontId="37" fillId="26" borderId="23" xfId="94" applyNumberFormat="1" applyFont="1" applyFill="1" applyBorder="1" applyAlignment="1">
      <alignment horizontal="center"/>
    </xf>
    <xf numFmtId="0" fontId="38" fillId="0" borderId="35" xfId="0" applyFont="1" applyBorder="1"/>
    <xf numFmtId="0" fontId="29" fillId="26" borderId="36" xfId="58" applyFont="1" applyFill="1" applyBorder="1" applyAlignment="1">
      <alignment vertical="center"/>
    </xf>
    <xf numFmtId="169" fontId="29" fillId="26" borderId="36" xfId="52" applyNumberFormat="1" applyFont="1" applyFill="1" applyBorder="1" applyAlignment="1">
      <alignment horizontal="center" vertical="center"/>
    </xf>
    <xf numFmtId="0" fontId="38" fillId="30" borderId="11" xfId="0" applyFont="1" applyFill="1" applyBorder="1"/>
    <xf numFmtId="0" fontId="29" fillId="30" borderId="11" xfId="58" applyFont="1" applyFill="1" applyBorder="1" applyAlignment="1">
      <alignment vertical="center"/>
    </xf>
    <xf numFmtId="169" fontId="29" fillId="30" borderId="11" xfId="52" applyNumberFormat="1" applyFont="1" applyFill="1" applyBorder="1" applyAlignment="1">
      <alignment horizontal="center" vertical="center"/>
    </xf>
    <xf numFmtId="0" fontId="38" fillId="30" borderId="0" xfId="0" applyFont="1" applyFill="1"/>
    <xf numFmtId="0" fontId="29" fillId="30" borderId="0" xfId="58" applyFont="1" applyFill="1" applyBorder="1" applyAlignment="1">
      <alignment vertical="center"/>
    </xf>
    <xf numFmtId="169" fontId="29" fillId="30" borderId="31" xfId="52" applyNumberFormat="1" applyFont="1" applyFill="1" applyBorder="1" applyAlignment="1">
      <alignment horizontal="center" vertical="center"/>
    </xf>
    <xf numFmtId="0" fontId="29" fillId="30" borderId="29" xfId="58" applyFont="1" applyFill="1" applyBorder="1" applyAlignment="1">
      <alignment horizontal="center" vertical="center"/>
    </xf>
    <xf numFmtId="169" fontId="29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7" fillId="26" borderId="0" xfId="47" applyNumberFormat="1" applyFont="1" applyFill="1" applyAlignment="1">
      <alignment horizontal="left"/>
    </xf>
    <xf numFmtId="0" fontId="37" fillId="26" borderId="37" xfId="107" applyBorder="1" applyAlignment="1">
      <alignment horizontal="center"/>
    </xf>
    <xf numFmtId="0" fontId="37" fillId="26" borderId="31" xfId="107" applyBorder="1" applyAlignment="1">
      <alignment horizontal="center"/>
    </xf>
    <xf numFmtId="0" fontId="40" fillId="31" borderId="0" xfId="107" applyFont="1" applyFill="1" applyAlignment="1">
      <alignment horizontal="center"/>
    </xf>
    <xf numFmtId="172" fontId="37" fillId="26" borderId="0" xfId="94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center"/>
    </xf>
    <xf numFmtId="165" fontId="52" fillId="26" borderId="0" xfId="47" applyNumberFormat="1" applyFont="1" applyFill="1" applyAlignment="1">
      <alignment horizontal="left"/>
    </xf>
    <xf numFmtId="171" fontId="52" fillId="26" borderId="0" xfId="47" applyNumberFormat="1" applyFont="1" applyFill="1" applyAlignment="1">
      <alignment horizontal="left"/>
    </xf>
    <xf numFmtId="10" fontId="39" fillId="26" borderId="23" xfId="94" applyNumberFormat="1" applyFont="1" applyFill="1" applyBorder="1" applyAlignment="1">
      <alignment horizontal="center"/>
    </xf>
    <xf numFmtId="43" fontId="37" fillId="26" borderId="0" xfId="107" applyNumberFormat="1">
      <alignment horizontal="left"/>
    </xf>
    <xf numFmtId="164" fontId="37" fillId="26" borderId="0" xfId="47" applyFont="1" applyFill="1" applyAlignment="1">
      <alignment horizontal="left"/>
    </xf>
    <xf numFmtId="171" fontId="37" fillId="26" borderId="0" xfId="47" applyNumberFormat="1" applyFont="1" applyFill="1" applyAlignment="1">
      <alignment horizontal="center"/>
    </xf>
    <xf numFmtId="172" fontId="37" fillId="26" borderId="0" xfId="94" applyNumberFormat="1" applyFont="1" applyFill="1" applyAlignment="1">
      <alignment horizontal="left"/>
    </xf>
    <xf numFmtId="0" fontId="53" fillId="26" borderId="0" xfId="0" applyFont="1" applyFill="1" applyAlignment="1">
      <alignment horizontal="left"/>
    </xf>
    <xf numFmtId="165" fontId="48" fillId="26" borderId="0" xfId="47" applyNumberFormat="1" applyFont="1" applyFill="1" applyAlignment="1">
      <alignment horizontal="center"/>
    </xf>
    <xf numFmtId="10" fontId="48" fillId="26" borderId="0" xfId="94" applyNumberFormat="1" applyFont="1" applyFill="1" applyAlignment="1">
      <alignment horizontal="right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0" fontId="53" fillId="0" borderId="0" xfId="0" applyFont="1" applyAlignment="1">
      <alignment vertical="center"/>
    </xf>
    <xf numFmtId="0" fontId="38" fillId="26" borderId="11" xfId="0" applyFont="1" applyFill="1" applyBorder="1" applyAlignment="1">
      <alignment horizontal="left"/>
    </xf>
    <xf numFmtId="3" fontId="56" fillId="29" borderId="0" xfId="0" applyNumberFormat="1" applyFont="1" applyFill="1" applyAlignment="1">
      <alignment horizontal="center"/>
    </xf>
    <xf numFmtId="0" fontId="56" fillId="29" borderId="0" xfId="0" applyFont="1" applyFill="1" applyAlignment="1">
      <alignment horizontal="left"/>
    </xf>
    <xf numFmtId="165" fontId="48" fillId="26" borderId="25" xfId="47" applyNumberFormat="1" applyFont="1" applyFill="1" applyBorder="1" applyAlignment="1">
      <alignment horizontal="center" vertical="center"/>
    </xf>
    <xf numFmtId="165" fontId="48" fillId="26" borderId="25" xfId="47" applyNumberFormat="1" applyFont="1" applyFill="1" applyBorder="1" applyAlignment="1">
      <alignment horizontal="left" vertical="center"/>
    </xf>
    <xf numFmtId="0" fontId="0" fillId="26" borderId="0" xfId="0" applyFill="1"/>
    <xf numFmtId="0" fontId="48" fillId="26" borderId="0" xfId="0" applyFont="1" applyFill="1"/>
    <xf numFmtId="0" fontId="57" fillId="26" borderId="0" xfId="0" applyFont="1" applyFill="1" applyAlignment="1">
      <alignment horizontal="left"/>
    </xf>
    <xf numFmtId="0" fontId="57" fillId="26" borderId="0" xfId="0" applyFont="1" applyFill="1"/>
    <xf numFmtId="0" fontId="48" fillId="26" borderId="0" xfId="0" applyFont="1" applyFill="1" applyAlignment="1">
      <alignment vertical="center"/>
    </xf>
    <xf numFmtId="0" fontId="57" fillId="26" borderId="0" xfId="0" applyFont="1" applyFill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59" fillId="29" borderId="0" xfId="0" applyFont="1" applyFill="1" applyAlignment="1">
      <alignment horizontal="left"/>
    </xf>
    <xf numFmtId="0" fontId="48" fillId="26" borderId="0" xfId="0" applyFont="1" applyFill="1" applyAlignment="1">
      <alignment horizontal="left"/>
    </xf>
    <xf numFmtId="3" fontId="48" fillId="26" borderId="0" xfId="0" applyNumberFormat="1" applyFont="1" applyFill="1"/>
    <xf numFmtId="3" fontId="48" fillId="26" borderId="0" xfId="0" applyNumberFormat="1" applyFont="1" applyFill="1" applyAlignment="1">
      <alignment horizontal="right"/>
    </xf>
    <xf numFmtId="0" fontId="57" fillId="26" borderId="11" xfId="0" applyFont="1" applyFill="1" applyBorder="1" applyAlignment="1">
      <alignment horizontal="left"/>
    </xf>
    <xf numFmtId="0" fontId="48" fillId="26" borderId="11" xfId="0" applyFont="1" applyFill="1" applyBorder="1"/>
    <xf numFmtId="0" fontId="57" fillId="30" borderId="0" xfId="0" applyFont="1" applyFill="1" applyAlignment="1">
      <alignment horizontal="left"/>
    </xf>
    <xf numFmtId="0" fontId="57" fillId="30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61" fillId="26" borderId="0" xfId="0" applyFont="1" applyFill="1"/>
    <xf numFmtId="10" fontId="62" fillId="26" borderId="0" xfId="94" applyNumberFormat="1" applyFont="1" applyFill="1" applyAlignment="1">
      <alignment horizontal="right"/>
    </xf>
    <xf numFmtId="0" fontId="63" fillId="26" borderId="0" xfId="0" applyFont="1" applyFill="1" applyAlignment="1">
      <alignment horizontal="left"/>
    </xf>
    <xf numFmtId="165" fontId="62" fillId="26" borderId="0" xfId="47" applyNumberFormat="1" applyFont="1" applyFill="1" applyAlignment="1">
      <alignment horizontal="center"/>
    </xf>
    <xf numFmtId="0" fontId="58" fillId="26" borderId="0" xfId="0" applyFont="1" applyFill="1" applyAlignment="1">
      <alignment horizontal="left"/>
    </xf>
    <xf numFmtId="0" fontId="61" fillId="26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54" fillId="29" borderId="0" xfId="0" applyFont="1" applyFill="1" applyAlignment="1">
      <alignment horizontal="left"/>
    </xf>
    <xf numFmtId="0" fontId="54" fillId="29" borderId="0" xfId="0" applyFont="1" applyFill="1" applyAlignment="1">
      <alignment horizontal="center"/>
    </xf>
    <xf numFmtId="0" fontId="49" fillId="26" borderId="32" xfId="0" applyFont="1" applyFill="1" applyBorder="1" applyAlignment="1">
      <alignment horizontal="left"/>
    </xf>
    <xf numFmtId="0" fontId="49" fillId="26" borderId="32" xfId="0" applyFont="1" applyFill="1" applyBorder="1" applyAlignment="1">
      <alignment horizontal="center"/>
    </xf>
    <xf numFmtId="10" fontId="48" fillId="26" borderId="0" xfId="94" applyNumberFormat="1" applyFont="1" applyFill="1" applyAlignment="1">
      <alignment horizontal="center"/>
    </xf>
    <xf numFmtId="10" fontId="48" fillId="26" borderId="0" xfId="0" applyNumberFormat="1" applyFont="1" applyFill="1" applyAlignment="1">
      <alignment horizontal="center"/>
    </xf>
    <xf numFmtId="3" fontId="48" fillId="26" borderId="0" xfId="0" applyNumberFormat="1" applyFont="1" applyFill="1" applyAlignment="1">
      <alignment horizontal="center"/>
    </xf>
    <xf numFmtId="0" fontId="65" fillId="26" borderId="0" xfId="0" applyFont="1" applyFill="1" applyAlignment="1">
      <alignment horizontal="left"/>
    </xf>
    <xf numFmtId="3" fontId="65" fillId="26" borderId="0" xfId="0" applyNumberFormat="1" applyFont="1" applyFill="1" applyAlignment="1">
      <alignment horizontal="center"/>
    </xf>
    <xf numFmtId="10" fontId="65" fillId="26" borderId="0" xfId="0" applyNumberFormat="1" applyFont="1" applyFill="1" applyAlignment="1">
      <alignment horizontal="center"/>
    </xf>
    <xf numFmtId="3" fontId="65" fillId="26" borderId="0" xfId="94" applyNumberFormat="1" applyFont="1" applyFill="1" applyAlignment="1">
      <alignment horizontal="center"/>
    </xf>
    <xf numFmtId="4" fontId="48" fillId="26" borderId="0" xfId="0" applyNumberFormat="1" applyFont="1" applyFill="1" applyAlignment="1">
      <alignment horizontal="center"/>
    </xf>
    <xf numFmtId="0" fontId="59" fillId="29" borderId="0" xfId="0" applyFont="1" applyFill="1" applyAlignment="1">
      <alignment horizontal="center"/>
    </xf>
    <xf numFmtId="4" fontId="57" fillId="30" borderId="11" xfId="0" applyNumberFormat="1" applyFont="1" applyFill="1" applyBorder="1" applyAlignment="1">
      <alignment horizontal="center"/>
    </xf>
    <xf numFmtId="0" fontId="54" fillId="29" borderId="0" xfId="0" applyFont="1" applyFill="1" applyAlignment="1">
      <alignment horizontal="right"/>
    </xf>
    <xf numFmtId="0" fontId="62" fillId="26" borderId="0" xfId="0" applyFont="1" applyFill="1" applyAlignment="1">
      <alignment horizontal="right"/>
    </xf>
    <xf numFmtId="0" fontId="61" fillId="30" borderId="35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47" xfId="0" applyFont="1" applyFill="1" applyBorder="1" applyAlignment="1">
      <alignment horizontal="right"/>
    </xf>
    <xf numFmtId="0" fontId="62" fillId="26" borderId="0" xfId="0" applyFont="1" applyFill="1" applyAlignment="1">
      <alignment horizontal="left"/>
    </xf>
    <xf numFmtId="0" fontId="61" fillId="30" borderId="35" xfId="0" applyFont="1" applyFill="1" applyBorder="1"/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/>
    <xf numFmtId="4" fontId="48" fillId="26" borderId="0" xfId="107" applyNumberFormat="1" applyFont="1" applyAlignment="1">
      <alignment horizontal="right"/>
    </xf>
    <xf numFmtId="0" fontId="48" fillId="26" borderId="0" xfId="107" applyFont="1" applyAlignment="1">
      <alignment horizontal="right"/>
    </xf>
    <xf numFmtId="0" fontId="48" fillId="26" borderId="0" xfId="107" applyFont="1">
      <alignment horizontal="left"/>
    </xf>
    <xf numFmtId="0" fontId="54" fillId="29" borderId="0" xfId="107" applyFont="1" applyFill="1" applyAlignment="1"/>
    <xf numFmtId="0" fontId="48" fillId="26" borderId="0" xfId="107" applyFont="1" applyAlignment="1"/>
    <xf numFmtId="3" fontId="48" fillId="26" borderId="0" xfId="107" applyNumberFormat="1" applyFont="1" applyAlignment="1">
      <alignment horizontal="right"/>
    </xf>
    <xf numFmtId="0" fontId="57" fillId="30" borderId="35" xfId="107" applyFont="1" applyFill="1" applyBorder="1" applyAlignment="1"/>
    <xf numFmtId="3" fontId="57" fillId="30" borderId="36" xfId="107" applyNumberFormat="1" applyFont="1" applyFill="1" applyBorder="1" applyAlignment="1">
      <alignment horizontal="right"/>
    </xf>
    <xf numFmtId="3" fontId="57" fillId="30" borderId="47" xfId="107" applyNumberFormat="1" applyFont="1" applyFill="1" applyBorder="1" applyAlignment="1">
      <alignment horizontal="right"/>
    </xf>
    <xf numFmtId="0" fontId="57" fillId="30" borderId="35" xfId="107" applyFont="1" applyFill="1" applyBorder="1">
      <alignment horizontal="left"/>
    </xf>
    <xf numFmtId="0" fontId="57" fillId="26" borderId="11" xfId="107" applyFont="1" applyBorder="1" applyAlignment="1"/>
    <xf numFmtId="3" fontId="57" fillId="26" borderId="11" xfId="107" applyNumberFormat="1" applyFont="1" applyBorder="1" applyAlignment="1">
      <alignment horizontal="right"/>
    </xf>
    <xf numFmtId="0" fontId="48" fillId="26" borderId="0" xfId="107" applyFont="1" applyAlignment="1">
      <alignment horizontal="center"/>
    </xf>
    <xf numFmtId="0" fontId="54" fillId="29" borderId="12" xfId="107" applyFont="1" applyFill="1" applyBorder="1" applyAlignment="1">
      <alignment horizontal="center"/>
    </xf>
    <xf numFmtId="0" fontId="48" fillId="26" borderId="32" xfId="107" applyFont="1" applyBorder="1" applyAlignment="1">
      <alignment horizontal="center"/>
    </xf>
    <xf numFmtId="3" fontId="48" fillId="26" borderId="0" xfId="107" applyNumberFormat="1" applyFont="1" applyAlignment="1">
      <alignment horizontal="center"/>
    </xf>
    <xf numFmtId="0" fontId="48" fillId="0" borderId="0" xfId="107" applyFont="1" applyFill="1" applyAlignment="1">
      <alignment horizontal="left" vertical="center"/>
    </xf>
    <xf numFmtId="0" fontId="0" fillId="26" borderId="0" xfId="0" applyFill="1" applyAlignment="1">
      <alignment horizontal="right"/>
    </xf>
    <xf numFmtId="0" fontId="62" fillId="0" borderId="0" xfId="0" applyFont="1" applyAlignment="1">
      <alignment horizontal="left" vertical="center"/>
    </xf>
    <xf numFmtId="0" fontId="53" fillId="26" borderId="0" xfId="0" applyFont="1" applyFill="1" applyAlignment="1">
      <alignment horizontal="left" vertical="center"/>
    </xf>
    <xf numFmtId="0" fontId="62" fillId="26" borderId="0" xfId="0" applyFont="1" applyFill="1" applyAlignment="1">
      <alignment horizontal="left" vertical="center"/>
    </xf>
    <xf numFmtId="3" fontId="48" fillId="26" borderId="31" xfId="107" applyNumberFormat="1" applyFont="1" applyBorder="1" applyAlignment="1">
      <alignment horizontal="right"/>
    </xf>
    <xf numFmtId="0" fontId="64" fillId="26" borderId="0" xfId="0" applyFont="1" applyFill="1" applyAlignment="1">
      <alignment horizontal="left" indent="1"/>
    </xf>
    <xf numFmtId="0" fontId="48" fillId="26" borderId="0" xfId="107" applyFont="1" applyAlignment="1">
      <alignment horizontal="left" indent="1"/>
    </xf>
    <xf numFmtId="3" fontId="48" fillId="26" borderId="25" xfId="0" applyNumberFormat="1" applyFont="1" applyFill="1" applyBorder="1" applyAlignment="1">
      <alignment horizontal="right" vertical="center"/>
    </xf>
    <xf numFmtId="0" fontId="48" fillId="26" borderId="13" xfId="0" applyFont="1" applyFill="1" applyBorder="1" applyAlignment="1">
      <alignment horizontal="left" vertical="center"/>
    </xf>
    <xf numFmtId="0" fontId="54" fillId="29" borderId="35" xfId="47" applyNumberFormat="1" applyFont="1" applyFill="1" applyBorder="1" applyAlignment="1">
      <alignment horizontal="center" vertical="center"/>
    </xf>
    <xf numFmtId="0" fontId="54" fillId="29" borderId="36" xfId="47" applyNumberFormat="1" applyFont="1" applyFill="1" applyBorder="1" applyAlignment="1">
      <alignment horizontal="center" vertical="center"/>
    </xf>
    <xf numFmtId="0" fontId="57" fillId="30" borderId="26" xfId="47" applyNumberFormat="1" applyFont="1" applyFill="1" applyBorder="1" applyAlignment="1">
      <alignment vertical="center"/>
    </xf>
    <xf numFmtId="164" fontId="37" fillId="26" borderId="0" xfId="47" applyNumberFormat="1" applyFont="1" applyFill="1" applyAlignment="1">
      <alignment horizontal="center"/>
    </xf>
    <xf numFmtId="0" fontId="56" fillId="29" borderId="0" xfId="0" applyFont="1" applyFill="1" applyAlignment="1">
      <alignment horizontal="center"/>
    </xf>
    <xf numFmtId="9" fontId="37" fillId="26" borderId="0" xfId="94" applyNumberFormat="1" applyFont="1" applyFill="1" applyAlignment="1">
      <alignment horizontal="left"/>
    </xf>
    <xf numFmtId="164" fontId="37" fillId="26" borderId="23" xfId="47" applyNumberFormat="1" applyFont="1" applyFill="1" applyBorder="1" applyAlignment="1">
      <alignment horizontal="center"/>
    </xf>
    <xf numFmtId="164" fontId="37" fillId="30" borderId="23" xfId="47" applyNumberFormat="1" applyFont="1" applyFill="1" applyBorder="1" applyAlignment="1">
      <alignment horizontal="center"/>
    </xf>
    <xf numFmtId="0" fontId="59" fillId="29" borderId="0" xfId="0" applyFont="1" applyFill="1" applyAlignment="1">
      <alignment horizontal="center" vertical="center" wrapText="1"/>
    </xf>
    <xf numFmtId="0" fontId="60" fillId="29" borderId="0" xfId="0" applyFont="1" applyFill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8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1" fontId="48" fillId="26" borderId="0" xfId="107" applyNumberFormat="1" applyFont="1">
      <alignment horizontal="left"/>
    </xf>
    <xf numFmtId="0" fontId="40" fillId="31" borderId="0" xfId="107" applyFont="1" applyFill="1" applyAlignment="1">
      <alignment horizontal="center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0" fontId="54" fillId="29" borderId="50" xfId="47" applyNumberFormat="1" applyFont="1" applyFill="1" applyBorder="1" applyAlignment="1">
      <alignment horizontal="right" vertical="center"/>
    </xf>
    <xf numFmtId="0" fontId="54" fillId="29" borderId="19" xfId="47" applyNumberFormat="1" applyFont="1" applyFill="1" applyBorder="1" applyAlignment="1">
      <alignment horizontal="right" vertical="center"/>
    </xf>
    <xf numFmtId="10" fontId="54" fillId="29" borderId="51" xfId="94" applyNumberFormat="1" applyFont="1" applyFill="1" applyBorder="1" applyAlignment="1">
      <alignment horizontal="right" vertical="center"/>
    </xf>
    <xf numFmtId="10" fontId="54" fillId="31" borderId="52" xfId="94" applyNumberFormat="1" applyFont="1" applyFill="1" applyBorder="1" applyAlignment="1">
      <alignment horizontal="right" vertical="center"/>
    </xf>
    <xf numFmtId="165" fontId="57" fillId="30" borderId="53" xfId="47" applyNumberFormat="1" applyFont="1" applyFill="1" applyBorder="1" applyAlignment="1">
      <alignment horizontal="center" vertical="center"/>
    </xf>
    <xf numFmtId="165" fontId="57" fillId="30" borderId="11" xfId="47" applyNumberFormat="1" applyFont="1" applyFill="1" applyBorder="1" applyAlignment="1">
      <alignment horizontal="center" vertical="center"/>
    </xf>
    <xf numFmtId="0" fontId="48" fillId="26" borderId="25" xfId="47" applyNumberFormat="1" applyFont="1" applyFill="1" applyBorder="1" applyAlignment="1">
      <alignment horizontal="left" vertical="center" indent="1"/>
    </xf>
    <xf numFmtId="0" fontId="48" fillId="0" borderId="25" xfId="107" applyFont="1" applyFill="1" applyBorder="1" applyAlignment="1">
      <alignment horizontal="left" vertical="center" indent="1"/>
    </xf>
    <xf numFmtId="0" fontId="54" fillId="29" borderId="24" xfId="47" applyNumberFormat="1" applyFont="1" applyFill="1" applyBorder="1" applyAlignment="1">
      <alignment horizontal="right"/>
    </xf>
    <xf numFmtId="0" fontId="54" fillId="29" borderId="12" xfId="47" applyNumberFormat="1" applyFont="1" applyFill="1" applyBorder="1" applyAlignment="1">
      <alignment horizontal="right"/>
    </xf>
    <xf numFmtId="10" fontId="54" fillId="29" borderId="38" xfId="94" applyNumberFormat="1" applyFont="1" applyFill="1" applyBorder="1" applyAlignment="1">
      <alignment horizontal="right"/>
    </xf>
    <xf numFmtId="10" fontId="54" fillId="31" borderId="39" xfId="94" applyNumberFormat="1" applyFont="1" applyFill="1" applyBorder="1" applyAlignment="1">
      <alignment horizontal="right"/>
    </xf>
    <xf numFmtId="165" fontId="61" fillId="30" borderId="43" xfId="47" applyNumberFormat="1" applyFont="1" applyFill="1" applyBorder="1" applyAlignment="1">
      <alignment horizontal="center"/>
    </xf>
    <xf numFmtId="165" fontId="61" fillId="30" borderId="44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center"/>
    </xf>
    <xf numFmtId="165" fontId="62" fillId="26" borderId="25" xfId="47" applyNumberFormat="1" applyFont="1" applyFill="1" applyBorder="1" applyAlignment="1">
      <alignment horizontal="left"/>
    </xf>
    <xf numFmtId="165" fontId="61" fillId="30" borderId="43" xfId="47" applyNumberFormat="1" applyFont="1" applyFill="1" applyBorder="1" applyAlignment="1">
      <alignment horizontal="left"/>
    </xf>
    <xf numFmtId="165" fontId="61" fillId="30" borderId="44" xfId="47" applyNumberFormat="1" applyFont="1" applyFill="1" applyBorder="1" applyAlignment="1">
      <alignment horizontal="left"/>
    </xf>
    <xf numFmtId="165" fontId="62" fillId="26" borderId="40" xfId="47" applyNumberFormat="1" applyFont="1" applyFill="1" applyBorder="1" applyAlignment="1">
      <alignment horizontal="left"/>
    </xf>
    <xf numFmtId="165" fontId="62" fillId="26" borderId="32" xfId="47" applyNumberFormat="1" applyFont="1" applyFill="1" applyBorder="1" applyAlignment="1">
      <alignment horizontal="left"/>
    </xf>
    <xf numFmtId="0" fontId="39" fillId="26" borderId="42" xfId="107" applyFont="1" applyBorder="1" applyAlignment="1">
      <alignment horizontal="center"/>
    </xf>
    <xf numFmtId="3" fontId="37" fillId="26" borderId="33" xfId="107" applyNumberFormat="1" applyBorder="1" applyAlignment="1">
      <alignment horizontal="center"/>
    </xf>
    <xf numFmtId="0" fontId="37" fillId="26" borderId="33" xfId="107" applyBorder="1" applyAlignment="1">
      <alignment horizontal="center"/>
    </xf>
    <xf numFmtId="0" fontId="67" fillId="26" borderId="0" xfId="107" applyFont="1">
      <alignment horizontal="left"/>
    </xf>
    <xf numFmtId="165" fontId="48" fillId="26" borderId="0" xfId="47" applyNumberFormat="1" applyFont="1" applyFill="1"/>
    <xf numFmtId="3" fontId="57" fillId="35" borderId="27" xfId="0" applyNumberFormat="1" applyFont="1" applyFill="1" applyBorder="1" applyAlignment="1">
      <alignment horizontal="right" vertical="center"/>
    </xf>
    <xf numFmtId="165" fontId="62" fillId="26" borderId="25" xfId="47" applyNumberFormat="1" applyFont="1" applyFill="1" applyBorder="1" applyAlignment="1">
      <alignment horizontal="center" vertical="center"/>
    </xf>
    <xf numFmtId="165" fontId="57" fillId="30" borderId="26" xfId="47" applyNumberFormat="1" applyFont="1" applyFill="1" applyBorder="1" applyAlignment="1">
      <alignment horizontal="center" vertical="center"/>
    </xf>
    <xf numFmtId="2" fontId="62" fillId="26" borderId="0" xfId="0" applyNumberFormat="1" applyFont="1" applyFill="1" applyAlignment="1">
      <alignment horizontal="center"/>
    </xf>
    <xf numFmtId="10" fontId="62" fillId="26" borderId="0" xfId="94" applyNumberFormat="1" applyFont="1" applyFill="1" applyAlignment="1">
      <alignment horizontal="center"/>
    </xf>
    <xf numFmtId="3" fontId="62" fillId="26" borderId="0" xfId="0" applyNumberFormat="1" applyFont="1" applyFill="1" applyAlignment="1">
      <alignment horizontal="center"/>
    </xf>
    <xf numFmtId="0" fontId="48" fillId="26" borderId="25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vertical="center"/>
    </xf>
    <xf numFmtId="0" fontId="70" fillId="26" borderId="0" xfId="107" applyFont="1">
      <alignment horizontal="left"/>
    </xf>
    <xf numFmtId="0" fontId="54" fillId="29" borderId="0" xfId="0" applyFont="1" applyFill="1" applyAlignment="1">
      <alignment horizontal="center" wrapText="1"/>
    </xf>
    <xf numFmtId="3" fontId="54" fillId="29" borderId="0" xfId="0" applyNumberFormat="1" applyFont="1" applyFill="1" applyAlignment="1">
      <alignment horizontal="center" wrapText="1"/>
    </xf>
    <xf numFmtId="0" fontId="57" fillId="30" borderId="0" xfId="0" applyFont="1" applyFill="1" applyAlignment="1">
      <alignment horizontal="center" wrapText="1"/>
    </xf>
    <xf numFmtId="3" fontId="57" fillId="30" borderId="0" xfId="0" applyNumberFormat="1" applyFont="1" applyFill="1" applyAlignment="1">
      <alignment horizontal="center" wrapText="1"/>
    </xf>
    <xf numFmtId="10" fontId="57" fillId="30" borderId="0" xfId="94" applyNumberFormat="1" applyFont="1" applyFill="1" applyAlignment="1">
      <alignment horizontal="center" wrapText="1"/>
    </xf>
    <xf numFmtId="3" fontId="57" fillId="26" borderId="11" xfId="0" applyNumberFormat="1" applyFont="1" applyFill="1" applyBorder="1" applyAlignment="1">
      <alignment horizontal="center" wrapText="1"/>
    </xf>
    <xf numFmtId="0" fontId="57" fillId="26" borderId="11" xfId="0" applyFont="1" applyFill="1" applyBorder="1" applyAlignment="1">
      <alignment horizontal="center" wrapText="1"/>
    </xf>
    <xf numFmtId="10" fontId="57" fillId="26" borderId="11" xfId="94" applyNumberFormat="1" applyFont="1" applyFill="1" applyBorder="1" applyAlignment="1">
      <alignment horizontal="center" wrapText="1"/>
    </xf>
    <xf numFmtId="0" fontId="71" fillId="26" borderId="0" xfId="0" applyFont="1" applyFill="1"/>
    <xf numFmtId="166" fontId="48" fillId="26" borderId="0" xfId="0" applyNumberFormat="1" applyFont="1" applyFill="1" applyAlignment="1">
      <alignment horizontal="center"/>
    </xf>
    <xf numFmtId="166" fontId="57" fillId="33" borderId="11" xfId="107" applyNumberFormat="1" applyFont="1" applyFill="1" applyBorder="1" applyAlignment="1">
      <alignment horizontal="center"/>
    </xf>
    <xf numFmtId="164" fontId="67" fillId="26" borderId="0" xfId="107" applyNumberFormat="1" applyFont="1">
      <alignment horizontal="left"/>
    </xf>
    <xf numFmtId="172" fontId="48" fillId="26" borderId="13" xfId="94" applyNumberFormat="1" applyFont="1" applyFill="1" applyBorder="1" applyAlignment="1">
      <alignment horizontal="right" vertical="center"/>
    </xf>
    <xf numFmtId="0" fontId="62" fillId="26" borderId="19" xfId="0" applyFont="1" applyFill="1" applyBorder="1" applyAlignment="1">
      <alignment horizontal="right"/>
    </xf>
    <xf numFmtId="0" fontId="62" fillId="26" borderId="31" xfId="0" applyFont="1" applyFill="1" applyBorder="1" applyAlignment="1">
      <alignment horizontal="right"/>
    </xf>
    <xf numFmtId="172" fontId="57" fillId="30" borderId="54" xfId="94" applyNumberFormat="1" applyFont="1" applyFill="1" applyBorder="1" applyAlignment="1">
      <alignment horizontal="right" vertical="center"/>
    </xf>
    <xf numFmtId="172" fontId="62" fillId="26" borderId="46" xfId="94" applyNumberFormat="1" applyFont="1" applyFill="1" applyBorder="1" applyAlignment="1">
      <alignment horizontal="right"/>
    </xf>
    <xf numFmtId="172" fontId="62" fillId="26" borderId="41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right"/>
    </xf>
    <xf numFmtId="172" fontId="48" fillId="26" borderId="46" xfId="94" applyNumberFormat="1" applyFont="1" applyFill="1" applyBorder="1" applyAlignment="1">
      <alignment horizontal="right" vertical="center"/>
    </xf>
    <xf numFmtId="172" fontId="61" fillId="30" borderId="49" xfId="94" applyNumberFormat="1" applyFont="1" applyFill="1" applyBorder="1" applyAlignment="1">
      <alignment horizontal="right"/>
    </xf>
    <xf numFmtId="172" fontId="57" fillId="30" borderId="11" xfId="0" applyNumberFormat="1" applyFont="1" applyFill="1" applyBorder="1"/>
    <xf numFmtId="172" fontId="48" fillId="26" borderId="0" xfId="94" applyNumberFormat="1" applyFont="1" applyFill="1" applyAlignment="1">
      <alignment vertical="center"/>
    </xf>
    <xf numFmtId="172" fontId="57" fillId="30" borderId="56" xfId="94" applyNumberFormat="1" applyFont="1" applyFill="1" applyBorder="1" applyAlignment="1">
      <alignment horizontal="right" vertical="center"/>
    </xf>
    <xf numFmtId="172" fontId="48" fillId="26" borderId="0" xfId="94" applyNumberFormat="1" applyFont="1" applyFill="1"/>
    <xf numFmtId="165" fontId="48" fillId="26" borderId="0" xfId="47" applyNumberFormat="1" applyFont="1" applyFill="1" applyAlignment="1">
      <alignment vertical="center"/>
    </xf>
    <xf numFmtId="165" fontId="62" fillId="26" borderId="0" xfId="160" applyNumberFormat="1" applyFont="1" applyFill="1" applyAlignment="1">
      <alignment horizontal="right"/>
    </xf>
    <xf numFmtId="175" fontId="62" fillId="26" borderId="0" xfId="160" applyNumberFormat="1" applyFont="1" applyFill="1" applyAlignment="1">
      <alignment horizontal="right"/>
    </xf>
    <xf numFmtId="3" fontId="62" fillId="26" borderId="0" xfId="160" applyNumberFormat="1" applyFont="1" applyFill="1" applyAlignment="1">
      <alignment horizontal="right"/>
    </xf>
    <xf numFmtId="0" fontId="57" fillId="33" borderId="31" xfId="0" applyFont="1" applyFill="1" applyBorder="1" applyAlignment="1">
      <alignment horizontal="left"/>
    </xf>
    <xf numFmtId="10" fontId="57" fillId="33" borderId="31" xfId="0" applyNumberFormat="1" applyFont="1" applyFill="1" applyBorder="1" applyAlignment="1">
      <alignment horizontal="center"/>
    </xf>
    <xf numFmtId="3" fontId="48" fillId="26" borderId="31" xfId="107" applyNumberFormat="1" applyFont="1" applyBorder="1" applyAlignment="1">
      <alignment horizontal="left" vertical="top"/>
    </xf>
    <xf numFmtId="1" fontId="48" fillId="26" borderId="0" xfId="0" applyNumberFormat="1" applyFont="1" applyFill="1" applyAlignment="1">
      <alignment horizontal="center" vertical="center"/>
    </xf>
    <xf numFmtId="0" fontId="64" fillId="26" borderId="31" xfId="107" applyFont="1" applyBorder="1" applyAlignment="1">
      <alignment horizontal="left" vertical="top"/>
    </xf>
    <xf numFmtId="9" fontId="37" fillId="26" borderId="31" xfId="94" applyFont="1" applyFill="1" applyBorder="1" applyAlignment="1">
      <alignment horizontal="left"/>
    </xf>
    <xf numFmtId="0" fontId="85" fillId="26" borderId="31" xfId="0" applyFont="1" applyFill="1" applyBorder="1"/>
    <xf numFmtId="0" fontId="48" fillId="0" borderId="0" xfId="107" applyFont="1" applyFill="1" applyAlignment="1"/>
    <xf numFmtId="3" fontId="48" fillId="0" borderId="0" xfId="107" applyNumberFormat="1" applyFont="1" applyFill="1" applyAlignment="1">
      <alignment horizontal="right"/>
    </xf>
    <xf numFmtId="3" fontId="57" fillId="33" borderId="11" xfId="107" applyNumberFormat="1" applyFont="1" applyFill="1" applyBorder="1" applyAlignment="1">
      <alignment horizontal="center" vertical="center"/>
    </xf>
    <xf numFmtId="165" fontId="57" fillId="30" borderId="53" xfId="47" applyNumberFormat="1" applyFont="1" applyFill="1" applyBorder="1" applyAlignment="1">
      <alignment horizontal="left" vertical="center"/>
    </xf>
    <xf numFmtId="9" fontId="62" fillId="26" borderId="13" xfId="94" applyFont="1" applyFill="1" applyBorder="1" applyAlignment="1">
      <alignment horizontal="right"/>
    </xf>
    <xf numFmtId="0" fontId="0" fillId="0" borderId="0" xfId="0"/>
    <xf numFmtId="177" fontId="86" fillId="0" borderId="0" xfId="47" applyNumberFormat="1" applyFont="1" applyAlignment="1">
      <alignment horizontal="right"/>
    </xf>
    <xf numFmtId="177" fontId="86" fillId="0" borderId="0" xfId="52" applyNumberFormat="1" applyFont="1" applyAlignment="1">
      <alignment horizontal="right"/>
    </xf>
    <xf numFmtId="4" fontId="57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7" fillId="26" borderId="31" xfId="0" applyFont="1" applyFill="1" applyBorder="1" applyAlignment="1">
      <alignment horizontal="left"/>
    </xf>
    <xf numFmtId="0" fontId="48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8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88" fillId="30" borderId="11" xfId="0" applyFont="1" applyFill="1" applyBorder="1" applyAlignment="1">
      <alignment horizontal="left"/>
    </xf>
    <xf numFmtId="3" fontId="57" fillId="30" borderId="0" xfId="0" applyNumberFormat="1" applyFont="1" applyFill="1"/>
    <xf numFmtId="172" fontId="57" fillId="26" borderId="11" xfId="0" applyNumberFormat="1" applyFont="1" applyFill="1" applyBorder="1"/>
    <xf numFmtId="172" fontId="54" fillId="29" borderId="47" xfId="94" applyNumberFormat="1" applyFont="1" applyFill="1" applyBorder="1" applyAlignment="1">
      <alignment horizontal="center" vertical="center"/>
    </xf>
    <xf numFmtId="172" fontId="62" fillId="26" borderId="13" xfId="94" applyNumberFormat="1" applyFont="1" applyFill="1" applyBorder="1" applyAlignment="1">
      <alignment horizontal="right" vertical="center"/>
    </xf>
    <xf numFmtId="0" fontId="61" fillId="35" borderId="27" xfId="0" applyFont="1" applyFill="1" applyBorder="1" applyAlignment="1">
      <alignment vertical="center" wrapText="1"/>
    </xf>
    <xf numFmtId="172" fontId="57" fillId="35" borderId="27" xfId="94" applyNumberFormat="1" applyFont="1" applyFill="1" applyBorder="1" applyAlignment="1">
      <alignment horizontal="right" vertical="center"/>
    </xf>
    <xf numFmtId="2" fontId="57" fillId="33" borderId="31" xfId="0" applyNumberFormat="1" applyFont="1" applyFill="1" applyBorder="1" applyAlignment="1">
      <alignment horizontal="center"/>
    </xf>
    <xf numFmtId="1" fontId="48" fillId="26" borderId="0" xfId="0" applyNumberFormat="1" applyFont="1" applyFill="1" applyAlignment="1">
      <alignment horizontal="center"/>
    </xf>
    <xf numFmtId="172" fontId="38" fillId="26" borderId="11" xfId="0" applyNumberFormat="1" applyFont="1" applyFill="1" applyBorder="1" applyAlignment="1">
      <alignment horizontal="center"/>
    </xf>
    <xf numFmtId="0" fontId="48" fillId="0" borderId="0" xfId="107" applyFont="1" applyFill="1" applyAlignment="1">
      <alignment horizontal="center"/>
    </xf>
    <xf numFmtId="165" fontId="57" fillId="26" borderId="11" xfId="47" applyNumberFormat="1" applyFont="1" applyFill="1" applyBorder="1"/>
    <xf numFmtId="0" fontId="48" fillId="26" borderId="0" xfId="107" applyFont="1" applyAlignment="1">
      <alignment horizontal="left" vertical="center" indent="1"/>
    </xf>
    <xf numFmtId="172" fontId="57" fillId="30" borderId="31" xfId="94" applyNumberFormat="1" applyFont="1" applyFill="1" applyBorder="1" applyAlignment="1">
      <alignment horizontal="right" vertical="center"/>
    </xf>
    <xf numFmtId="165" fontId="57" fillId="30" borderId="31" xfId="47" applyNumberFormat="1" applyFont="1" applyFill="1" applyBorder="1" applyAlignment="1">
      <alignment horizontal="right"/>
    </xf>
    <xf numFmtId="165" fontId="57" fillId="30" borderId="31" xfId="47" applyNumberFormat="1" applyFont="1" applyFill="1" applyBorder="1" applyAlignment="1">
      <alignment horizontal="left"/>
    </xf>
    <xf numFmtId="165" fontId="62" fillId="0" borderId="0" xfId="160" applyNumberFormat="1" applyFont="1" applyAlignment="1">
      <alignment horizontal="right"/>
    </xf>
    <xf numFmtId="0" fontId="59" fillId="26" borderId="0" xfId="107" applyFont="1">
      <alignment horizontal="left"/>
    </xf>
    <xf numFmtId="3" fontId="62" fillId="26" borderId="0" xfId="107" applyNumberFormat="1" applyFont="1" applyAlignment="1">
      <alignment horizontal="center"/>
    </xf>
    <xf numFmtId="0" fontId="62" fillId="26" borderId="0" xfId="107" applyFont="1">
      <alignment horizontal="left"/>
    </xf>
    <xf numFmtId="0" fontId="48" fillId="0" borderId="0" xfId="0" applyFont="1"/>
    <xf numFmtId="0" fontId="48" fillId="0" borderId="0" xfId="0" applyFont="1" applyAlignment="1">
      <alignment vertical="center"/>
    </xf>
    <xf numFmtId="10" fontId="57" fillId="26" borderId="0" xfId="94" applyNumberFormat="1" applyFont="1" applyFill="1" applyAlignment="1">
      <alignment horizontal="center" vertical="center"/>
    </xf>
    <xf numFmtId="0" fontId="57" fillId="26" borderId="0" xfId="107" applyFont="1" applyAlignment="1">
      <alignment horizontal="left" vertical="center"/>
    </xf>
    <xf numFmtId="3" fontId="48" fillId="26" borderId="19" xfId="107" applyNumberFormat="1" applyFont="1" applyBorder="1" applyAlignment="1">
      <alignment horizontal="center" vertical="center"/>
    </xf>
    <xf numFmtId="0" fontId="48" fillId="26" borderId="19" xfId="107" applyFont="1" applyBorder="1" applyAlignment="1">
      <alignment horizontal="left" vertical="center" indent="1"/>
    </xf>
    <xf numFmtId="3" fontId="62" fillId="26" borderId="0" xfId="107" applyNumberFormat="1" applyFont="1" applyAlignment="1">
      <alignment horizontal="center" vertical="center"/>
    </xf>
    <xf numFmtId="165" fontId="48" fillId="0" borderId="0" xfId="47" applyNumberFormat="1" applyFont="1" applyAlignment="1">
      <alignment horizontal="center" vertical="center"/>
    </xf>
    <xf numFmtId="165" fontId="48" fillId="0" borderId="25" xfId="47" applyNumberFormat="1" applyFont="1" applyBorder="1" applyAlignment="1">
      <alignment horizontal="center" vertical="center"/>
    </xf>
    <xf numFmtId="165" fontId="48" fillId="26" borderId="0" xfId="47" applyNumberFormat="1" applyFont="1" applyFill="1" applyAlignment="1">
      <alignment horizontal="center" vertical="center"/>
    </xf>
    <xf numFmtId="0" fontId="48" fillId="26" borderId="25" xfId="107" applyFont="1" applyBorder="1" applyAlignment="1">
      <alignment horizontal="left" vertical="center" indent="1"/>
    </xf>
    <xf numFmtId="9" fontId="57" fillId="30" borderId="55" xfId="94" applyFont="1" applyFill="1" applyBorder="1" applyAlignment="1">
      <alignment horizontal="right" vertical="center"/>
    </xf>
    <xf numFmtId="0" fontId="57" fillId="30" borderId="53" xfId="107" applyFont="1" applyFill="1" applyBorder="1" applyAlignment="1">
      <alignment horizontal="left" vertical="center"/>
    </xf>
    <xf numFmtId="9" fontId="48" fillId="26" borderId="46" xfId="94" applyFont="1" applyFill="1" applyBorder="1" applyAlignment="1">
      <alignment horizontal="right" vertical="center"/>
    </xf>
    <xf numFmtId="0" fontId="61" fillId="30" borderId="43" xfId="107" applyFont="1" applyFill="1" applyBorder="1">
      <alignment horizontal="left"/>
    </xf>
    <xf numFmtId="165" fontId="48" fillId="26" borderId="0" xfId="47" applyNumberFormat="1" applyFont="1" applyFill="1" applyAlignment="1">
      <alignment horizontal="left" vertical="center"/>
    </xf>
    <xf numFmtId="0" fontId="54" fillId="29" borderId="50" xfId="107" applyFont="1" applyFill="1" applyBorder="1" applyAlignment="1">
      <alignment horizontal="left" vertical="center"/>
    </xf>
    <xf numFmtId="0" fontId="48" fillId="26" borderId="0" xfId="107" applyFont="1" applyAlignment="1">
      <alignment horizontal="left" vertical="center"/>
    </xf>
    <xf numFmtId="0" fontId="49" fillId="26" borderId="0" xfId="107" applyFont="1">
      <alignment horizontal="left"/>
    </xf>
    <xf numFmtId="165" fontId="62" fillId="26" borderId="0" xfId="47" applyNumberFormat="1" applyFont="1" applyFill="1" applyAlignment="1">
      <alignment horizontal="left"/>
    </xf>
    <xf numFmtId="0" fontId="62" fillId="26" borderId="25" xfId="107" applyFont="1" applyBorder="1" applyAlignment="1">
      <alignment horizontal="left" indent="1"/>
    </xf>
    <xf numFmtId="165" fontId="62" fillId="26" borderId="0" xfId="47" applyNumberFormat="1" applyFont="1" applyFill="1" applyAlignment="1">
      <alignment horizontal="right"/>
    </xf>
    <xf numFmtId="9" fontId="61" fillId="30" borderId="45" xfId="94" applyFont="1" applyFill="1" applyBorder="1" applyAlignment="1">
      <alignment horizontal="right"/>
    </xf>
    <xf numFmtId="0" fontId="54" fillId="29" borderId="24" xfId="107" applyFont="1" applyFill="1" applyBorder="1">
      <alignment horizontal="left"/>
    </xf>
    <xf numFmtId="0" fontId="64" fillId="26" borderId="0" xfId="107" applyFont="1" applyAlignment="1">
      <alignment horizontal="left" vertical="top"/>
    </xf>
    <xf numFmtId="3" fontId="48" fillId="26" borderId="0" xfId="107" applyNumberFormat="1" applyFont="1" applyAlignment="1">
      <alignment horizontal="left" vertical="top"/>
    </xf>
    <xf numFmtId="165" fontId="62" fillId="26" borderId="25" xfId="47" applyNumberFormat="1" applyFont="1" applyFill="1" applyBorder="1" applyAlignment="1">
      <alignment horizontal="right"/>
    </xf>
    <xf numFmtId="3" fontId="48" fillId="26" borderId="0" xfId="0" applyNumberFormat="1" applyFont="1" applyFill="1" applyBorder="1"/>
    <xf numFmtId="165" fontId="62" fillId="26" borderId="0" xfId="47" applyNumberFormat="1" applyFont="1" applyFill="1" applyBorder="1" applyAlignment="1">
      <alignment horizontal="center" vertical="center"/>
    </xf>
    <xf numFmtId="0" fontId="62" fillId="0" borderId="25" xfId="47" applyNumberFormat="1" applyFont="1" applyFill="1" applyBorder="1" applyAlignment="1">
      <alignment horizontal="left" vertical="center"/>
    </xf>
    <xf numFmtId="165" fontId="0" fillId="26" borderId="0" xfId="0" applyNumberFormat="1" applyFill="1"/>
    <xf numFmtId="0" fontId="48" fillId="26" borderId="0" xfId="0" applyFont="1" applyFill="1" applyBorder="1"/>
    <xf numFmtId="178" fontId="0" fillId="0" borderId="0" xfId="0" applyNumberFormat="1"/>
    <xf numFmtId="3" fontId="0" fillId="0" borderId="0" xfId="0" applyNumberFormat="1"/>
    <xf numFmtId="0" fontId="57" fillId="26" borderId="32" xfId="107" applyFont="1" applyBorder="1" applyAlignment="1">
      <alignment horizontal="left" vertical="center"/>
    </xf>
    <xf numFmtId="0" fontId="57" fillId="26" borderId="0" xfId="107" applyFont="1">
      <alignment horizontal="left"/>
    </xf>
    <xf numFmtId="165" fontId="48" fillId="26" borderId="0" xfId="0" applyNumberFormat="1" applyFont="1" applyFill="1" applyAlignment="1">
      <alignment vertical="center"/>
    </xf>
    <xf numFmtId="174" fontId="48" fillId="26" borderId="0" xfId="163" applyNumberFormat="1" applyFont="1" applyFill="1" applyAlignment="1">
      <alignment horizontal="center"/>
    </xf>
    <xf numFmtId="174" fontId="48" fillId="26" borderId="0" xfId="163" applyNumberFormat="1" applyFont="1" applyFill="1" applyBorder="1" applyAlignment="1">
      <alignment horizontal="center"/>
    </xf>
    <xf numFmtId="166" fontId="56" fillId="29" borderId="0" xfId="0" applyNumberFormat="1" applyFont="1" applyFill="1" applyAlignment="1">
      <alignment horizontal="center"/>
    </xf>
    <xf numFmtId="165" fontId="48" fillId="0" borderId="0" xfId="47" applyNumberFormat="1" applyFont="1" applyBorder="1" applyAlignment="1">
      <alignment horizontal="center" vertical="center"/>
    </xf>
    <xf numFmtId="164" fontId="48" fillId="26" borderId="0" xfId="47" applyFont="1" applyFill="1" applyAlignment="1">
      <alignment horizontal="center"/>
    </xf>
    <xf numFmtId="164" fontId="48" fillId="26" borderId="0" xfId="47" applyFont="1" applyFill="1" applyAlignment="1">
      <alignment horizontal="center" vertical="center"/>
    </xf>
    <xf numFmtId="0" fontId="58" fillId="26" borderId="0" xfId="0" applyFont="1" applyFill="1"/>
    <xf numFmtId="0" fontId="40" fillId="34" borderId="0" xfId="107" applyFont="1" applyFill="1" applyAlignment="1">
      <alignment horizontal="center"/>
    </xf>
    <xf numFmtId="0" fontId="47" fillId="34" borderId="0" xfId="107" applyFont="1" applyFill="1" applyAlignment="1">
      <alignment horizontal="center"/>
    </xf>
    <xf numFmtId="175" fontId="37" fillId="30" borderId="0" xfId="163" applyNumberFormat="1" applyFont="1" applyFill="1" applyBorder="1" applyAlignment="1">
      <alignment horizontal="center"/>
    </xf>
    <xf numFmtId="175" fontId="37" fillId="26" borderId="0" xfId="163" applyNumberFormat="1" applyFont="1" applyFill="1" applyBorder="1" applyAlignment="1">
      <alignment horizontal="center"/>
    </xf>
    <xf numFmtId="10" fontId="37" fillId="26" borderId="0" xfId="94" applyNumberFormat="1" applyFont="1" applyFill="1" applyBorder="1" applyAlignment="1">
      <alignment horizontal="center"/>
    </xf>
    <xf numFmtId="10" fontId="37" fillId="0" borderId="0" xfId="94" applyNumberFormat="1" applyFont="1" applyFill="1" applyBorder="1" applyAlignment="1">
      <alignment horizontal="center"/>
    </xf>
    <xf numFmtId="10" fontId="37" fillId="30" borderId="0" xfId="94" applyNumberFormat="1" applyFont="1" applyFill="1" applyBorder="1" applyAlignment="1">
      <alignment horizontal="center"/>
    </xf>
    <xf numFmtId="175" fontId="37" fillId="26" borderId="0" xfId="163" applyNumberFormat="1" applyFont="1" applyFill="1" applyAlignment="1">
      <alignment horizontal="center"/>
    </xf>
    <xf numFmtId="3" fontId="39" fillId="26" borderId="11" xfId="107" applyNumberFormat="1" applyFont="1" applyBorder="1" applyAlignment="1">
      <alignment horizontal="center"/>
    </xf>
    <xf numFmtId="10" fontId="39" fillId="26" borderId="11" xfId="94" applyNumberFormat="1" applyFont="1" applyFill="1" applyBorder="1" applyAlignment="1">
      <alignment horizontal="center"/>
    </xf>
    <xf numFmtId="0" fontId="1" fillId="67" borderId="0" xfId="57" applyFill="1"/>
    <xf numFmtId="0" fontId="68" fillId="0" borderId="0" xfId="114"/>
    <xf numFmtId="17" fontId="40" fillId="29" borderId="0" xfId="107" applyNumberFormat="1" applyFont="1" applyFill="1" applyAlignment="1">
      <alignment horizontal="center"/>
    </xf>
    <xf numFmtId="10" fontId="39" fillId="26" borderId="42" xfId="94" applyNumberFormat="1" applyFont="1" applyFill="1" applyBorder="1" applyAlignment="1">
      <alignment horizontal="center"/>
    </xf>
    <xf numFmtId="10" fontId="37" fillId="26" borderId="13" xfId="94" applyNumberFormat="1" applyFont="1" applyFill="1" applyBorder="1" applyAlignment="1">
      <alignment horizontal="center"/>
    </xf>
    <xf numFmtId="10" fontId="0" fillId="0" borderId="0" xfId="0" applyNumberFormat="1"/>
    <xf numFmtId="165" fontId="37" fillId="26" borderId="34" xfId="163" applyNumberFormat="1" applyFont="1" applyFill="1" applyBorder="1" applyAlignment="1">
      <alignment horizontal="center"/>
    </xf>
    <xf numFmtId="10" fontId="37" fillId="26" borderId="41" xfId="94" applyNumberFormat="1" applyFont="1" applyFill="1" applyBorder="1" applyAlignment="1">
      <alignment horizontal="center"/>
    </xf>
    <xf numFmtId="3" fontId="39" fillId="26" borderId="0" xfId="107" applyNumberFormat="1" applyFont="1">
      <alignment horizontal="left"/>
    </xf>
    <xf numFmtId="3" fontId="89" fillId="0" borderId="17" xfId="107" applyNumberFormat="1" applyFont="1" applyFill="1" applyBorder="1" applyAlignment="1">
      <alignment horizontal="center"/>
    </xf>
    <xf numFmtId="10" fontId="39" fillId="26" borderId="17" xfId="94" applyNumberFormat="1" applyFont="1" applyFill="1" applyBorder="1" applyAlignment="1">
      <alignment horizontal="center"/>
    </xf>
    <xf numFmtId="175" fontId="39" fillId="33" borderId="35" xfId="107" applyNumberFormat="1" applyFont="1" applyFill="1" applyBorder="1" applyAlignment="1">
      <alignment horizontal="center"/>
    </xf>
    <xf numFmtId="10" fontId="39" fillId="33" borderId="47" xfId="94" applyNumberFormat="1" applyFont="1" applyFill="1" applyBorder="1" applyAlignment="1">
      <alignment horizontal="center"/>
    </xf>
    <xf numFmtId="175" fontId="37" fillId="26" borderId="25" xfId="163" applyNumberFormat="1" applyFont="1" applyFill="1" applyBorder="1" applyAlignment="1">
      <alignment horizontal="center"/>
    </xf>
    <xf numFmtId="175" fontId="37" fillId="26" borderId="40" xfId="163" applyNumberFormat="1" applyFont="1" applyFill="1" applyBorder="1" applyAlignment="1">
      <alignment horizontal="center"/>
    </xf>
    <xf numFmtId="0" fontId="55" fillId="26" borderId="0" xfId="0" applyFont="1" applyFill="1"/>
    <xf numFmtId="0" fontId="48" fillId="26" borderId="0" xfId="0" applyFont="1" applyFill="1" applyAlignment="1">
      <alignment horizontal="center" vertical="center" wrapText="1"/>
    </xf>
    <xf numFmtId="165" fontId="55" fillId="26" borderId="0" xfId="47" applyNumberFormat="1" applyFont="1" applyFill="1"/>
    <xf numFmtId="0" fontId="0" fillId="0" borderId="0" xfId="0" applyAlignment="1">
      <alignment horizontal="left"/>
    </xf>
    <xf numFmtId="165" fontId="0" fillId="0" borderId="0" xfId="47" applyNumberFormat="1" applyFont="1"/>
    <xf numFmtId="165" fontId="90" fillId="0" borderId="0" xfId="47" applyNumberFormat="1" applyFont="1"/>
    <xf numFmtId="165" fontId="90" fillId="26" borderId="0" xfId="47" applyNumberFormat="1" applyFont="1" applyFill="1"/>
    <xf numFmtId="165" fontId="69" fillId="26" borderId="0" xfId="94" applyNumberFormat="1" applyFont="1" applyFill="1"/>
    <xf numFmtId="179" fontId="48" fillId="26" borderId="0" xfId="0" applyNumberFormat="1" applyFont="1" applyFill="1"/>
    <xf numFmtId="0" fontId="57" fillId="26" borderId="0" xfId="0" applyFont="1" applyFill="1" applyBorder="1" applyAlignment="1">
      <alignment horizontal="center"/>
    </xf>
    <xf numFmtId="0" fontId="57" fillId="26" borderId="0" xfId="0" applyFont="1" applyFill="1" applyBorder="1"/>
    <xf numFmtId="3" fontId="57" fillId="26" borderId="0" xfId="0" applyNumberFormat="1" applyFont="1" applyFill="1" applyBorder="1"/>
    <xf numFmtId="0" fontId="48" fillId="26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48" fillId="26" borderId="25" xfId="107" applyFont="1" applyBorder="1">
      <alignment horizontal="left"/>
    </xf>
    <xf numFmtId="0" fontId="57" fillId="33" borderId="53" xfId="107" applyFont="1" applyFill="1" applyBorder="1">
      <alignment horizontal="left"/>
    </xf>
    <xf numFmtId="3" fontId="48" fillId="26" borderId="51" xfId="107" applyNumberFormat="1" applyFont="1" applyBorder="1" applyAlignment="1">
      <alignment horizontal="center" vertical="center"/>
    </xf>
    <xf numFmtId="172" fontId="57" fillId="26" borderId="32" xfId="94" applyNumberFormat="1" applyFont="1" applyFill="1" applyBorder="1" applyAlignment="1">
      <alignment horizontal="center" vertical="center"/>
    </xf>
    <xf numFmtId="0" fontId="48" fillId="26" borderId="31" xfId="107" applyFont="1" applyBorder="1" applyAlignment="1">
      <alignment horizontal="left" vertical="center" indent="1"/>
    </xf>
    <xf numFmtId="3" fontId="48" fillId="26" borderId="31" xfId="107" applyNumberFormat="1" applyFont="1" applyBorder="1" applyAlignment="1">
      <alignment horizontal="center" vertical="center"/>
    </xf>
    <xf numFmtId="172" fontId="50" fillId="26" borderId="0" xfId="94" applyNumberFormat="1" applyFont="1" applyFill="1" applyAlignment="1">
      <alignment horizontal="center"/>
    </xf>
    <xf numFmtId="175" fontId="37" fillId="26" borderId="33" xfId="163" applyNumberFormat="1" applyFont="1" applyFill="1" applyBorder="1" applyAlignment="1">
      <alignment horizontal="center"/>
    </xf>
    <xf numFmtId="179" fontId="90" fillId="0" borderId="0" xfId="47" applyNumberFormat="1" applyFont="1"/>
    <xf numFmtId="43" fontId="0" fillId="26" borderId="0" xfId="0" applyNumberFormat="1" applyFont="1" applyFill="1"/>
    <xf numFmtId="164" fontId="0" fillId="26" borderId="0" xfId="47" applyNumberFormat="1" applyFont="1" applyFill="1"/>
    <xf numFmtId="164" fontId="48" fillId="26" borderId="0" xfId="47" applyNumberFormat="1" applyFont="1" applyFill="1" applyAlignment="1">
      <alignment horizontal="center" vertical="center"/>
    </xf>
    <xf numFmtId="164" fontId="57" fillId="26" borderId="11" xfId="47" applyNumberFormat="1" applyFont="1" applyFill="1" applyBorder="1" applyAlignment="1">
      <alignment horizontal="center" vertical="center"/>
    </xf>
    <xf numFmtId="2" fontId="48" fillId="26" borderId="0" xfId="0" applyNumberFormat="1" applyFont="1" applyFill="1"/>
    <xf numFmtId="165" fontId="48" fillId="26" borderId="0" xfId="47" applyNumberFormat="1" applyFont="1" applyFill="1" applyAlignment="1">
      <alignment horizontal="right"/>
    </xf>
    <xf numFmtId="172" fontId="0" fillId="0" borderId="0" xfId="94" applyNumberFormat="1" applyFont="1"/>
    <xf numFmtId="165" fontId="69" fillId="26" borderId="0" xfId="47" applyNumberFormat="1" applyFont="1" applyFill="1"/>
    <xf numFmtId="165" fontId="48" fillId="0" borderId="0" xfId="47" applyNumberFormat="1" applyFont="1" applyFill="1" applyBorder="1" applyAlignment="1">
      <alignment horizontal="right"/>
    </xf>
    <xf numFmtId="164" fontId="0" fillId="26" borderId="0" xfId="0" applyNumberFormat="1" applyFont="1" applyFill="1"/>
    <xf numFmtId="166" fontId="68" fillId="26" borderId="0" xfId="165" applyNumberFormat="1" applyFill="1" applyAlignment="1">
      <alignment horizontal="center"/>
    </xf>
    <xf numFmtId="176" fontId="68" fillId="0" borderId="0" xfId="165" applyNumberFormat="1" applyAlignment="1">
      <alignment horizontal="center"/>
    </xf>
    <xf numFmtId="0" fontId="40" fillId="34" borderId="67" xfId="107" applyFont="1" applyFill="1" applyBorder="1" applyAlignment="1">
      <alignment horizontal="center"/>
    </xf>
    <xf numFmtId="10" fontId="37" fillId="30" borderId="38" xfId="94" applyNumberFormat="1" applyFont="1" applyFill="1" applyBorder="1" applyAlignment="1">
      <alignment horizontal="center"/>
    </xf>
    <xf numFmtId="10" fontId="37" fillId="30" borderId="41" xfId="94" applyNumberFormat="1" applyFont="1" applyFill="1" applyBorder="1" applyAlignment="1">
      <alignment horizontal="center"/>
    </xf>
    <xf numFmtId="3" fontId="39" fillId="26" borderId="68" xfId="107" applyNumberFormat="1" applyFont="1" applyBorder="1" applyAlignment="1">
      <alignment horizontal="center"/>
    </xf>
    <xf numFmtId="10" fontId="39" fillId="26" borderId="67" xfId="94" applyNumberFormat="1" applyFont="1" applyFill="1" applyBorder="1" applyAlignment="1">
      <alignment horizontal="center"/>
    </xf>
    <xf numFmtId="0" fontId="40" fillId="29" borderId="0" xfId="107" applyFont="1" applyFill="1" applyAlignment="1">
      <alignment horizontal="left" vertical="center"/>
    </xf>
    <xf numFmtId="17" fontId="40" fillId="29" borderId="0" xfId="107" applyNumberFormat="1" applyFont="1" applyFill="1" applyAlignment="1">
      <alignment horizontal="center" vertical="center"/>
    </xf>
    <xf numFmtId="0" fontId="40" fillId="29" borderId="0" xfId="107" applyFont="1" applyFill="1" applyAlignment="1">
      <alignment horizontal="center" vertical="center"/>
    </xf>
    <xf numFmtId="0" fontId="0" fillId="0" borderId="0" xfId="0" applyAlignment="1">
      <alignment vertical="center"/>
    </xf>
    <xf numFmtId="0" fontId="54" fillId="29" borderId="0" xfId="107" applyFont="1" applyFill="1" applyAlignment="1">
      <alignment horizontal="center"/>
    </xf>
    <xf numFmtId="0" fontId="54" fillId="29" borderId="0" xfId="107" applyFont="1" applyFill="1" applyAlignment="1">
      <alignment horizontal="center" wrapText="1"/>
    </xf>
    <xf numFmtId="3" fontId="37" fillId="26" borderId="0" xfId="107" applyNumberFormat="1">
      <alignment horizontal="left"/>
    </xf>
    <xf numFmtId="0" fontId="37" fillId="68" borderId="0" xfId="107" applyFill="1" applyAlignment="1">
      <alignment horizontal="center"/>
    </xf>
    <xf numFmtId="165" fontId="37" fillId="26" borderId="0" xfId="163" applyNumberFormat="1" applyFont="1" applyFill="1" applyAlignment="1">
      <alignment horizontal="left"/>
    </xf>
    <xf numFmtId="0" fontId="54" fillId="29" borderId="0" xfId="107" applyFont="1" applyFill="1" applyAlignment="1">
      <alignment horizontal="right"/>
    </xf>
    <xf numFmtId="3" fontId="48" fillId="26" borderId="0" xfId="163" applyNumberFormat="1" applyFont="1" applyFill="1" applyAlignment="1">
      <alignment horizontal="right"/>
    </xf>
    <xf numFmtId="3" fontId="37" fillId="26" borderId="0" xfId="107" applyNumberFormat="1" applyAlignment="1">
      <alignment horizontal="right"/>
    </xf>
    <xf numFmtId="171" fontId="0" fillId="26" borderId="0" xfId="47" applyNumberFormat="1" applyFont="1" applyFill="1"/>
    <xf numFmtId="180" fontId="0" fillId="26" borderId="0" xfId="47" applyNumberFormat="1" applyFont="1" applyFill="1"/>
    <xf numFmtId="171" fontId="57" fillId="30" borderId="11" xfId="47" applyNumberFormat="1" applyFont="1" applyFill="1" applyBorder="1" applyAlignment="1">
      <alignment horizontal="center"/>
    </xf>
    <xf numFmtId="3" fontId="48" fillId="26" borderId="0" xfId="107" applyNumberFormat="1" applyFont="1" applyAlignment="1">
      <alignment horizontal="center" vertical="center"/>
    </xf>
    <xf numFmtId="0" fontId="48" fillId="26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48" fillId="0" borderId="0" xfId="0" applyFont="1" applyFill="1" applyAlignment="1">
      <alignment horizontal="center" wrapText="1"/>
    </xf>
    <xf numFmtId="3" fontId="48" fillId="0" borderId="0" xfId="0" applyNumberFormat="1" applyFont="1" applyFill="1" applyAlignment="1">
      <alignment horizontal="center" wrapText="1"/>
    </xf>
    <xf numFmtId="10" fontId="48" fillId="0" borderId="0" xfId="94" applyNumberFormat="1" applyFont="1" applyFill="1" applyAlignment="1">
      <alignment horizontal="center" wrapText="1"/>
    </xf>
    <xf numFmtId="0" fontId="57" fillId="33" borderId="11" xfId="0" applyFont="1" applyFill="1" applyBorder="1" applyAlignment="1">
      <alignment horizontal="left"/>
    </xf>
    <xf numFmtId="0" fontId="54" fillId="29" borderId="35" xfId="107" applyFont="1" applyFill="1" applyBorder="1" applyAlignment="1">
      <alignment horizontal="left" vertical="center"/>
    </xf>
    <xf numFmtId="3" fontId="62" fillId="26" borderId="0" xfId="107" applyNumberFormat="1" applyFont="1" applyAlignment="1">
      <alignment horizontal="right" vertical="center"/>
    </xf>
    <xf numFmtId="2" fontId="62" fillId="26" borderId="0" xfId="107" applyNumberFormat="1" applyFont="1" applyAlignment="1">
      <alignment horizontal="left" indent="1"/>
    </xf>
    <xf numFmtId="3" fontId="48" fillId="26" borderId="0" xfId="107" applyNumberFormat="1" applyFont="1" applyAlignment="1">
      <alignment horizontal="right" vertical="center"/>
    </xf>
    <xf numFmtId="0" fontId="48" fillId="33" borderId="11" xfId="0" applyFont="1" applyFill="1" applyBorder="1"/>
    <xf numFmtId="2" fontId="48" fillId="26" borderId="0" xfId="107" applyNumberFormat="1" applyFont="1" applyAlignment="1">
      <alignment horizontal="left" indent="1"/>
    </xf>
    <xf numFmtId="172" fontId="48" fillId="26" borderId="11" xfId="94" applyNumberFormat="1" applyFont="1" applyFill="1" applyBorder="1"/>
    <xf numFmtId="3" fontId="48" fillId="26" borderId="0" xfId="0" applyNumberFormat="1" applyFont="1" applyFill="1" applyAlignment="1">
      <alignment horizontal="right" vertical="center"/>
    </xf>
    <xf numFmtId="165" fontId="48" fillId="26" borderId="25" xfId="47" applyNumberFormat="1" applyFont="1" applyFill="1" applyBorder="1" applyAlignment="1">
      <alignment horizontal="right" vertical="center"/>
    </xf>
    <xf numFmtId="0" fontId="48" fillId="26" borderId="37" xfId="0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172" fontId="54" fillId="31" borderId="47" xfId="94" applyNumberFormat="1" applyFont="1" applyFill="1" applyBorder="1" applyAlignment="1">
      <alignment horizontal="center" vertical="center"/>
    </xf>
    <xf numFmtId="172" fontId="57" fillId="30" borderId="28" xfId="94" applyNumberFormat="1" applyFont="1" applyFill="1" applyBorder="1" applyAlignment="1">
      <alignment horizontal="right" vertical="center"/>
    </xf>
    <xf numFmtId="0" fontId="62" fillId="0" borderId="25" xfId="107" applyFont="1" applyFill="1" applyBorder="1" applyAlignment="1">
      <alignment horizontal="left" vertical="center"/>
    </xf>
    <xf numFmtId="0" fontId="91" fillId="0" borderId="0" xfId="0" applyFont="1"/>
    <xf numFmtId="0" fontId="48" fillId="26" borderId="0" xfId="0" applyFont="1" applyFill="1" applyAlignment="1">
      <alignment horizontal="left" vertical="center"/>
    </xf>
    <xf numFmtId="165" fontId="48" fillId="26" borderId="0" xfId="47" applyNumberFormat="1" applyFont="1" applyFill="1" applyBorder="1" applyAlignment="1">
      <alignment horizontal="center" vertical="center"/>
    </xf>
    <xf numFmtId="0" fontId="48" fillId="0" borderId="25" xfId="107" applyFont="1" applyFill="1" applyBorder="1" applyAlignment="1">
      <alignment horizontal="left" vertical="center"/>
    </xf>
    <xf numFmtId="0" fontId="48" fillId="26" borderId="48" xfId="0" applyFont="1" applyFill="1" applyBorder="1" applyAlignment="1">
      <alignment vertical="center" wrapText="1"/>
    </xf>
    <xf numFmtId="0" fontId="0" fillId="26" borderId="11" xfId="0" applyFill="1" applyBorder="1" applyAlignment="1">
      <alignment horizontal="right"/>
    </xf>
    <xf numFmtId="9" fontId="57" fillId="30" borderId="54" xfId="94" applyFont="1" applyFill="1" applyBorder="1" applyAlignment="1">
      <alignment horizontal="right" vertical="center"/>
    </xf>
    <xf numFmtId="165" fontId="57" fillId="30" borderId="11" xfId="47" applyNumberFormat="1" applyFont="1" applyFill="1" applyBorder="1" applyAlignment="1">
      <alignment horizontal="right"/>
    </xf>
    <xf numFmtId="165" fontId="57" fillId="30" borderId="11" xfId="47" applyNumberFormat="1" applyFont="1" applyFill="1" applyBorder="1" applyAlignment="1">
      <alignment horizontal="left"/>
    </xf>
    <xf numFmtId="165" fontId="48" fillId="26" borderId="0" xfId="47" applyNumberFormat="1" applyFont="1" applyFill="1" applyBorder="1" applyAlignment="1">
      <alignment horizontal="right"/>
    </xf>
    <xf numFmtId="165" fontId="48" fillId="26" borderId="25" xfId="47" applyNumberFormat="1" applyFont="1" applyFill="1" applyBorder="1" applyAlignment="1">
      <alignment horizontal="right"/>
    </xf>
    <xf numFmtId="0" fontId="48" fillId="26" borderId="25" xfId="107" applyFont="1" applyBorder="1" applyAlignment="1">
      <alignment horizontal="left" indent="1"/>
    </xf>
    <xf numFmtId="165" fontId="48" fillId="26" borderId="25" xfId="47" applyNumberFormat="1" applyFont="1" applyFill="1" applyBorder="1" applyAlignment="1">
      <alignment horizontal="left" indent="1"/>
    </xf>
    <xf numFmtId="9" fontId="57" fillId="30" borderId="66" xfId="94" applyFont="1" applyFill="1" applyBorder="1" applyAlignment="1">
      <alignment horizontal="right" vertical="center"/>
    </xf>
    <xf numFmtId="9" fontId="57" fillId="30" borderId="48" xfId="94" applyFont="1" applyFill="1" applyBorder="1" applyAlignment="1">
      <alignment horizontal="right" vertical="center"/>
    </xf>
    <xf numFmtId="0" fontId="54" fillId="29" borderId="43" xfId="107" applyFont="1" applyFill="1" applyBorder="1">
      <alignment horizontal="left"/>
    </xf>
    <xf numFmtId="165" fontId="0" fillId="26" borderId="0" xfId="0" applyNumberFormat="1" applyFill="1" applyAlignment="1">
      <alignment horizontal="right"/>
    </xf>
    <xf numFmtId="179" fontId="0" fillId="26" borderId="0" xfId="0" applyNumberFormat="1" applyFill="1" applyAlignment="1">
      <alignment horizontal="right"/>
    </xf>
    <xf numFmtId="182" fontId="48" fillId="26" borderId="0" xfId="0" applyNumberFormat="1" applyFont="1" applyFill="1"/>
    <xf numFmtId="182" fontId="62" fillId="26" borderId="0" xfId="0" applyNumberFormat="1" applyFont="1" applyFill="1" applyAlignment="1">
      <alignment horizontal="center" vertical="top" wrapText="1"/>
    </xf>
    <xf numFmtId="182" fontId="61" fillId="26" borderId="11" xfId="0" applyNumberFormat="1" applyFont="1" applyFill="1" applyBorder="1" applyAlignment="1">
      <alignment horizontal="center" vertical="top" wrapText="1"/>
    </xf>
    <xf numFmtId="182" fontId="61" fillId="26" borderId="11" xfId="0" applyNumberFormat="1" applyFont="1" applyFill="1" applyBorder="1" applyAlignment="1">
      <alignment horizontal="right" vertical="top" wrapText="1"/>
    </xf>
    <xf numFmtId="0" fontId="61" fillId="26" borderId="11" xfId="0" applyFont="1" applyFill="1" applyBorder="1" applyAlignment="1">
      <alignment horizontal="center" vertical="top" wrapText="1"/>
    </xf>
    <xf numFmtId="182" fontId="57" fillId="26" borderId="0" xfId="0" applyNumberFormat="1" applyFont="1" applyFill="1" applyAlignment="1">
      <alignment horizontal="center"/>
    </xf>
    <xf numFmtId="0" fontId="61" fillId="26" borderId="0" xfId="0" applyFont="1" applyFill="1" applyAlignment="1">
      <alignment horizontal="center" vertical="top" wrapText="1"/>
    </xf>
    <xf numFmtId="0" fontId="54" fillId="29" borderId="0" xfId="0" applyFont="1" applyFill="1" applyAlignment="1">
      <alignment horizontal="center" vertical="top" wrapText="1"/>
    </xf>
    <xf numFmtId="165" fontId="48" fillId="26" borderId="0" xfId="47" applyNumberFormat="1" applyFont="1" applyFill="1" applyBorder="1"/>
    <xf numFmtId="10" fontId="48" fillId="26" borderId="0" xfId="94" applyNumberFormat="1" applyFont="1" applyFill="1" applyBorder="1"/>
    <xf numFmtId="172" fontId="48" fillId="26" borderId="11" xfId="94" applyNumberFormat="1" applyFont="1" applyFill="1" applyBorder="1" applyAlignment="1">
      <alignment horizontal="right"/>
    </xf>
    <xf numFmtId="183" fontId="48" fillId="26" borderId="11" xfId="0" applyNumberFormat="1" applyFont="1" applyFill="1" applyBorder="1"/>
    <xf numFmtId="3" fontId="57" fillId="26" borderId="11" xfId="0" applyNumberFormat="1" applyFont="1" applyFill="1" applyBorder="1"/>
    <xf numFmtId="172" fontId="57" fillId="26" borderId="11" xfId="0" applyNumberFormat="1" applyFont="1" applyFill="1" applyBorder="1" applyAlignment="1">
      <alignment horizontal="right" vertical="center" wrapText="1"/>
    </xf>
    <xf numFmtId="0" fontId="57" fillId="26" borderId="11" xfId="0" applyFont="1" applyFill="1" applyBorder="1" applyAlignment="1">
      <alignment horizontal="center" vertical="center"/>
    </xf>
    <xf numFmtId="172" fontId="48" fillId="26" borderId="0" xfId="94" applyNumberFormat="1" applyFont="1" applyFill="1" applyBorder="1" applyAlignment="1">
      <alignment horizontal="right"/>
    </xf>
    <xf numFmtId="165" fontId="48" fillId="26" borderId="0" xfId="0" applyNumberFormat="1" applyFont="1" applyFill="1"/>
    <xf numFmtId="3" fontId="48" fillId="26" borderId="0" xfId="0" applyNumberFormat="1" applyFont="1" applyFill="1" applyAlignment="1">
      <alignment vertical="center" wrapText="1"/>
    </xf>
    <xf numFmtId="17" fontId="48" fillId="26" borderId="0" xfId="0" applyNumberFormat="1" applyFont="1" applyFill="1" applyAlignment="1">
      <alignment horizontal="left" vertical="center"/>
    </xf>
    <xf numFmtId="3" fontId="48" fillId="0" borderId="0" xfId="0" applyNumberFormat="1" applyFont="1" applyAlignment="1">
      <alignment vertical="center" wrapText="1"/>
    </xf>
    <xf numFmtId="0" fontId="57" fillId="26" borderId="0" xfId="0" applyFont="1" applyFill="1" applyAlignment="1">
      <alignment horizontal="left" vertical="center" wrapText="1"/>
    </xf>
    <xf numFmtId="0" fontId="48" fillId="26" borderId="0" xfId="0" applyFont="1" applyFill="1" applyAlignment="1">
      <alignment horizontal="left" vertical="center" indent="1"/>
    </xf>
    <xf numFmtId="172" fontId="48" fillId="26" borderId="0" xfId="94" applyNumberFormat="1" applyFont="1" applyFill="1" applyBorder="1"/>
    <xf numFmtId="165" fontId="48" fillId="26" borderId="0" xfId="47" applyNumberFormat="1" applyFont="1" applyFill="1" applyBorder="1" applyAlignment="1">
      <alignment vertical="center" wrapText="1"/>
    </xf>
    <xf numFmtId="1" fontId="48" fillId="26" borderId="0" xfId="0" applyNumberFormat="1" applyFont="1" applyFill="1"/>
    <xf numFmtId="3" fontId="57" fillId="30" borderId="11" xfId="0" applyNumberFormat="1" applyFont="1" applyFill="1" applyBorder="1" applyAlignment="1">
      <alignment vertical="center" wrapText="1"/>
    </xf>
    <xf numFmtId="0" fontId="54" fillId="29" borderId="0" xfId="0" applyFont="1" applyFill="1" applyAlignment="1">
      <alignment horizontal="right" vertical="center"/>
    </xf>
    <xf numFmtId="0" fontId="54" fillId="29" borderId="0" xfId="0" applyFont="1" applyFill="1" applyAlignment="1">
      <alignment horizontal="left" vertical="center"/>
    </xf>
    <xf numFmtId="0" fontId="54" fillId="29" borderId="0" xfId="0" applyFont="1" applyFill="1" applyAlignment="1">
      <alignment horizontal="center" vertical="center" wrapText="1"/>
    </xf>
    <xf numFmtId="0" fontId="65" fillId="26" borderId="0" xfId="0" applyFont="1" applyFill="1"/>
    <xf numFmtId="0" fontId="61" fillId="26" borderId="0" xfId="0" applyFont="1" applyFill="1" applyAlignment="1">
      <alignment vertical="center"/>
    </xf>
    <xf numFmtId="0" fontId="61" fillId="26" borderId="0" xfId="0" applyFont="1" applyFill="1" applyAlignment="1">
      <alignment vertical="center" wrapText="1"/>
    </xf>
    <xf numFmtId="0" fontId="62" fillId="26" borderId="0" xfId="0" applyFont="1" applyFill="1"/>
    <xf numFmtId="0" fontId="1" fillId="0" borderId="0" xfId="57"/>
    <xf numFmtId="3" fontId="62" fillId="26" borderId="31" xfId="107" applyNumberFormat="1" applyFont="1" applyBorder="1" applyAlignment="1">
      <alignment horizontal="center"/>
    </xf>
    <xf numFmtId="3" fontId="62" fillId="26" borderId="31" xfId="107" applyNumberFormat="1" applyFont="1" applyBorder="1" applyAlignment="1">
      <alignment horizontal="right"/>
    </xf>
    <xf numFmtId="3" fontId="62" fillId="0" borderId="31" xfId="107" applyNumberFormat="1" applyFont="1" applyFill="1" applyBorder="1" applyAlignment="1">
      <alignment horizontal="right"/>
    </xf>
    <xf numFmtId="0" fontId="62" fillId="0" borderId="31" xfId="107" applyFont="1" applyFill="1" applyBorder="1" applyAlignment="1">
      <alignment horizontal="right"/>
    </xf>
    <xf numFmtId="0" fontId="62" fillId="0" borderId="31" xfId="107" applyFont="1" applyFill="1" applyBorder="1" applyAlignment="1">
      <alignment horizontal="center"/>
    </xf>
    <xf numFmtId="0" fontId="62" fillId="0" borderId="31" xfId="107" applyFont="1" applyFill="1" applyBorder="1">
      <alignment horizontal="left"/>
    </xf>
    <xf numFmtId="3" fontId="62" fillId="26" borderId="19" xfId="107" applyNumberFormat="1" applyFont="1" applyBorder="1" applyAlignment="1">
      <alignment horizontal="center"/>
    </xf>
    <xf numFmtId="3" fontId="62" fillId="26" borderId="19" xfId="107" applyNumberFormat="1" applyFont="1" applyBorder="1" applyAlignment="1">
      <alignment horizontal="right"/>
    </xf>
    <xf numFmtId="10" fontId="62" fillId="26" borderId="0" xfId="95" applyNumberFormat="1" applyFont="1" applyFill="1" applyAlignment="1">
      <alignment horizontal="center"/>
    </xf>
    <xf numFmtId="165" fontId="62" fillId="0" borderId="0" xfId="160" applyNumberFormat="1" applyFont="1" applyAlignment="1">
      <alignment horizontal="center"/>
    </xf>
    <xf numFmtId="0" fontId="62" fillId="26" borderId="0" xfId="107" applyFont="1" applyAlignment="1">
      <alignment horizontal="left" indent="1"/>
    </xf>
    <xf numFmtId="184" fontId="62" fillId="26" borderId="15" xfId="95" applyNumberFormat="1" applyFont="1" applyFill="1" applyBorder="1" applyAlignment="1">
      <alignment horizontal="center"/>
    </xf>
    <xf numFmtId="172" fontId="62" fillId="26" borderId="31" xfId="95" applyNumberFormat="1" applyFont="1" applyFill="1" applyBorder="1" applyAlignment="1">
      <alignment horizontal="center"/>
    </xf>
    <xf numFmtId="165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center"/>
    </xf>
    <xf numFmtId="172" fontId="62" fillId="26" borderId="15" xfId="95" applyNumberFormat="1" applyFont="1" applyFill="1" applyBorder="1" applyAlignment="1">
      <alignment horizontal="center"/>
    </xf>
    <xf numFmtId="171" fontId="62" fillId="0" borderId="31" xfId="160" applyNumberFormat="1" applyFont="1" applyBorder="1" applyAlignment="1">
      <alignment horizontal="center"/>
    </xf>
    <xf numFmtId="165" fontId="62" fillId="0" borderId="30" xfId="160" applyNumberFormat="1" applyFont="1" applyBorder="1" applyAlignment="1">
      <alignment horizontal="right"/>
    </xf>
    <xf numFmtId="172" fontId="62" fillId="26" borderId="14" xfId="95" applyNumberFormat="1" applyFont="1" applyFill="1" applyBorder="1" applyAlignment="1">
      <alignment horizontal="center"/>
    </xf>
    <xf numFmtId="172" fontId="62" fillId="26" borderId="0" xfId="95" applyNumberFormat="1" applyFont="1" applyFill="1" applyAlignment="1">
      <alignment horizontal="center"/>
    </xf>
    <xf numFmtId="165" fontId="62" fillId="26" borderId="0" xfId="160" applyNumberFormat="1" applyFont="1" applyFill="1" applyAlignment="1">
      <alignment horizontal="center"/>
    </xf>
    <xf numFmtId="165" fontId="62" fillId="26" borderId="29" xfId="160" applyNumberFormat="1" applyFont="1" applyFill="1" applyBorder="1" applyAlignment="1">
      <alignment horizontal="center"/>
    </xf>
    <xf numFmtId="0" fontId="62" fillId="26" borderId="0" xfId="160" applyNumberFormat="1" applyFont="1" applyFill="1" applyAlignment="1">
      <alignment horizontal="left" indent="1"/>
    </xf>
    <xf numFmtId="172" fontId="61" fillId="30" borderId="14" xfId="95" applyNumberFormat="1" applyFont="1" applyFill="1" applyBorder="1" applyAlignment="1">
      <alignment horizontal="center"/>
    </xf>
    <xf numFmtId="172" fontId="61" fillId="30" borderId="0" xfId="95" applyNumberFormat="1" applyFont="1" applyFill="1" applyAlignment="1">
      <alignment horizontal="center"/>
    </xf>
    <xf numFmtId="165" fontId="61" fillId="30" borderId="0" xfId="160" applyNumberFormat="1" applyFont="1" applyFill="1" applyAlignment="1">
      <alignment horizontal="center"/>
    </xf>
    <xf numFmtId="165" fontId="61" fillId="30" borderId="29" xfId="160" applyNumberFormat="1" applyFont="1" applyFill="1" applyBorder="1" applyAlignment="1">
      <alignment horizontal="center"/>
    </xf>
    <xf numFmtId="10" fontId="61" fillId="30" borderId="0" xfId="95" applyNumberFormat="1" applyFont="1" applyFill="1" applyAlignment="1">
      <alignment horizontal="center"/>
    </xf>
    <xf numFmtId="0" fontId="61" fillId="30" borderId="0" xfId="160" applyNumberFormat="1" applyFont="1" applyFill="1"/>
    <xf numFmtId="184" fontId="62" fillId="26" borderId="14" xfId="95" applyNumberFormat="1" applyFont="1" applyFill="1" applyBorder="1" applyAlignment="1">
      <alignment horizontal="center"/>
    </xf>
    <xf numFmtId="165" fontId="62" fillId="26" borderId="29" xfId="160" applyNumberFormat="1" applyFont="1" applyFill="1" applyBorder="1" applyAlignment="1">
      <alignment horizontal="right"/>
    </xf>
    <xf numFmtId="10" fontId="62" fillId="26" borderId="0" xfId="95" applyNumberFormat="1" applyFont="1" applyFill="1" applyAlignment="1">
      <alignment horizontal="right"/>
    </xf>
    <xf numFmtId="184" fontId="62" fillId="0" borderId="14" xfId="95" applyNumberFormat="1" applyFont="1" applyBorder="1" applyAlignment="1">
      <alignment horizontal="center"/>
    </xf>
    <xf numFmtId="165" fontId="62" fillId="0" borderId="29" xfId="160" applyNumberFormat="1" applyFont="1" applyBorder="1" applyAlignment="1">
      <alignment horizontal="right"/>
    </xf>
    <xf numFmtId="10" fontId="62" fillId="0" borderId="0" xfId="95" applyNumberFormat="1" applyFont="1" applyAlignment="1">
      <alignment horizontal="right"/>
    </xf>
    <xf numFmtId="0" fontId="62" fillId="0" borderId="0" xfId="107" applyFont="1" applyFill="1" applyAlignment="1">
      <alignment horizontal="left" indent="1"/>
    </xf>
    <xf numFmtId="165" fontId="62" fillId="26" borderId="0" xfId="160" applyNumberFormat="1" applyFont="1" applyFill="1" applyBorder="1" applyAlignment="1">
      <alignment horizontal="right"/>
    </xf>
    <xf numFmtId="0" fontId="62" fillId="26" borderId="14" xfId="107" applyFont="1" applyBorder="1" applyAlignment="1">
      <alignment horizontal="left" indent="1"/>
    </xf>
    <xf numFmtId="184" fontId="62" fillId="0" borderId="14" xfId="95" applyNumberFormat="1" applyFont="1" applyFill="1" applyBorder="1" applyAlignment="1">
      <alignment horizontal="center"/>
    </xf>
    <xf numFmtId="172" fontId="62" fillId="0" borderId="0" xfId="95" applyNumberFormat="1" applyFont="1" applyFill="1" applyAlignment="1">
      <alignment horizontal="center"/>
    </xf>
    <xf numFmtId="165" fontId="62" fillId="0" borderId="0" xfId="160" applyNumberFormat="1" applyFont="1" applyFill="1" applyAlignment="1">
      <alignment horizontal="right"/>
    </xf>
    <xf numFmtId="165" fontId="62" fillId="0" borderId="29" xfId="160" applyNumberFormat="1" applyFont="1" applyFill="1" applyBorder="1" applyAlignment="1">
      <alignment horizontal="right"/>
    </xf>
    <xf numFmtId="10" fontId="62" fillId="0" borderId="0" xfId="95" applyNumberFormat="1" applyFont="1" applyFill="1" applyAlignment="1">
      <alignment horizontal="right"/>
    </xf>
    <xf numFmtId="172" fontId="62" fillId="0" borderId="14" xfId="95" applyNumberFormat="1" applyFont="1" applyFill="1" applyBorder="1" applyAlignment="1">
      <alignment horizontal="center"/>
    </xf>
    <xf numFmtId="10" fontId="62" fillId="26" borderId="14" xfId="95" applyNumberFormat="1" applyFont="1" applyFill="1" applyBorder="1" applyAlignment="1">
      <alignment horizontal="center"/>
    </xf>
    <xf numFmtId="10" fontId="62" fillId="0" borderId="14" xfId="95" applyNumberFormat="1" applyFont="1" applyBorder="1" applyAlignment="1">
      <alignment horizontal="center"/>
    </xf>
    <xf numFmtId="0" fontId="62" fillId="0" borderId="0" xfId="160" applyNumberFormat="1" applyFont="1" applyAlignment="1">
      <alignment horizontal="left" indent="1"/>
    </xf>
    <xf numFmtId="181" fontId="62" fillId="26" borderId="29" xfId="57" applyNumberFormat="1" applyFont="1" applyFill="1" applyBorder="1"/>
    <xf numFmtId="172" fontId="62" fillId="0" borderId="14" xfId="95" applyNumberFormat="1" applyFont="1" applyBorder="1" applyAlignment="1">
      <alignment horizontal="center"/>
    </xf>
    <xf numFmtId="9" fontId="61" fillId="30" borderId="14" xfId="95" applyFont="1" applyFill="1" applyBorder="1" applyAlignment="1">
      <alignment horizontal="center"/>
    </xf>
    <xf numFmtId="165" fontId="61" fillId="30" borderId="0" xfId="160" applyNumberFormat="1" applyFont="1" applyFill="1" applyAlignment="1">
      <alignment horizontal="right"/>
    </xf>
    <xf numFmtId="165" fontId="61" fillId="30" borderId="29" xfId="160" applyNumberFormat="1" applyFont="1" applyFill="1" applyBorder="1" applyAlignment="1">
      <alignment horizontal="right"/>
    </xf>
    <xf numFmtId="10" fontId="61" fillId="30" borderId="0" xfId="95" applyNumberFormat="1" applyFont="1" applyFill="1" applyAlignment="1">
      <alignment horizontal="right"/>
    </xf>
    <xf numFmtId="10" fontId="54" fillId="29" borderId="14" xfId="95" applyNumberFormat="1" applyFont="1" applyFill="1" applyBorder="1" applyAlignment="1">
      <alignment horizontal="center"/>
    </xf>
    <xf numFmtId="10" fontId="54" fillId="29" borderId="0" xfId="95" applyNumberFormat="1" applyFont="1" applyFill="1" applyAlignment="1">
      <alignment horizontal="center"/>
    </xf>
    <xf numFmtId="0" fontId="54" fillId="29" borderId="0" xfId="160" applyNumberFormat="1" applyFont="1" applyFill="1" applyAlignment="1">
      <alignment horizontal="center"/>
    </xf>
    <xf numFmtId="0" fontId="54" fillId="29" borderId="29" xfId="160" applyNumberFormat="1" applyFont="1" applyFill="1" applyBorder="1" applyAlignment="1">
      <alignment horizontal="center"/>
    </xf>
    <xf numFmtId="0" fontId="54" fillId="29" borderId="0" xfId="107" applyFont="1" applyFill="1">
      <alignment horizontal="left"/>
    </xf>
    <xf numFmtId="3" fontId="61" fillId="0" borderId="0" xfId="107" applyNumberFormat="1" applyFont="1" applyFill="1" applyAlignment="1">
      <alignment horizontal="center" vertical="center"/>
    </xf>
    <xf numFmtId="3" fontId="62" fillId="26" borderId="0" xfId="107" applyNumberFormat="1" applyFont="1" applyAlignment="1">
      <alignment horizontal="right"/>
    </xf>
    <xf numFmtId="0" fontId="62" fillId="26" borderId="0" xfId="107" applyFont="1" applyAlignment="1">
      <alignment horizontal="right"/>
    </xf>
    <xf numFmtId="0" fontId="62" fillId="26" borderId="0" xfId="107" applyFont="1" applyAlignment="1">
      <alignment horizontal="center"/>
    </xf>
    <xf numFmtId="0" fontId="61" fillId="26" borderId="0" xfId="57" applyFont="1" applyFill="1" applyAlignment="1">
      <alignment horizontal="right"/>
    </xf>
    <xf numFmtId="0" fontId="61" fillId="26" borderId="0" xfId="57" applyFont="1" applyFill="1" applyAlignment="1">
      <alignment horizontal="center"/>
    </xf>
    <xf numFmtId="0" fontId="63" fillId="26" borderId="0" xfId="57" applyFont="1" applyFill="1" applyAlignment="1">
      <alignment horizontal="left"/>
    </xf>
    <xf numFmtId="0" fontId="61" fillId="26" borderId="0" xfId="57" applyFont="1" applyFill="1"/>
    <xf numFmtId="0" fontId="48" fillId="0" borderId="0" xfId="58" applyFont="1"/>
    <xf numFmtId="172" fontId="62" fillId="0" borderId="14" xfId="95" applyNumberFormat="1" applyFont="1" applyBorder="1" applyAlignment="1">
      <alignment horizontal="center" vertical="center" wrapText="1"/>
    </xf>
    <xf numFmtId="172" fontId="62" fillId="0" borderId="0" xfId="95" applyNumberFormat="1" applyFont="1" applyAlignment="1">
      <alignment horizontal="center" vertical="center" wrapText="1"/>
    </xf>
    <xf numFmtId="165" fontId="62" fillId="0" borderId="0" xfId="58" applyNumberFormat="1" applyFont="1" applyAlignment="1">
      <alignment horizontal="center" vertical="center" wrapText="1"/>
    </xf>
    <xf numFmtId="165" fontId="62" fillId="0" borderId="29" xfId="58" applyNumberFormat="1" applyFont="1" applyBorder="1" applyAlignment="1">
      <alignment horizontal="center" vertical="center" wrapText="1"/>
    </xf>
    <xf numFmtId="10" fontId="62" fillId="0" borderId="0" xfId="95" applyNumberFormat="1" applyFont="1" applyAlignment="1">
      <alignment horizontal="center" vertical="center" wrapText="1"/>
    </xf>
    <xf numFmtId="172" fontId="48" fillId="0" borderId="14" xfId="95" applyNumberFormat="1" applyFont="1" applyBorder="1" applyAlignment="1">
      <alignment horizontal="center" vertical="center" wrapText="1"/>
    </xf>
    <xf numFmtId="172" fontId="61" fillId="35" borderId="14" xfId="95" applyNumberFormat="1" applyFont="1" applyFill="1" applyBorder="1" applyAlignment="1">
      <alignment horizontal="center" vertical="center" wrapText="1"/>
    </xf>
    <xf numFmtId="172" fontId="61" fillId="35" borderId="0" xfId="95" applyNumberFormat="1" applyFont="1" applyFill="1" applyAlignment="1">
      <alignment horizontal="center" vertical="center" wrapText="1"/>
    </xf>
    <xf numFmtId="165" fontId="61" fillId="35" borderId="0" xfId="58" applyNumberFormat="1" applyFont="1" applyFill="1" applyAlignment="1">
      <alignment horizontal="center" vertical="center" wrapText="1"/>
    </xf>
    <xf numFmtId="165" fontId="61" fillId="35" borderId="29" xfId="58" applyNumberFormat="1" applyFont="1" applyFill="1" applyBorder="1" applyAlignment="1">
      <alignment horizontal="center" vertical="center" wrapText="1"/>
    </xf>
    <xf numFmtId="10" fontId="61" fillId="35" borderId="0" xfId="95" applyNumberFormat="1" applyFont="1" applyFill="1" applyAlignment="1">
      <alignment horizontal="center" vertical="center" wrapText="1"/>
    </xf>
    <xf numFmtId="0" fontId="61" fillId="35" borderId="0" xfId="58" applyFont="1" applyFill="1" applyAlignment="1">
      <alignment horizontal="left"/>
    </xf>
    <xf numFmtId="0" fontId="62" fillId="0" borderId="0" xfId="58" applyFont="1"/>
    <xf numFmtId="0" fontId="62" fillId="0" borderId="0" xfId="58" applyFont="1" applyAlignment="1">
      <alignment vertical="center"/>
    </xf>
    <xf numFmtId="165" fontId="61" fillId="35" borderId="0" xfId="163" applyNumberFormat="1" applyFont="1" applyFill="1" applyAlignment="1">
      <alignment horizontal="center" vertical="center" wrapText="1"/>
    </xf>
    <xf numFmtId="172" fontId="57" fillId="35" borderId="14" xfId="95" applyNumberFormat="1" applyFont="1" applyFill="1" applyBorder="1" applyAlignment="1">
      <alignment horizontal="center" vertical="center" wrapText="1"/>
    </xf>
    <xf numFmtId="165" fontId="48" fillId="0" borderId="29" xfId="58" applyNumberFormat="1" applyFont="1" applyBorder="1" applyAlignment="1">
      <alignment horizontal="center" vertical="center" wrapText="1"/>
    </xf>
    <xf numFmtId="165" fontId="62" fillId="0" borderId="29" xfId="58" applyNumberFormat="1" applyFont="1" applyBorder="1" applyAlignment="1">
      <alignment horizontal="right" vertical="center" wrapText="1"/>
    </xf>
    <xf numFmtId="172" fontId="57" fillId="35" borderId="0" xfId="95" applyNumberFormat="1" applyFont="1" applyFill="1" applyAlignment="1">
      <alignment horizontal="center" vertical="center" wrapText="1"/>
    </xf>
    <xf numFmtId="165" fontId="57" fillId="35" borderId="0" xfId="58" applyNumberFormat="1" applyFont="1" applyFill="1" applyAlignment="1">
      <alignment horizontal="center" vertical="center" wrapText="1"/>
    </xf>
    <xf numFmtId="165" fontId="57" fillId="35" borderId="29" xfId="58" applyNumberFormat="1" applyFont="1" applyFill="1" applyBorder="1" applyAlignment="1">
      <alignment horizontal="center" vertical="center" wrapText="1"/>
    </xf>
    <xf numFmtId="10" fontId="57" fillId="35" borderId="0" xfId="95" applyNumberFormat="1" applyFont="1" applyFill="1" applyAlignment="1">
      <alignment horizontal="center" vertical="center" wrapText="1"/>
    </xf>
    <xf numFmtId="0" fontId="57" fillId="35" borderId="0" xfId="58" applyFont="1" applyFill="1" applyAlignment="1">
      <alignment horizontal="left"/>
    </xf>
    <xf numFmtId="172" fontId="48" fillId="0" borderId="0" xfId="95" applyNumberFormat="1" applyFont="1" applyAlignment="1">
      <alignment horizontal="center" vertical="center" wrapText="1"/>
    </xf>
    <xf numFmtId="165" fontId="48" fillId="0" borderId="0" xfId="58" applyNumberFormat="1" applyFont="1" applyAlignment="1">
      <alignment horizontal="center" vertical="center" wrapText="1"/>
    </xf>
    <xf numFmtId="10" fontId="48" fillId="0" borderId="0" xfId="95" applyNumberFormat="1" applyFont="1" applyAlignment="1">
      <alignment horizontal="center" vertical="center" wrapText="1"/>
    </xf>
    <xf numFmtId="172" fontId="48" fillId="0" borderId="0" xfId="95" applyNumberFormat="1" applyFont="1" applyBorder="1" applyAlignment="1">
      <alignment horizontal="center" vertical="center" wrapText="1"/>
    </xf>
    <xf numFmtId="10" fontId="48" fillId="0" borderId="0" xfId="95" applyNumberFormat="1" applyFont="1" applyBorder="1" applyAlignment="1">
      <alignment horizontal="center" vertical="center" wrapText="1"/>
    </xf>
    <xf numFmtId="165" fontId="48" fillId="0" borderId="29" xfId="58" applyNumberFormat="1" applyFont="1" applyBorder="1" applyAlignment="1">
      <alignment horizontal="right" vertical="center" wrapText="1"/>
    </xf>
    <xf numFmtId="165" fontId="62" fillId="0" borderId="0" xfId="58" applyNumberFormat="1" applyFont="1" applyAlignment="1">
      <alignment horizontal="right" vertical="center" wrapText="1"/>
    </xf>
    <xf numFmtId="181" fontId="48" fillId="0" borderId="29" xfId="58" applyNumberFormat="1" applyFont="1" applyBorder="1"/>
    <xf numFmtId="165" fontId="48" fillId="0" borderId="29" xfId="58" applyNumberFormat="1" applyFont="1" applyBorder="1" applyAlignment="1">
      <alignment vertical="center" wrapText="1"/>
    </xf>
    <xf numFmtId="165" fontId="48" fillId="26" borderId="0" xfId="58" applyNumberFormat="1" applyFont="1" applyFill="1" applyAlignment="1">
      <alignment horizontal="center" vertical="center" wrapText="1"/>
    </xf>
    <xf numFmtId="165" fontId="48" fillId="26" borderId="29" xfId="58" applyNumberFormat="1" applyFont="1" applyFill="1" applyBorder="1" applyAlignment="1">
      <alignment horizontal="center" vertical="center" wrapText="1"/>
    </xf>
    <xf numFmtId="10" fontId="48" fillId="26" borderId="0" xfId="95" applyNumberFormat="1" applyFont="1" applyFill="1" applyAlignment="1">
      <alignment horizontal="center" vertical="center" wrapText="1"/>
    </xf>
    <xf numFmtId="172" fontId="48" fillId="26" borderId="14" xfId="95" applyNumberFormat="1" applyFont="1" applyFill="1" applyBorder="1" applyAlignment="1">
      <alignment horizontal="center" vertical="center" wrapText="1"/>
    </xf>
    <xf numFmtId="165" fontId="48" fillId="0" borderId="0" xfId="95" applyNumberFormat="1" applyFont="1" applyAlignment="1">
      <alignment horizontal="center" vertical="center" wrapText="1"/>
    </xf>
    <xf numFmtId="0" fontId="54" fillId="69" borderId="14" xfId="58" applyFont="1" applyFill="1" applyBorder="1" applyAlignment="1">
      <alignment horizontal="center" vertical="center" wrapText="1"/>
    </xf>
    <xf numFmtId="0" fontId="54" fillId="69" borderId="0" xfId="58" applyFont="1" applyFill="1" applyAlignment="1">
      <alignment horizontal="center" vertical="center" wrapText="1"/>
    </xf>
    <xf numFmtId="0" fontId="54" fillId="69" borderId="29" xfId="58" applyFont="1" applyFill="1" applyBorder="1" applyAlignment="1">
      <alignment horizontal="center" vertical="center" wrapText="1"/>
    </xf>
    <xf numFmtId="0" fontId="54" fillId="69" borderId="0" xfId="58" applyFont="1" applyFill="1" applyAlignment="1">
      <alignment horizontal="left"/>
    </xf>
    <xf numFmtId="0" fontId="61" fillId="0" borderId="0" xfId="58" applyFont="1" applyAlignment="1">
      <alignment horizontal="center"/>
    </xf>
    <xf numFmtId="0" fontId="48" fillId="0" borderId="0" xfId="58" applyFont="1" applyAlignment="1">
      <alignment horizontal="center"/>
    </xf>
    <xf numFmtId="0" fontId="61" fillId="26" borderId="0" xfId="58" applyFont="1" applyFill="1" applyAlignment="1">
      <alignment horizontal="left"/>
    </xf>
    <xf numFmtId="0" fontId="61" fillId="26" borderId="0" xfId="58" applyFont="1" applyFill="1"/>
    <xf numFmtId="0" fontId="4" fillId="0" borderId="31" xfId="58" applyBorder="1"/>
    <xf numFmtId="3" fontId="62" fillId="26" borderId="31" xfId="107" applyNumberFormat="1" applyFont="1" applyBorder="1" applyAlignment="1">
      <alignment horizontal="left" vertical="top"/>
    </xf>
    <xf numFmtId="0" fontId="62" fillId="26" borderId="31" xfId="107" applyFont="1" applyBorder="1" applyAlignment="1">
      <alignment horizontal="left" vertical="top"/>
    </xf>
    <xf numFmtId="9" fontId="48" fillId="0" borderId="15" xfId="95" applyFont="1" applyBorder="1" applyAlignment="1">
      <alignment horizontal="center" vertical="center" wrapText="1"/>
    </xf>
    <xf numFmtId="172" fontId="48" fillId="0" borderId="31" xfId="95" applyNumberFormat="1" applyFont="1" applyBorder="1" applyAlignment="1">
      <alignment horizontal="center" vertical="center" wrapText="1"/>
    </xf>
    <xf numFmtId="165" fontId="48" fillId="0" borderId="31" xfId="49" applyNumberFormat="1" applyFont="1" applyBorder="1" applyAlignment="1">
      <alignment horizontal="center" vertical="center" wrapText="1"/>
    </xf>
    <xf numFmtId="165" fontId="48" fillId="0" borderId="30" xfId="49" applyNumberFormat="1" applyFont="1" applyBorder="1" applyAlignment="1">
      <alignment horizontal="center" vertical="center" wrapText="1"/>
    </xf>
    <xf numFmtId="10" fontId="57" fillId="0" borderId="0" xfId="95" applyNumberFormat="1" applyFont="1" applyAlignment="1">
      <alignment horizontal="center" vertical="center" wrapText="1"/>
    </xf>
    <xf numFmtId="172" fontId="48" fillId="0" borderId="15" xfId="95" applyNumberFormat="1" applyFont="1" applyBorder="1" applyAlignment="1">
      <alignment horizontal="center" vertical="center" wrapText="1"/>
    </xf>
    <xf numFmtId="171" fontId="48" fillId="0" borderId="30" xfId="49" applyNumberFormat="1" applyFont="1" applyBorder="1" applyAlignment="1">
      <alignment horizontal="center" vertical="center" wrapText="1"/>
    </xf>
    <xf numFmtId="0" fontId="48" fillId="0" borderId="31" xfId="58" applyFont="1" applyBorder="1" applyAlignment="1">
      <alignment horizontal="left" vertical="center" wrapText="1"/>
    </xf>
    <xf numFmtId="9" fontId="57" fillId="35" borderId="16" xfId="95" applyFont="1" applyFill="1" applyBorder="1" applyAlignment="1">
      <alignment horizontal="center" vertical="center" wrapText="1"/>
    </xf>
    <xf numFmtId="172" fontId="57" fillId="35" borderId="19" xfId="95" applyNumberFormat="1" applyFont="1" applyFill="1" applyBorder="1" applyAlignment="1">
      <alignment horizontal="center" vertical="center" wrapText="1"/>
    </xf>
    <xf numFmtId="171" fontId="57" fillId="35" borderId="19" xfId="49" applyNumberFormat="1" applyFont="1" applyFill="1" applyBorder="1" applyAlignment="1">
      <alignment horizontal="center" vertical="center" wrapText="1"/>
    </xf>
    <xf numFmtId="165" fontId="57" fillId="35" borderId="18" xfId="49" applyNumberFormat="1" applyFont="1" applyFill="1" applyBorder="1" applyAlignment="1">
      <alignment horizontal="center" vertical="center" wrapText="1"/>
    </xf>
    <xf numFmtId="171" fontId="57" fillId="35" borderId="18" xfId="49" applyNumberFormat="1" applyFont="1" applyFill="1" applyBorder="1" applyAlignment="1">
      <alignment horizontal="center" vertical="center" wrapText="1"/>
    </xf>
    <xf numFmtId="0" fontId="57" fillId="35" borderId="19" xfId="58" applyFont="1" applyFill="1" applyBorder="1" applyAlignment="1">
      <alignment horizontal="left" vertical="center" wrapText="1"/>
    </xf>
    <xf numFmtId="9" fontId="48" fillId="0" borderId="14" xfId="95" applyFont="1" applyBorder="1" applyAlignment="1">
      <alignment horizontal="center" vertical="center" wrapText="1"/>
    </xf>
    <xf numFmtId="165" fontId="48" fillId="0" borderId="0" xfId="49" applyNumberFormat="1" applyFont="1" applyAlignment="1">
      <alignment horizontal="center" vertical="center" wrapText="1"/>
    </xf>
    <xf numFmtId="165" fontId="48" fillId="0" borderId="29" xfId="49" applyNumberFormat="1" applyFont="1" applyBorder="1" applyAlignment="1">
      <alignment horizontal="center" vertical="center" wrapText="1"/>
    </xf>
    <xf numFmtId="0" fontId="48" fillId="0" borderId="0" xfId="58" applyFont="1" applyAlignment="1">
      <alignment horizontal="left" vertical="center" wrapText="1"/>
    </xf>
    <xf numFmtId="9" fontId="57" fillId="35" borderId="14" xfId="95" applyFont="1" applyFill="1" applyBorder="1" applyAlignment="1">
      <alignment horizontal="center" vertical="center" wrapText="1"/>
    </xf>
    <xf numFmtId="165" fontId="57" fillId="35" borderId="0" xfId="49" applyNumberFormat="1" applyFont="1" applyFill="1" applyAlignment="1">
      <alignment horizontal="center" vertical="center" wrapText="1"/>
    </xf>
    <xf numFmtId="165" fontId="57" fillId="35" borderId="29" xfId="49" applyNumberFormat="1" applyFont="1" applyFill="1" applyBorder="1" applyAlignment="1">
      <alignment horizontal="center" vertical="center" wrapText="1"/>
    </xf>
    <xf numFmtId="0" fontId="57" fillId="35" borderId="0" xfId="58" applyFont="1" applyFill="1" applyAlignment="1">
      <alignment horizontal="left" vertical="center" wrapText="1"/>
    </xf>
    <xf numFmtId="165" fontId="62" fillId="0" borderId="0" xfId="49" applyNumberFormat="1" applyFont="1" applyAlignment="1">
      <alignment horizontal="center" vertical="center" wrapText="1"/>
    </xf>
    <xf numFmtId="165" fontId="62" fillId="0" borderId="29" xfId="49" applyNumberFormat="1" applyFont="1" applyBorder="1" applyAlignment="1">
      <alignment horizontal="center" vertical="center" wrapText="1"/>
    </xf>
    <xf numFmtId="10" fontId="61" fillId="0" borderId="0" xfId="95" applyNumberFormat="1" applyFont="1" applyAlignment="1">
      <alignment horizontal="center" vertical="center" wrapText="1"/>
    </xf>
    <xf numFmtId="0" fontId="62" fillId="0" borderId="0" xfId="58" applyFont="1" applyAlignment="1">
      <alignment horizontal="left" vertical="center" wrapText="1"/>
    </xf>
    <xf numFmtId="9" fontId="61" fillId="35" borderId="14" xfId="95" applyFont="1" applyFill="1" applyBorder="1" applyAlignment="1">
      <alignment horizontal="center" vertical="center" wrapText="1"/>
    </xf>
    <xf numFmtId="165" fontId="61" fillId="35" borderId="0" xfId="49" applyNumberFormat="1" applyFont="1" applyFill="1" applyAlignment="1">
      <alignment horizontal="center" vertical="center" wrapText="1"/>
    </xf>
    <xf numFmtId="165" fontId="61" fillId="35" borderId="29" xfId="49" applyNumberFormat="1" applyFont="1" applyFill="1" applyBorder="1" applyAlignment="1">
      <alignment horizontal="center" vertical="center" wrapText="1"/>
    </xf>
    <xf numFmtId="0" fontId="61" fillId="35" borderId="0" xfId="58" applyFont="1" applyFill="1" applyAlignment="1">
      <alignment horizontal="left" vertical="center" wrapText="1"/>
    </xf>
    <xf numFmtId="0" fontId="54" fillId="29" borderId="14" xfId="58" applyFont="1" applyFill="1" applyBorder="1" applyAlignment="1">
      <alignment horizontal="center" vertical="center" wrapText="1"/>
    </xf>
    <xf numFmtId="0" fontId="54" fillId="29" borderId="0" xfId="58" applyFont="1" applyFill="1" applyAlignment="1">
      <alignment horizontal="center" vertical="center" wrapText="1"/>
    </xf>
    <xf numFmtId="0" fontId="54" fillId="29" borderId="29" xfId="58" applyFont="1" applyFill="1" applyBorder="1" applyAlignment="1">
      <alignment horizontal="center" vertical="center" wrapText="1"/>
    </xf>
    <xf numFmtId="0" fontId="54" fillId="29" borderId="0" xfId="58" applyFont="1" applyFill="1" applyAlignment="1">
      <alignment horizontal="left" vertical="center" wrapText="1"/>
    </xf>
    <xf numFmtId="0" fontId="57" fillId="0" borderId="0" xfId="58" applyFont="1" applyAlignment="1">
      <alignment horizontal="center"/>
    </xf>
    <xf numFmtId="0" fontId="92" fillId="0" borderId="0" xfId="58" applyFont="1" applyAlignment="1">
      <alignment vertical="center"/>
    </xf>
    <xf numFmtId="0" fontId="63" fillId="26" borderId="0" xfId="58" applyFont="1" applyFill="1" applyAlignment="1">
      <alignment horizontal="left"/>
    </xf>
    <xf numFmtId="10" fontId="57" fillId="26" borderId="0" xfId="94" applyNumberFormat="1" applyFont="1" applyFill="1" applyAlignment="1">
      <alignment horizontal="center"/>
    </xf>
    <xf numFmtId="0" fontId="57" fillId="26" borderId="0" xfId="107" applyFont="1" applyAlignment="1"/>
    <xf numFmtId="172" fontId="57" fillId="26" borderId="27" xfId="94" applyNumberFormat="1" applyFont="1" applyFill="1" applyBorder="1" applyAlignment="1">
      <alignment horizontal="center" vertical="center"/>
    </xf>
    <xf numFmtId="0" fontId="57" fillId="26" borderId="27" xfId="107" applyFont="1" applyBorder="1" applyAlignment="1"/>
    <xf numFmtId="3" fontId="48" fillId="26" borderId="48" xfId="107" applyNumberFormat="1" applyFont="1" applyBorder="1" applyAlignment="1">
      <alignment horizontal="center" vertical="center"/>
    </xf>
    <xf numFmtId="2" fontId="48" fillId="26" borderId="37" xfId="107" applyNumberFormat="1" applyFont="1" applyBorder="1" applyAlignment="1">
      <alignment horizontal="left" indent="1"/>
    </xf>
    <xf numFmtId="3" fontId="48" fillId="0" borderId="19" xfId="107" applyNumberFormat="1" applyFont="1" applyFill="1" applyBorder="1" applyAlignment="1">
      <alignment horizontal="center" vertical="center"/>
    </xf>
    <xf numFmtId="2" fontId="48" fillId="26" borderId="50" xfId="107" applyNumberFormat="1" applyFont="1" applyBorder="1" applyAlignment="1">
      <alignment horizontal="left" indent="1"/>
    </xf>
    <xf numFmtId="3" fontId="48" fillId="26" borderId="13" xfId="107" applyNumberFormat="1" applyFont="1" applyBorder="1" applyAlignment="1">
      <alignment horizontal="center" vertical="center"/>
    </xf>
    <xf numFmtId="172" fontId="48" fillId="26" borderId="0" xfId="94" applyNumberFormat="1" applyFont="1" applyFill="1" applyAlignment="1">
      <alignment horizontal="right" vertical="center"/>
    </xf>
    <xf numFmtId="172" fontId="48" fillId="26" borderId="41" xfId="94" applyNumberFormat="1" applyFont="1" applyFill="1" applyBorder="1" applyAlignment="1">
      <alignment horizontal="right" vertical="center"/>
    </xf>
    <xf numFmtId="165" fontId="48" fillId="0" borderId="32" xfId="47" applyNumberFormat="1" applyFont="1" applyBorder="1" applyAlignment="1">
      <alignment horizontal="center" vertical="center"/>
    </xf>
    <xf numFmtId="165" fontId="48" fillId="0" borderId="40" xfId="47" applyNumberFormat="1" applyFont="1" applyBorder="1" applyAlignment="1">
      <alignment horizontal="center" vertical="center"/>
    </xf>
    <xf numFmtId="172" fontId="57" fillId="30" borderId="11" xfId="94" applyNumberFormat="1" applyFont="1" applyFill="1" applyBorder="1" applyAlignment="1">
      <alignment horizontal="right" vertical="center"/>
    </xf>
    <xf numFmtId="165" fontId="48" fillId="26" borderId="11" xfId="47" applyNumberFormat="1" applyFont="1" applyFill="1" applyBorder="1" applyAlignment="1">
      <alignment horizontal="center" vertical="center"/>
    </xf>
    <xf numFmtId="165" fontId="48" fillId="0" borderId="0" xfId="47" applyNumberFormat="1" applyFont="1" applyFill="1" applyBorder="1" applyAlignment="1">
      <alignment horizontal="center" vertical="center"/>
    </xf>
    <xf numFmtId="165" fontId="0" fillId="0" borderId="0" xfId="47" applyNumberFormat="1" applyFont="1" applyBorder="1"/>
    <xf numFmtId="165" fontId="0" fillId="0" borderId="25" xfId="47" applyNumberFormat="1" applyFont="1" applyBorder="1"/>
    <xf numFmtId="165" fontId="48" fillId="26" borderId="0" xfId="47" applyNumberFormat="1" applyFont="1" applyFill="1" applyBorder="1" applyAlignment="1">
      <alignment horizontal="left" vertical="center"/>
    </xf>
    <xf numFmtId="10" fontId="54" fillId="29" borderId="19" xfId="94" applyNumberFormat="1" applyFont="1" applyFill="1" applyBorder="1" applyAlignment="1">
      <alignment horizontal="right" vertical="center"/>
    </xf>
    <xf numFmtId="0" fontId="62" fillId="26" borderId="40" xfId="107" applyFont="1" applyBorder="1" applyAlignment="1">
      <alignment horizontal="left" indent="1"/>
    </xf>
    <xf numFmtId="10" fontId="61" fillId="30" borderId="49" xfId="94" applyNumberFormat="1" applyFont="1" applyFill="1" applyBorder="1" applyAlignment="1">
      <alignment horizontal="right"/>
    </xf>
    <xf numFmtId="172" fontId="62" fillId="26" borderId="13" xfId="94" applyNumberFormat="1" applyFont="1" applyFill="1" applyBorder="1" applyAlignment="1">
      <alignment horizontal="center"/>
    </xf>
    <xf numFmtId="172" fontId="62" fillId="0" borderId="46" xfId="94" applyNumberFormat="1" applyFont="1" applyFill="1" applyBorder="1" applyAlignment="1">
      <alignment horizontal="right"/>
    </xf>
    <xf numFmtId="172" fontId="62" fillId="0" borderId="13" xfId="94" applyNumberFormat="1" applyFont="1" applyFill="1" applyBorder="1" applyAlignment="1">
      <alignment horizontal="right"/>
    </xf>
    <xf numFmtId="165" fontId="62" fillId="0" borderId="0" xfId="47" applyNumberFormat="1" applyFont="1" applyFill="1" applyAlignment="1">
      <alignment horizontal="left"/>
    </xf>
    <xf numFmtId="0" fontId="62" fillId="26" borderId="25" xfId="47" applyNumberFormat="1" applyFont="1" applyFill="1" applyBorder="1" applyAlignment="1">
      <alignment horizontal="left" indent="1"/>
    </xf>
    <xf numFmtId="0" fontId="53" fillId="26" borderId="0" xfId="0" applyFont="1" applyFill="1" applyAlignment="1">
      <alignment horizontal="left" wrapText="1"/>
    </xf>
    <xf numFmtId="0" fontId="40" fillId="29" borderId="0" xfId="107" applyFont="1" applyFill="1" applyAlignment="1">
      <alignment horizontal="center"/>
    </xf>
    <xf numFmtId="0" fontId="40" fillId="34" borderId="0" xfId="107" applyFont="1" applyFill="1" applyAlignment="1">
      <alignment horizontal="center" wrapText="1"/>
    </xf>
    <xf numFmtId="185" fontId="0" fillId="0" borderId="0" xfId="0" applyNumberFormat="1"/>
    <xf numFmtId="3" fontId="48" fillId="0" borderId="0" xfId="163" applyNumberFormat="1" applyFont="1" applyFill="1" applyAlignment="1">
      <alignment horizontal="right"/>
    </xf>
    <xf numFmtId="3" fontId="48" fillId="70" borderId="0" xfId="163" applyNumberFormat="1" applyFont="1" applyFill="1" applyAlignment="1">
      <alignment horizontal="right"/>
    </xf>
    <xf numFmtId="9" fontId="48" fillId="70" borderId="0" xfId="94" applyFont="1" applyFill="1" applyAlignment="1">
      <alignment horizontal="right"/>
    </xf>
    <xf numFmtId="0" fontId="48" fillId="0" borderId="0" xfId="0" applyFont="1" applyAlignment="1">
      <alignment horizontal="center"/>
    </xf>
    <xf numFmtId="0" fontId="48" fillId="0" borderId="31" xfId="0" applyFont="1" applyBorder="1" applyAlignment="1">
      <alignment horizontal="left"/>
    </xf>
    <xf numFmtId="10" fontId="48" fillId="0" borderId="31" xfId="0" applyNumberFormat="1" applyFont="1" applyBorder="1" applyAlignment="1">
      <alignment horizontal="center"/>
    </xf>
    <xf numFmtId="2" fontId="48" fillId="0" borderId="31" xfId="0" applyNumberFormat="1" applyFont="1" applyBorder="1" applyAlignment="1">
      <alignment horizontal="center"/>
    </xf>
    <xf numFmtId="3" fontId="48" fillId="0" borderId="31" xfId="0" applyNumberFormat="1" applyFont="1" applyBorder="1" applyAlignment="1">
      <alignment horizontal="center"/>
    </xf>
    <xf numFmtId="1" fontId="57" fillId="33" borderId="31" xfId="0" applyNumberFormat="1" applyFont="1" applyFill="1" applyBorder="1" applyAlignment="1">
      <alignment horizontal="center"/>
    </xf>
    <xf numFmtId="4" fontId="62" fillId="26" borderId="0" xfId="0" applyNumberFormat="1" applyFont="1" applyFill="1" applyAlignment="1">
      <alignment horizontal="center"/>
    </xf>
    <xf numFmtId="0" fontId="57" fillId="33" borderId="11" xfId="107" applyFont="1" applyFill="1" applyBorder="1">
      <alignment horizontal="left"/>
    </xf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3" fontId="0" fillId="26" borderId="0" xfId="0" applyNumberFormat="1" applyFill="1" applyAlignment="1">
      <alignment horizontal="center"/>
    </xf>
    <xf numFmtId="3" fontId="0" fillId="26" borderId="0" xfId="0" applyNumberFormat="1" applyFill="1"/>
    <xf numFmtId="0" fontId="93" fillId="0" borderId="0" xfId="0" applyFont="1" applyAlignment="1">
      <alignment horizontal="left"/>
    </xf>
    <xf numFmtId="3" fontId="93" fillId="0" borderId="0" xfId="0" applyNumberFormat="1" applyFont="1" applyAlignment="1">
      <alignment horizontal="center"/>
    </xf>
    <xf numFmtId="0" fontId="0" fillId="26" borderId="0" xfId="0" applyFill="1" applyAlignment="1">
      <alignment horizontal="left" indent="1"/>
    </xf>
    <xf numFmtId="1" fontId="0" fillId="26" borderId="0" xfId="0" applyNumberFormat="1" applyFill="1" applyAlignment="1">
      <alignment horizontal="center"/>
    </xf>
    <xf numFmtId="3" fontId="37" fillId="30" borderId="0" xfId="107" applyNumberFormat="1" applyFill="1" applyAlignment="1">
      <alignment horizontal="center"/>
    </xf>
    <xf numFmtId="166" fontId="0" fillId="26" borderId="0" xfId="0" applyNumberFormat="1" applyFill="1" applyAlignment="1">
      <alignment horizontal="center"/>
    </xf>
    <xf numFmtId="172" fontId="38" fillId="0" borderId="11" xfId="0" applyNumberFormat="1" applyFont="1" applyBorder="1" applyAlignment="1">
      <alignment horizontal="center"/>
    </xf>
    <xf numFmtId="10" fontId="38" fillId="26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6" borderId="11" xfId="0" applyFill="1" applyBorder="1" applyAlignment="1">
      <alignment horizontal="center"/>
    </xf>
    <xf numFmtId="0" fontId="40" fillId="34" borderId="0" xfId="107" applyFont="1" applyFill="1">
      <alignment horizontal="left"/>
    </xf>
    <xf numFmtId="0" fontId="47" fillId="34" borderId="0" xfId="107" applyFont="1" applyFill="1">
      <alignment horizontal="left"/>
    </xf>
    <xf numFmtId="3" fontId="37" fillId="30" borderId="0" xfId="107" applyNumberFormat="1" applyFill="1">
      <alignment horizontal="left"/>
    </xf>
    <xf numFmtId="3" fontId="37" fillId="30" borderId="67" xfId="107" applyNumberFormat="1" applyFill="1" applyBorder="1" applyAlignment="1">
      <alignment horizontal="center"/>
    </xf>
    <xf numFmtId="3" fontId="37" fillId="26" borderId="0" xfId="107" applyNumberFormat="1" applyAlignment="1">
      <alignment horizontal="center"/>
    </xf>
    <xf numFmtId="3" fontId="37" fillId="26" borderId="67" xfId="107" applyNumberFormat="1" applyBorder="1" applyAlignment="1">
      <alignment horizontal="center"/>
    </xf>
    <xf numFmtId="3" fontId="39" fillId="26" borderId="11" xfId="107" applyNumberFormat="1" applyFont="1" applyBorder="1">
      <alignment horizontal="left"/>
    </xf>
    <xf numFmtId="3" fontId="43" fillId="26" borderId="0" xfId="107" applyNumberFormat="1" applyFont="1">
      <alignment horizontal="left"/>
    </xf>
    <xf numFmtId="3" fontId="39" fillId="26" borderId="0" xfId="107" applyNumberFormat="1" applyFont="1" applyAlignment="1">
      <alignment horizontal="center"/>
    </xf>
    <xf numFmtId="0" fontId="37" fillId="26" borderId="69" xfId="107" applyBorder="1" applyAlignment="1">
      <alignment horizontal="center"/>
    </xf>
    <xf numFmtId="0" fontId="40" fillId="29" borderId="0" xfId="107" applyFont="1" applyFill="1">
      <alignment horizontal="left"/>
    </xf>
    <xf numFmtId="0" fontId="40" fillId="26" borderId="0" xfId="107" applyFont="1" applyAlignment="1">
      <alignment horizontal="center"/>
    </xf>
    <xf numFmtId="3" fontId="89" fillId="26" borderId="17" xfId="107" applyNumberFormat="1" applyFont="1" applyBorder="1" applyAlignment="1">
      <alignment horizontal="center"/>
    </xf>
    <xf numFmtId="0" fontId="37" fillId="26" borderId="42" xfId="107" applyBorder="1" applyAlignment="1">
      <alignment horizontal="center"/>
    </xf>
    <xf numFmtId="0" fontId="37" fillId="26" borderId="38" xfId="107" applyBorder="1" applyAlignment="1">
      <alignment horizontal="center"/>
    </xf>
    <xf numFmtId="9" fontId="39" fillId="26" borderId="11" xfId="94" applyFont="1" applyFill="1" applyBorder="1" applyAlignment="1">
      <alignment horizontal="center"/>
    </xf>
    <xf numFmtId="9" fontId="39" fillId="26" borderId="0" xfId="94" applyFont="1" applyFill="1" applyBorder="1" applyAlignment="1">
      <alignment horizontal="center"/>
    </xf>
    <xf numFmtId="0" fontId="37" fillId="26" borderId="0" xfId="107" applyAlignment="1">
      <alignment horizontal="left"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left" wrapText="1"/>
    </xf>
    <xf numFmtId="0" fontId="53" fillId="26" borderId="0" xfId="0" applyFont="1" applyFill="1" applyAlignment="1">
      <alignment horizontal="left" wrapText="1"/>
    </xf>
    <xf numFmtId="0" fontId="37" fillId="0" borderId="11" xfId="0" applyFont="1" applyBorder="1" applyAlignment="1">
      <alignment horizontal="left" vertical="top" wrapText="1"/>
    </xf>
    <xf numFmtId="3" fontId="66" fillId="34" borderId="24" xfId="107" applyNumberFormat="1" applyFont="1" applyFill="1" applyBorder="1" applyAlignment="1">
      <alignment horizontal="center" vertical="center"/>
    </xf>
    <xf numFmtId="3" fontId="66" fillId="34" borderId="12" xfId="107" applyNumberFormat="1" applyFont="1" applyFill="1" applyBorder="1" applyAlignment="1">
      <alignment horizontal="center" vertical="center"/>
    </xf>
    <xf numFmtId="3" fontId="66" fillId="34" borderId="38" xfId="107" applyNumberFormat="1" applyFont="1" applyFill="1" applyBorder="1" applyAlignment="1">
      <alignment horizontal="center" vertical="center"/>
    </xf>
    <xf numFmtId="3" fontId="54" fillId="34" borderId="12" xfId="107" applyNumberFormat="1" applyFont="1" applyFill="1" applyBorder="1" applyAlignment="1">
      <alignment horizontal="center" vertical="center"/>
    </xf>
    <xf numFmtId="3" fontId="54" fillId="34" borderId="38" xfId="107" applyNumberFormat="1" applyFont="1" applyFill="1" applyBorder="1" applyAlignment="1">
      <alignment horizontal="center" vertical="center"/>
    </xf>
    <xf numFmtId="0" fontId="37" fillId="0" borderId="35" xfId="0" applyFont="1" applyBorder="1" applyAlignment="1">
      <alignment horizontal="left" vertical="top" wrapText="1"/>
    </xf>
    <xf numFmtId="0" fontId="37" fillId="0" borderId="3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0" fontId="29" fillId="26" borderId="0" xfId="58" applyFont="1" applyFill="1" applyAlignment="1">
      <alignment horizontal="center" vertical="center"/>
    </xf>
    <xf numFmtId="0" fontId="40" fillId="29" borderId="0" xfId="107" applyFont="1" applyFill="1" applyAlignment="1">
      <alignment horizontal="center"/>
    </xf>
    <xf numFmtId="3" fontId="66" fillId="34" borderId="35" xfId="107" applyNumberFormat="1" applyFont="1" applyFill="1" applyBorder="1" applyAlignment="1">
      <alignment horizontal="center" vertical="center"/>
    </xf>
    <xf numFmtId="3" fontId="66" fillId="34" borderId="36" xfId="107" applyNumberFormat="1" applyFont="1" applyFill="1" applyBorder="1" applyAlignment="1">
      <alignment horizontal="center" vertical="center"/>
    </xf>
    <xf numFmtId="3" fontId="66" fillId="34" borderId="47" xfId="107" applyNumberFormat="1" applyFont="1" applyFill="1" applyBorder="1" applyAlignment="1">
      <alignment horizontal="center" vertical="center"/>
    </xf>
    <xf numFmtId="3" fontId="61" fillId="0" borderId="23" xfId="107" applyNumberFormat="1" applyFont="1" applyFill="1" applyBorder="1" applyAlignment="1">
      <alignment horizontal="center" vertical="center"/>
    </xf>
    <xf numFmtId="0" fontId="62" fillId="0" borderId="19" xfId="57" applyFont="1" applyBorder="1" applyAlignment="1">
      <alignment horizontal="left" vertical="center" wrapText="1"/>
    </xf>
    <xf numFmtId="0" fontId="62" fillId="0" borderId="19" xfId="57" applyFont="1" applyBorder="1" applyAlignment="1">
      <alignment horizontal="left" vertical="center"/>
    </xf>
    <xf numFmtId="0" fontId="48" fillId="0" borderId="11" xfId="58" applyFont="1" applyBorder="1" applyAlignment="1">
      <alignment vertical="top" wrapText="1"/>
    </xf>
    <xf numFmtId="0" fontId="48" fillId="0" borderId="0" xfId="58" applyFont="1" applyAlignment="1">
      <alignment horizontal="left" vertical="top" wrapText="1"/>
    </xf>
    <xf numFmtId="0" fontId="62" fillId="0" borderId="19" xfId="58" applyFont="1" applyBorder="1" applyAlignment="1">
      <alignment horizontal="left" vertical="top" wrapText="1"/>
    </xf>
    <xf numFmtId="0" fontId="40" fillId="31" borderId="0" xfId="107" applyFont="1" applyFill="1" applyAlignment="1">
      <alignment horizontal="center"/>
    </xf>
    <xf numFmtId="0" fontId="37" fillId="26" borderId="0" xfId="107" applyAlignment="1">
      <alignment horizontal="left"/>
    </xf>
    <xf numFmtId="0" fontId="37" fillId="26" borderId="0" xfId="107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38" fillId="26" borderId="0" xfId="0" applyFont="1" applyFill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48" fillId="26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29" borderId="35" xfId="107" applyFont="1" applyFill="1" applyBorder="1" applyAlignment="1">
      <alignment horizontal="left" vertical="center"/>
    </xf>
    <xf numFmtId="0" fontId="54" fillId="29" borderId="47" xfId="107" applyFont="1" applyFill="1" applyBorder="1" applyAlignment="1">
      <alignment horizontal="left" vertical="center"/>
    </xf>
    <xf numFmtId="0" fontId="48" fillId="26" borderId="11" xfId="0" applyFont="1" applyFill="1" applyBorder="1" applyAlignment="1">
      <alignment horizontal="left" vertical="center" wrapText="1"/>
    </xf>
    <xf numFmtId="3" fontId="54" fillId="34" borderId="24" xfId="107" applyNumberFormat="1" applyFont="1" applyFill="1" applyBorder="1" applyAlignment="1">
      <alignment horizontal="center" vertical="center"/>
    </xf>
    <xf numFmtId="0" fontId="48" fillId="26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 horizontal="left" vertical="top" wrapText="1"/>
    </xf>
    <xf numFmtId="0" fontId="62" fillId="26" borderId="0" xfId="0" applyFont="1" applyFill="1" applyAlignment="1">
      <alignment horizontal="center" wrapText="1"/>
    </xf>
    <xf numFmtId="0" fontId="48" fillId="26" borderId="0" xfId="0" applyFont="1" applyFill="1" applyAlignment="1">
      <alignment horizontal="center" wrapText="1"/>
    </xf>
    <xf numFmtId="0" fontId="63" fillId="26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top" wrapText="1"/>
    </xf>
    <xf numFmtId="0" fontId="85" fillId="26" borderId="19" xfId="0" applyFont="1" applyFill="1" applyBorder="1" applyAlignment="1">
      <alignment horizontal="left"/>
    </xf>
    <xf numFmtId="0" fontId="85" fillId="26" borderId="31" xfId="0" applyFont="1" applyFill="1" applyBorder="1" applyAlignment="1">
      <alignment horizontal="left" vertical="top" wrapText="1"/>
    </xf>
  </cellXfs>
  <cellStyles count="167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 2" xfId="20"/>
    <cellStyle name="Bueno" xfId="121" builtinId="26" customBuiltin="1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1" xfId="117" builtinId="16" customBuiltin="1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2 3" xfId="163"/>
    <cellStyle name="Millares 2 3 2" xfId="166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2 2" xfId="165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22" xfId="164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00-4322-BB86-28116D8C312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00-4322-BB86-28116D8C312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00-4322-BB86-28116D8C31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00-4322-BB86-28116D8C312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EXPORTACIONES'!$B$96:$I$96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5900-4322-BB86-28116D8C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4077440"/>
        <c:axId val="344078976"/>
      </c:barChart>
      <c:catAx>
        <c:axId val="3440774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8976"/>
        <c:crossesAt val="0"/>
        <c:auto val="1"/>
        <c:lblAlgn val="ctr"/>
        <c:lblOffset val="100"/>
        <c:noMultiLvlLbl val="0"/>
      </c:catAx>
      <c:valAx>
        <c:axId val="3440789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'[1]6. EXPORTACIONES'!$B$47:$I$47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'[1]6. EXPORTACIONES'!$B$64:$I$64</c:f>
              <c:numCache>
                <c:formatCode>General</c:formatCode>
                <c:ptCount val="8"/>
                <c:pt idx="0">
                  <c:v>-0.12153094393847486</c:v>
                </c:pt>
                <c:pt idx="1">
                  <c:v>-0.1057147372948567</c:v>
                </c:pt>
                <c:pt idx="2">
                  <c:v>0.54799185532948691</c:v>
                </c:pt>
                <c:pt idx="3">
                  <c:v>0.29486994397749244</c:v>
                </c:pt>
                <c:pt idx="4">
                  <c:v>6.4267921110234383E-2</c:v>
                </c:pt>
                <c:pt idx="5">
                  <c:v>0.6039955476722767</c:v>
                </c:pt>
                <c:pt idx="6">
                  <c:v>0.1763345122047939</c:v>
                </c:pt>
                <c:pt idx="7">
                  <c:v>-0.48592741402921835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7-4C9B-B7EB-58B4A1F3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4077440"/>
        <c:axId val="344078976"/>
      </c:barChart>
      <c:catAx>
        <c:axId val="3440774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8976"/>
        <c:crossesAt val="0"/>
        <c:auto val="1"/>
        <c:lblAlgn val="ctr"/>
        <c:lblOffset val="100"/>
        <c:noMultiLvlLbl val="0"/>
      </c:catAx>
      <c:valAx>
        <c:axId val="3440789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58094525767583E-2"/>
          <c:y val="3.0144854931143147E-2"/>
          <c:w val="0.89752368920332515"/>
          <c:h val="0.8214078178566510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6A06-4C16-A5DE-2D77517ED92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A06-4C16-A5DE-2D77517ED92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'[1]6. EXPORTACIONES'!$A$6:$A$15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27525.674834212692</c:v>
                </c:pt>
                <c:pt idx="1">
                  <c:v>27466.673086776635</c:v>
                </c:pt>
                <c:pt idx="2">
                  <c:v>23789.445416193048</c:v>
                </c:pt>
                <c:pt idx="3">
                  <c:v>20545.413928408001</c:v>
                </c:pt>
                <c:pt idx="4">
                  <c:v>18950.140019839262</c:v>
                </c:pt>
                <c:pt idx="5">
                  <c:v>21776.636298768255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28073.79271554244</c:v>
                </c:pt>
                <c:pt idx="9">
                  <c:v>2221.7648726162997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06-4C16-A5DE-2D77517ED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96128"/>
        <c:axId val="344097920"/>
      </c:barChart>
      <c:catAx>
        <c:axId val="3440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97920"/>
        <c:crosses val="autoZero"/>
        <c:auto val="1"/>
        <c:lblAlgn val="ctr"/>
        <c:lblOffset val="100"/>
        <c:noMultiLvlLbl val="0"/>
      </c:catAx>
      <c:valAx>
        <c:axId val="34409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4409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81-45F9-86F6-F18EDCA5DC0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C381-45F9-86F6-F18EDCA5D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3331.5544708899988</c:v>
                </c:pt>
                <c:pt idx="1">
                  <c:v>6377.6153638800024</c:v>
                </c:pt>
                <c:pt idx="2">
                  <c:v>7498.2074195999949</c:v>
                </c:pt>
                <c:pt idx="3">
                  <c:v>8863.6219657799938</c:v>
                </c:pt>
                <c:pt idx="4">
                  <c:v>8079.20970149</c:v>
                </c:pt>
                <c:pt idx="5">
                  <c:v>6824.6243262299959</c:v>
                </c:pt>
                <c:pt idx="6">
                  <c:v>3333.5635732200003</c:v>
                </c:pt>
                <c:pt idx="7">
                  <c:v>3928.0167818599944</c:v>
                </c:pt>
                <c:pt idx="8">
                  <c:v>4947.4348791800003</c:v>
                </c:pt>
                <c:pt idx="9">
                  <c:v>6157.132087</c:v>
                </c:pt>
                <c:pt idx="10">
                  <c:v>657.28843800000004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1-45F9-86F6-F18EDCA5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33216"/>
        <c:axId val="135034000"/>
      </c:barChart>
      <c:catAx>
        <c:axId val="13503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034000"/>
        <c:crosses val="autoZero"/>
        <c:auto val="1"/>
        <c:lblAlgn val="ctr"/>
        <c:lblOffset val="100"/>
        <c:noMultiLvlLbl val="0"/>
      </c:catAx>
      <c:valAx>
        <c:axId val="13503400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35033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104</xdr:row>
      <xdr:rowOff>20554</xdr:rowOff>
    </xdr:from>
    <xdr:to>
      <xdr:col>8</xdr:col>
      <xdr:colOff>311818</xdr:colOff>
      <xdr:row>118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483268</xdr:colOff>
      <xdr:row>73</xdr:row>
      <xdr:rowOff>20554</xdr:rowOff>
    </xdr:from>
    <xdr:to>
      <xdr:col>8</xdr:col>
      <xdr:colOff>311818</xdr:colOff>
      <xdr:row>87</xdr:row>
      <xdr:rowOff>84722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C55D4A7A-08F9-4EE2-A899-F060D3501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698877</xdr:colOff>
      <xdr:row>30</xdr:row>
      <xdr:rowOff>17756</xdr:rowOff>
    </xdr:from>
    <xdr:to>
      <xdr:col>8</xdr:col>
      <xdr:colOff>192814</xdr:colOff>
      <xdr:row>44</xdr:row>
      <xdr:rowOff>48742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0706F44E-D314-47F3-81AB-D9C24FD8B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33</xdr:row>
      <xdr:rowOff>0</xdr:rowOff>
    </xdr:from>
    <xdr:to>
      <xdr:col>7</xdr:col>
      <xdr:colOff>781049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C8F1CF9B-A21B-403D-B996-F8B7DA731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eria\Downloads\BEM%20FEBRERO%202020%20-%20EXPORTACIONES%20ANEX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\Downloads\ANEXOS%20BEM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</sheetNames>
    <sheetDataSet>
      <sheetData sheetId="0" refreshError="1"/>
      <sheetData sheetId="1">
        <row r="6">
          <cell r="A6">
            <v>2011</v>
          </cell>
          <cell r="K6">
            <v>27525.674834212692</v>
          </cell>
        </row>
        <row r="7">
          <cell r="A7">
            <v>2012</v>
          </cell>
          <cell r="K7">
            <v>27466.673086776635</v>
          </cell>
        </row>
        <row r="8">
          <cell r="A8">
            <v>2013</v>
          </cell>
          <cell r="K8">
            <v>23789.445416193048</v>
          </cell>
        </row>
        <row r="9">
          <cell r="A9">
            <v>2014</v>
          </cell>
          <cell r="K9">
            <v>20545.413928408001</v>
          </cell>
        </row>
        <row r="10">
          <cell r="A10">
            <v>2015</v>
          </cell>
          <cell r="K10">
            <v>18950.140019839262</v>
          </cell>
        </row>
        <row r="11">
          <cell r="A11">
            <v>2016</v>
          </cell>
          <cell r="K11">
            <v>21776.636298768255</v>
          </cell>
        </row>
        <row r="12">
          <cell r="A12">
            <v>2017</v>
          </cell>
          <cell r="K12">
            <v>27581.607245410338</v>
          </cell>
        </row>
        <row r="13">
          <cell r="A13">
            <v>2018</v>
          </cell>
          <cell r="K13">
            <v>28898.657866237969</v>
          </cell>
        </row>
        <row r="14">
          <cell r="A14">
            <v>2019</v>
          </cell>
          <cell r="K14">
            <v>28073.79271554244</v>
          </cell>
        </row>
        <row r="15">
          <cell r="A15">
            <v>2020</v>
          </cell>
          <cell r="K15">
            <v>2221.7648726162997</v>
          </cell>
        </row>
        <row r="47">
          <cell r="B47" t="str">
            <v>COBRE</v>
          </cell>
          <cell r="C47" t="str">
            <v>ORO</v>
          </cell>
          <cell r="D47" t="str">
            <v>ZINC</v>
          </cell>
          <cell r="E47" t="str">
            <v>PLATA</v>
          </cell>
          <cell r="F47" t="str">
            <v>PLOMO</v>
          </cell>
          <cell r="G47" t="str">
            <v>ESTAÑO</v>
          </cell>
          <cell r="H47" t="str">
            <v>HIERRO</v>
          </cell>
          <cell r="I47" t="str">
            <v>MOLIBDENO</v>
          </cell>
        </row>
        <row r="64">
          <cell r="B64">
            <v>-0.12153094393847486</v>
          </cell>
          <cell r="C64">
            <v>-0.1057147372948567</v>
          </cell>
          <cell r="D64">
            <v>0.54799185532948691</v>
          </cell>
          <cell r="E64">
            <v>0.29486994397749244</v>
          </cell>
          <cell r="F64">
            <v>6.4267921110234383E-2</v>
          </cell>
          <cell r="G64">
            <v>0.6039955476722767</v>
          </cell>
          <cell r="H64">
            <v>0.1763345122047939</v>
          </cell>
          <cell r="I64">
            <v>-0.48592741402921835</v>
          </cell>
        </row>
      </sheetData>
      <sheetData sheetId="2">
        <row r="21">
          <cell r="L21">
            <v>3894.5299584691343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RODUCCIÓN METÁLICA"/>
      <sheetName val="2. PRODUCCIÓN EMPRESAS "/>
      <sheetName val="08.5 RECAUDACION TRIB"/>
      <sheetName val="SALDO IED por SECTOR"/>
      <sheetName val="3. PRODUCCIÓN REGIONES"/>
      <sheetName val="4. NO METÁLICA"/>
      <sheetName val="4.1 NO METÁLICA REGIONES"/>
      <sheetName val="4.2 PRODUCCIÓN CARBONÍFERA"/>
      <sheetName val="03.1 EXPORTACIONES MINERAS"/>
      <sheetName val="5. MACROECONÓMICAS"/>
      <sheetName val="6. EXPORTACIONES"/>
      <sheetName val="6.1 EXPORTACIONES PART"/>
      <sheetName val="6.2 EXPORT PRODUCTOS"/>
      <sheetName val="7. INVERSIONES"/>
      <sheetName val="8. INVERSIONES TIPO"/>
      <sheetName val="9. INVERSIONES RUBRO"/>
      <sheetName val="10. EMPLEO"/>
      <sheetName val="11. TRANSFERENCIAS"/>
      <sheetName val="12. TRANSFERENCIAS 2"/>
      <sheetName val="13. CATASTRO ACTIVIDAD"/>
      <sheetName val="13.1 ACTIVIDAD MINERA"/>
      <sheetName val="14. RECAUDACION"/>
      <sheetName val="14. RECAUD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J6">
            <v>6.9499999999999993</v>
          </cell>
        </row>
        <row r="7">
          <cell r="J7">
            <v>1031284773.38</v>
          </cell>
        </row>
        <row r="8">
          <cell r="J8">
            <v>12646510.309999999</v>
          </cell>
        </row>
        <row r="9">
          <cell r="J9">
            <v>409620300.06999999</v>
          </cell>
        </row>
        <row r="10">
          <cell r="J10">
            <v>20710318.760000002</v>
          </cell>
        </row>
        <row r="11">
          <cell r="J11">
            <v>100126251.73999999</v>
          </cell>
        </row>
        <row r="12">
          <cell r="J12">
            <v>4502.2299999999996</v>
          </cell>
        </row>
        <row r="13">
          <cell r="J13">
            <v>227958678.31</v>
          </cell>
        </row>
        <row r="14">
          <cell r="J14">
            <v>2264132.0499999998</v>
          </cell>
        </row>
        <row r="15">
          <cell r="J15">
            <v>7546069.5999999996</v>
          </cell>
        </row>
        <row r="16">
          <cell r="J16">
            <v>99776063.209999993</v>
          </cell>
        </row>
        <row r="17">
          <cell r="J17">
            <v>106827611.59</v>
          </cell>
        </row>
        <row r="18">
          <cell r="J18">
            <v>223779154.97999999</v>
          </cell>
        </row>
        <row r="19">
          <cell r="J19">
            <v>2607.8199999999997</v>
          </cell>
        </row>
        <row r="20">
          <cell r="J20">
            <v>105260682.23999999</v>
          </cell>
        </row>
        <row r="21">
          <cell r="J21">
            <v>0</v>
          </cell>
        </row>
        <row r="22">
          <cell r="J22">
            <v>1546136.0499999998</v>
          </cell>
        </row>
        <row r="23">
          <cell r="J23">
            <v>193952100.26999998</v>
          </cell>
        </row>
        <row r="24">
          <cell r="J24">
            <v>65758505.040000007</v>
          </cell>
        </row>
        <row r="25">
          <cell r="J25">
            <v>818638.28</v>
          </cell>
        </row>
        <row r="26">
          <cell r="J26">
            <v>67626909.479999989</v>
          </cell>
        </row>
        <row r="27">
          <cell r="J27">
            <v>1062264.6599999999</v>
          </cell>
        </row>
        <row r="28">
          <cell r="J28">
            <v>219003987.89000002</v>
          </cell>
        </row>
        <row r="29">
          <cell r="J29">
            <v>26256.42</v>
          </cell>
        </row>
        <row r="30">
          <cell r="J30">
            <v>0</v>
          </cell>
        </row>
        <row r="32">
          <cell r="J32">
            <v>472</v>
          </cell>
        </row>
        <row r="33">
          <cell r="J33">
            <v>274653123.44999999</v>
          </cell>
        </row>
        <row r="34">
          <cell r="J34">
            <v>194921194.08999997</v>
          </cell>
        </row>
        <row r="35">
          <cell r="J35">
            <v>560290132.04999995</v>
          </cell>
        </row>
        <row r="36">
          <cell r="J36">
            <v>14204320.98</v>
          </cell>
        </row>
        <row r="37">
          <cell r="J37">
            <v>42222791.929999992</v>
          </cell>
        </row>
        <row r="38">
          <cell r="J38">
            <v>0</v>
          </cell>
        </row>
        <row r="39">
          <cell r="J39">
            <v>126792167.27000001</v>
          </cell>
        </row>
        <row r="40">
          <cell r="J40">
            <v>4667114.3100000005</v>
          </cell>
        </row>
        <row r="41">
          <cell r="J41">
            <v>2726944.27</v>
          </cell>
        </row>
        <row r="42">
          <cell r="J42">
            <v>27835900.800000001</v>
          </cell>
        </row>
        <row r="43">
          <cell r="J43">
            <v>26168342.829999998</v>
          </cell>
        </row>
        <row r="44">
          <cell r="J44">
            <v>36431591.93</v>
          </cell>
        </row>
        <row r="45">
          <cell r="J45">
            <v>0</v>
          </cell>
        </row>
        <row r="46">
          <cell r="J46">
            <v>31360946.880000003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55940906.149999999</v>
          </cell>
        </row>
        <row r="50">
          <cell r="J50">
            <v>27821987.16</v>
          </cell>
        </row>
        <row r="51">
          <cell r="J51">
            <v>973582.39999999991</v>
          </cell>
        </row>
        <row r="52">
          <cell r="J52">
            <v>21756712.259999998</v>
          </cell>
        </row>
        <row r="53">
          <cell r="J53">
            <v>224796.77000000002</v>
          </cell>
        </row>
        <row r="54">
          <cell r="J54">
            <v>66918450.219999999</v>
          </cell>
        </row>
        <row r="55">
          <cell r="J55">
            <v>0</v>
          </cell>
        </row>
        <row r="56">
          <cell r="J56">
            <v>0</v>
          </cell>
        </row>
        <row r="58">
          <cell r="J58">
            <v>3408293.7781570456</v>
          </cell>
        </row>
        <row r="59">
          <cell r="J59">
            <v>18536948.05432662</v>
          </cell>
        </row>
        <row r="60">
          <cell r="J60">
            <v>14540510.508487316</v>
          </cell>
        </row>
        <row r="61">
          <cell r="J61">
            <v>30773213.72122959</v>
          </cell>
        </row>
        <row r="62">
          <cell r="J62">
            <v>11414746.905281506</v>
          </cell>
        </row>
        <row r="63">
          <cell r="J63">
            <v>17525428.123786613</v>
          </cell>
        </row>
        <row r="64">
          <cell r="J64">
            <v>42741.471773796155</v>
          </cell>
        </row>
        <row r="65">
          <cell r="J65">
            <v>13113212.673974359</v>
          </cell>
        </row>
        <row r="66">
          <cell r="J66">
            <v>11195982.294280371</v>
          </cell>
        </row>
        <row r="67">
          <cell r="J67">
            <v>5163682.3378574923</v>
          </cell>
        </row>
        <row r="68">
          <cell r="J68">
            <v>7039852.3452470964</v>
          </cell>
        </row>
        <row r="69">
          <cell r="J69">
            <v>10852731.740730125</v>
          </cell>
        </row>
        <row r="70">
          <cell r="J70">
            <v>15891685.471187837</v>
          </cell>
        </row>
        <row r="71">
          <cell r="J71">
            <v>2368561.2651989101</v>
          </cell>
        </row>
        <row r="72">
          <cell r="J72">
            <v>16237733.169712534</v>
          </cell>
        </row>
        <row r="73">
          <cell r="J73">
            <v>816223.78526587901</v>
          </cell>
        </row>
        <row r="74">
          <cell r="J74">
            <v>4558903.9768902361</v>
          </cell>
        </row>
        <row r="75">
          <cell r="J75">
            <v>7362146.3971145209</v>
          </cell>
        </row>
        <row r="76">
          <cell r="J76">
            <v>9265567.0386098512</v>
          </cell>
        </row>
        <row r="77">
          <cell r="J77">
            <v>7941025.5306782629</v>
          </cell>
        </row>
        <row r="78">
          <cell r="J78">
            <v>13515189.42868365</v>
          </cell>
        </row>
        <row r="79">
          <cell r="J79">
            <v>1556104.0588105167</v>
          </cell>
        </row>
        <row r="80">
          <cell r="J80">
            <v>6754858.6649801284</v>
          </cell>
        </row>
        <row r="81">
          <cell r="J81">
            <v>61097.025000000001</v>
          </cell>
        </row>
        <row r="82">
          <cell r="J82">
            <v>100950.3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5"/>
  <sheetViews>
    <sheetView showGridLines="0" tabSelected="1" view="pageBreakPreview" zoomScale="80" zoomScaleNormal="100" zoomScaleSheetLayoutView="80" workbookViewId="0"/>
  </sheetViews>
  <sheetFormatPr baseColWidth="10" defaultColWidth="11.5703125" defaultRowHeight="12.75"/>
  <cols>
    <col min="1" max="1" width="14.140625" style="209" customWidth="1"/>
    <col min="2" max="9" width="11.140625" style="209" customWidth="1"/>
    <col min="10" max="16384" width="11.5703125" style="199"/>
  </cols>
  <sheetData>
    <row r="1" spans="1:9">
      <c r="A1" s="153" t="s">
        <v>571</v>
      </c>
    </row>
    <row r="2" spans="1:9" ht="15.75">
      <c r="A2" s="773" t="s">
        <v>190</v>
      </c>
      <c r="B2" s="773"/>
      <c r="C2" s="773"/>
      <c r="D2" s="773"/>
      <c r="E2" s="773"/>
      <c r="F2" s="773"/>
      <c r="G2" s="773"/>
      <c r="H2" s="773"/>
      <c r="I2" s="773"/>
    </row>
    <row r="3" spans="1:9" ht="13.5" thickBot="1"/>
    <row r="4" spans="1:9">
      <c r="A4" s="210" t="s">
        <v>221</v>
      </c>
      <c r="B4" s="210" t="s">
        <v>174</v>
      </c>
      <c r="C4" s="210" t="s">
        <v>175</v>
      </c>
      <c r="D4" s="210" t="s">
        <v>176</v>
      </c>
      <c r="E4" s="210" t="s">
        <v>177</v>
      </c>
      <c r="F4" s="210" t="s">
        <v>178</v>
      </c>
      <c r="G4" s="210" t="s">
        <v>179</v>
      </c>
      <c r="H4" s="210" t="s">
        <v>180</v>
      </c>
      <c r="I4" s="210" t="s">
        <v>181</v>
      </c>
    </row>
    <row r="5" spans="1:9" ht="13.5" thickBot="1">
      <c r="A5" s="211"/>
      <c r="B5" s="211" t="s">
        <v>182</v>
      </c>
      <c r="C5" s="211" t="s">
        <v>183</v>
      </c>
      <c r="D5" s="211" t="s">
        <v>182</v>
      </c>
      <c r="E5" s="211" t="s">
        <v>184</v>
      </c>
      <c r="F5" s="211" t="s">
        <v>182</v>
      </c>
      <c r="G5" s="211" t="s">
        <v>182</v>
      </c>
      <c r="H5" s="211" t="s">
        <v>182</v>
      </c>
      <c r="I5" s="211" t="s">
        <v>182</v>
      </c>
    </row>
    <row r="6" spans="1:9">
      <c r="A6" s="429">
        <v>2010</v>
      </c>
      <c r="B6" s="470">
        <v>1247184.0293920001</v>
      </c>
      <c r="C6" s="470">
        <v>164084388.90122896</v>
      </c>
      <c r="D6" s="470">
        <v>1470449.7064990005</v>
      </c>
      <c r="E6" s="470">
        <v>3640465.4641499999</v>
      </c>
      <c r="F6" s="470">
        <v>261989.605794</v>
      </c>
      <c r="G6" s="470">
        <v>6042644.2223000005</v>
      </c>
      <c r="H6" s="470">
        <v>33847.813441999999</v>
      </c>
      <c r="I6" s="704">
        <v>16963.268973000002</v>
      </c>
    </row>
    <row r="7" spans="1:9">
      <c r="A7" s="429">
        <v>2011</v>
      </c>
      <c r="B7" s="470">
        <v>1235345.0680179994</v>
      </c>
      <c r="C7" s="470">
        <v>166186716.981653</v>
      </c>
      <c r="D7" s="470">
        <v>1256382.6002109998</v>
      </c>
      <c r="E7" s="470">
        <v>3418862.1174219996</v>
      </c>
      <c r="F7" s="470">
        <v>230199.08238499996</v>
      </c>
      <c r="G7" s="470">
        <v>7010937.8915999997</v>
      </c>
      <c r="H7" s="470">
        <v>28881.790966</v>
      </c>
      <c r="I7" s="704">
        <v>19141.078051999997</v>
      </c>
    </row>
    <row r="8" spans="1:9">
      <c r="A8" s="429">
        <v>2012</v>
      </c>
      <c r="B8" s="470">
        <v>1298761.3646879997</v>
      </c>
      <c r="C8" s="470">
        <v>161544666.15318698</v>
      </c>
      <c r="D8" s="470">
        <v>1281282.4314850001</v>
      </c>
      <c r="E8" s="470">
        <v>3480856.9120260002</v>
      </c>
      <c r="F8" s="470">
        <v>249236.15747599999</v>
      </c>
      <c r="G8" s="470">
        <v>6684539.3917999994</v>
      </c>
      <c r="H8" s="470">
        <v>26104.854507000004</v>
      </c>
      <c r="I8" s="704">
        <v>16790.374244000002</v>
      </c>
    </row>
    <row r="9" spans="1:9">
      <c r="A9" s="429">
        <v>2013</v>
      </c>
      <c r="B9" s="470">
        <v>1375640.6942070001</v>
      </c>
      <c r="C9" s="470">
        <v>151486071.68989697</v>
      </c>
      <c r="D9" s="470">
        <v>1351273.497128</v>
      </c>
      <c r="E9" s="470">
        <v>3674282.5108389994</v>
      </c>
      <c r="F9" s="470">
        <v>266472.33039300004</v>
      </c>
      <c r="G9" s="470">
        <v>6680658.79</v>
      </c>
      <c r="H9" s="470">
        <v>23667.787451</v>
      </c>
      <c r="I9" s="704">
        <v>18139.597244000001</v>
      </c>
    </row>
    <row r="10" spans="1:9">
      <c r="A10" s="429">
        <v>2014</v>
      </c>
      <c r="B10" s="470">
        <v>1377642.4139870002</v>
      </c>
      <c r="C10" s="470">
        <v>140097028.09351802</v>
      </c>
      <c r="D10" s="470">
        <v>1315474.5571109992</v>
      </c>
      <c r="E10" s="470">
        <v>3768147.2192430007</v>
      </c>
      <c r="F10" s="470">
        <v>277294.4825959999</v>
      </c>
      <c r="G10" s="470">
        <v>7192591.9308000002</v>
      </c>
      <c r="H10" s="470">
        <v>23105.261869000002</v>
      </c>
      <c r="I10" s="704">
        <v>17017.692465</v>
      </c>
    </row>
    <row r="11" spans="1:9">
      <c r="A11" s="429">
        <v>2015</v>
      </c>
      <c r="B11" s="470">
        <v>1700817.4199590001</v>
      </c>
      <c r="C11" s="470">
        <v>146822906.53714001</v>
      </c>
      <c r="D11" s="470">
        <v>1421217.9398520004</v>
      </c>
      <c r="E11" s="470">
        <v>4101567.7170700002</v>
      </c>
      <c r="F11" s="470">
        <v>315524.81577999995</v>
      </c>
      <c r="G11" s="470">
        <v>7320806.8477000007</v>
      </c>
      <c r="H11" s="470">
        <v>19510.729780999998</v>
      </c>
      <c r="I11" s="704">
        <v>20153.237615999999</v>
      </c>
    </row>
    <row r="12" spans="1:9">
      <c r="A12" s="429">
        <v>2016</v>
      </c>
      <c r="B12" s="470">
        <v>2353858.5579240001</v>
      </c>
      <c r="C12" s="470">
        <v>153005896.97612542</v>
      </c>
      <c r="D12" s="470">
        <v>1337081.4908789997</v>
      </c>
      <c r="E12" s="470">
        <v>4375336.6871659989</v>
      </c>
      <c r="F12" s="470">
        <v>314421.59763299994</v>
      </c>
      <c r="G12" s="470">
        <v>7663124</v>
      </c>
      <c r="H12" s="470">
        <v>18789.004763000001</v>
      </c>
      <c r="I12" s="704">
        <v>25756.505005000006</v>
      </c>
    </row>
    <row r="13" spans="1:9">
      <c r="A13" s="429">
        <v>2017</v>
      </c>
      <c r="B13" s="470">
        <v>2445583.8150159996</v>
      </c>
      <c r="C13" s="470">
        <v>151964039.95641115</v>
      </c>
      <c r="D13" s="470">
        <v>1473072.7682369999</v>
      </c>
      <c r="E13" s="470">
        <v>4417986.781347001</v>
      </c>
      <c r="F13" s="470">
        <v>306783.61933000013</v>
      </c>
      <c r="G13" s="470">
        <v>8806451.7127719987</v>
      </c>
      <c r="H13" s="470">
        <v>17790.363566</v>
      </c>
      <c r="I13" s="704">
        <v>28141.142528</v>
      </c>
    </row>
    <row r="14" spans="1:9">
      <c r="A14" s="429">
        <v>2018</v>
      </c>
      <c r="B14" s="470">
        <v>2437034.8892940003</v>
      </c>
      <c r="C14" s="470">
        <v>140210984.41501191</v>
      </c>
      <c r="D14" s="470">
        <v>1474383.1280539997</v>
      </c>
      <c r="E14" s="470">
        <v>4160161.9325340013</v>
      </c>
      <c r="F14" s="470">
        <v>289122.51396000007</v>
      </c>
      <c r="G14" s="470">
        <v>9533871.1347549986</v>
      </c>
      <c r="H14" s="470">
        <v>18601</v>
      </c>
      <c r="I14" s="704">
        <v>28033.511926999996</v>
      </c>
    </row>
    <row r="15" spans="1:9">
      <c r="A15" s="429">
        <v>2019</v>
      </c>
      <c r="B15" s="470">
        <v>2455439.9084949992</v>
      </c>
      <c r="C15" s="470">
        <v>128413463.35810572</v>
      </c>
      <c r="D15" s="470">
        <v>1404381.5470090001</v>
      </c>
      <c r="E15" s="470">
        <v>3860306.0494860001</v>
      </c>
      <c r="F15" s="470">
        <v>308115.57177400007</v>
      </c>
      <c r="G15" s="470">
        <v>10120007.399021</v>
      </c>
      <c r="H15" s="470">
        <v>19853.168400000002</v>
      </c>
      <c r="I15" s="704">
        <v>30441.359038999999</v>
      </c>
    </row>
    <row r="16" spans="1:9">
      <c r="A16" s="430" t="s">
        <v>557</v>
      </c>
      <c r="B16" s="313">
        <f t="shared" ref="B16:I16" si="0">SUM(B17:B18)</f>
        <v>360983.8829310133</v>
      </c>
      <c r="C16" s="313">
        <f t="shared" si="0"/>
        <v>19030074.913818657</v>
      </c>
      <c r="D16" s="313">
        <f t="shared" si="0"/>
        <v>248250.06372542999</v>
      </c>
      <c r="E16" s="313">
        <f t="shared" si="0"/>
        <v>641914.51765530801</v>
      </c>
      <c r="F16" s="313">
        <f t="shared" si="0"/>
        <v>49029.708473926665</v>
      </c>
      <c r="G16" s="313">
        <f t="shared" si="0"/>
        <v>1976552.529258</v>
      </c>
      <c r="H16" s="313">
        <f t="shared" si="0"/>
        <v>3844.6682150000006</v>
      </c>
      <c r="I16" s="313">
        <f t="shared" si="0"/>
        <v>4728.5316680198002</v>
      </c>
    </row>
    <row r="17" spans="1:9">
      <c r="A17" s="703" t="s">
        <v>185</v>
      </c>
      <c r="B17" s="350">
        <v>190840.54204117993</v>
      </c>
      <c r="C17" s="350">
        <v>9795028.1066397727</v>
      </c>
      <c r="D17" s="350">
        <v>130059.73952727001</v>
      </c>
      <c r="E17" s="350">
        <v>323661.37568956777</v>
      </c>
      <c r="F17" s="350">
        <v>24422.03508392</v>
      </c>
      <c r="G17" s="350">
        <v>997176.04039799992</v>
      </c>
      <c r="H17" s="702">
        <v>2053.4024150000005</v>
      </c>
      <c r="I17" s="431">
        <v>2234.9682472900004</v>
      </c>
    </row>
    <row r="18" spans="1:9">
      <c r="A18" s="701" t="s">
        <v>426</v>
      </c>
      <c r="B18" s="434">
        <v>170143.34088983337</v>
      </c>
      <c r="C18" s="434">
        <v>9235046.8071788847</v>
      </c>
      <c r="D18" s="434">
        <v>118190.32419815999</v>
      </c>
      <c r="E18" s="434">
        <v>318253.14196574024</v>
      </c>
      <c r="F18" s="434">
        <v>24607.673390006665</v>
      </c>
      <c r="G18" s="434">
        <v>979376.48886000004</v>
      </c>
      <c r="H18" s="434">
        <v>1791.2658000000001</v>
      </c>
      <c r="I18" s="700">
        <v>2493.5634207297999</v>
      </c>
    </row>
    <row r="19" spans="1:9">
      <c r="B19" s="212"/>
      <c r="C19" s="212"/>
      <c r="D19" s="212"/>
      <c r="E19" s="212"/>
      <c r="F19" s="212"/>
      <c r="G19" s="212"/>
      <c r="H19" s="212"/>
      <c r="I19" s="212"/>
    </row>
    <row r="20" spans="1:9">
      <c r="A20" s="152" t="s">
        <v>556</v>
      </c>
      <c r="D20" s="212"/>
    </row>
    <row r="21" spans="1:9">
      <c r="A21" s="338" t="s">
        <v>421</v>
      </c>
      <c r="B21" s="352">
        <v>175998.49119493004</v>
      </c>
      <c r="C21" s="352">
        <v>10345679.123934999</v>
      </c>
      <c r="D21" s="352">
        <v>107769.45190649001</v>
      </c>
      <c r="E21" s="352">
        <v>281968.74900265207</v>
      </c>
      <c r="F21" s="352">
        <v>22181.549252740002</v>
      </c>
      <c r="G21" s="352">
        <v>586328.11855999997</v>
      </c>
      <c r="H21" s="352">
        <v>1622.0219</v>
      </c>
      <c r="I21" s="352">
        <v>1698.2011644000002</v>
      </c>
    </row>
    <row r="22" spans="1:9">
      <c r="A22" s="433" t="s">
        <v>420</v>
      </c>
      <c r="B22" s="434">
        <v>170143.34088983337</v>
      </c>
      <c r="C22" s="434">
        <v>9235046.8071788847</v>
      </c>
      <c r="D22" s="434">
        <v>118190.32419815999</v>
      </c>
      <c r="E22" s="434">
        <v>318253.14196574024</v>
      </c>
      <c r="F22" s="434">
        <v>24607.673390006665</v>
      </c>
      <c r="G22" s="434">
        <v>979376.48886000004</v>
      </c>
      <c r="H22" s="434">
        <v>1791.2658000000001</v>
      </c>
      <c r="I22" s="434">
        <v>2493.5634207297999</v>
      </c>
    </row>
    <row r="23" spans="1:9" s="381" customFormat="1" ht="13.5" thickBot="1">
      <c r="A23" s="380" t="s">
        <v>187</v>
      </c>
      <c r="B23" s="432">
        <f t="shared" ref="B23:I23" si="1">+B22/B21-1</f>
        <v>-3.3268184660808831E-2</v>
      </c>
      <c r="C23" s="432">
        <f t="shared" si="1"/>
        <v>-0.10735228721589074</v>
      </c>
      <c r="D23" s="432">
        <f t="shared" si="1"/>
        <v>9.6695975597166584E-2</v>
      </c>
      <c r="E23" s="432">
        <f t="shared" si="1"/>
        <v>0.1286823206168386</v>
      </c>
      <c r="F23" s="432">
        <f t="shared" si="1"/>
        <v>0.10937577486689642</v>
      </c>
      <c r="G23" s="432">
        <f t="shared" si="1"/>
        <v>0.67035565557611698</v>
      </c>
      <c r="H23" s="432">
        <f t="shared" si="1"/>
        <v>0.10434131623007081</v>
      </c>
      <c r="I23" s="432">
        <f t="shared" si="1"/>
        <v>0.46835573605958114</v>
      </c>
    </row>
    <row r="24" spans="1:9">
      <c r="A24" s="336"/>
      <c r="B24" s="212"/>
      <c r="C24" s="212"/>
      <c r="D24" s="212"/>
      <c r="E24" s="212"/>
      <c r="F24" s="212"/>
      <c r="G24" s="212"/>
      <c r="H24" s="212"/>
      <c r="I24" s="212"/>
    </row>
    <row r="25" spans="1:9">
      <c r="A25" s="381" t="s">
        <v>555</v>
      </c>
      <c r="B25" s="381"/>
      <c r="C25" s="381"/>
      <c r="D25" s="381"/>
      <c r="E25" s="381"/>
      <c r="F25" s="381"/>
      <c r="G25" s="381"/>
      <c r="H25" s="381"/>
      <c r="I25" s="381"/>
    </row>
    <row r="26" spans="1:9">
      <c r="A26" s="220" t="s">
        <v>424</v>
      </c>
      <c r="B26" s="344">
        <v>377110.71671980998</v>
      </c>
      <c r="C26" s="344">
        <v>20735331.360873893</v>
      </c>
      <c r="D26" s="344">
        <v>209373.59523346002</v>
      </c>
      <c r="E26" s="344">
        <v>557428.73512763996</v>
      </c>
      <c r="F26" s="344">
        <v>45228.774037630021</v>
      </c>
      <c r="G26" s="344">
        <v>1186773.791</v>
      </c>
      <c r="H26" s="344">
        <v>3203.7757999999999</v>
      </c>
      <c r="I26" s="344">
        <v>3706.8002892</v>
      </c>
    </row>
    <row r="27" spans="1:9">
      <c r="A27" s="220" t="s">
        <v>423</v>
      </c>
      <c r="B27" s="344">
        <v>360983.8829310133</v>
      </c>
      <c r="C27" s="344">
        <v>19030074.913818657</v>
      </c>
      <c r="D27" s="344">
        <v>248250.06372542999</v>
      </c>
      <c r="E27" s="344">
        <v>641914.51765530801</v>
      </c>
      <c r="F27" s="344">
        <v>49029.708473926665</v>
      </c>
      <c r="G27" s="344">
        <v>1976552.529258</v>
      </c>
      <c r="H27" s="344">
        <v>3844.6682150000006</v>
      </c>
      <c r="I27" s="344">
        <v>4728.5316680198002</v>
      </c>
    </row>
    <row r="28" spans="1:9" ht="13.5" thickBot="1">
      <c r="A28" s="699" t="s">
        <v>187</v>
      </c>
      <c r="B28" s="698">
        <f t="shared" ref="B28:I28" si="2">+B27/B26-1</f>
        <v>-4.2764188536118408E-2</v>
      </c>
      <c r="C28" s="698">
        <f t="shared" si="2"/>
        <v>-8.2239170301996456E-2</v>
      </c>
      <c r="D28" s="698">
        <f t="shared" si="2"/>
        <v>0.18567990127227429</v>
      </c>
      <c r="E28" s="698">
        <f t="shared" si="2"/>
        <v>0.15156337878477411</v>
      </c>
      <c r="F28" s="698">
        <f t="shared" si="2"/>
        <v>8.4037971781731002E-2</v>
      </c>
      <c r="G28" s="698">
        <f t="shared" si="2"/>
        <v>0.66548380512558869</v>
      </c>
      <c r="H28" s="698">
        <f t="shared" si="2"/>
        <v>0.20004284163704611</v>
      </c>
      <c r="I28" s="698">
        <f t="shared" si="2"/>
        <v>0.27563701821128062</v>
      </c>
    </row>
    <row r="29" spans="1:9" ht="39.6" customHeight="1">
      <c r="A29" s="697"/>
      <c r="B29" s="696"/>
      <c r="C29" s="696"/>
      <c r="D29" s="696"/>
      <c r="E29" s="696"/>
      <c r="F29" s="696"/>
      <c r="G29" s="696"/>
      <c r="H29" s="696"/>
      <c r="I29" s="696"/>
    </row>
    <row r="30" spans="1:9">
      <c r="A30" s="381" t="s">
        <v>186</v>
      </c>
      <c r="B30" s="381"/>
      <c r="C30" s="381"/>
      <c r="D30" s="381"/>
      <c r="E30" s="381"/>
      <c r="F30" s="381"/>
      <c r="G30" s="381"/>
      <c r="H30" s="381"/>
      <c r="I30" s="381"/>
    </row>
    <row r="31" spans="1:9">
      <c r="A31" s="351" t="s">
        <v>409</v>
      </c>
      <c r="B31" s="350">
        <v>190840.54204117993</v>
      </c>
      <c r="C31" s="350">
        <v>9795028.1066397727</v>
      </c>
      <c r="D31" s="350">
        <v>130059.73952727001</v>
      </c>
      <c r="E31" s="350">
        <v>323661.37568956777</v>
      </c>
      <c r="F31" s="350">
        <v>24422.03508392</v>
      </c>
      <c r="G31" s="350">
        <v>997176.04039799992</v>
      </c>
      <c r="H31" s="350">
        <v>2053.4024150000005</v>
      </c>
      <c r="I31" s="350">
        <v>2234.9682472900004</v>
      </c>
    </row>
    <row r="32" spans="1:9">
      <c r="A32" s="433" t="str">
        <f>A22</f>
        <v>Feb. 2020</v>
      </c>
      <c r="B32" s="434">
        <v>170143.34088983337</v>
      </c>
      <c r="C32" s="434">
        <v>9235046.8071788847</v>
      </c>
      <c r="D32" s="434">
        <v>118190.32419815999</v>
      </c>
      <c r="E32" s="434">
        <v>318253.14196574024</v>
      </c>
      <c r="F32" s="434">
        <v>24607.673390006665</v>
      </c>
      <c r="G32" s="434">
        <v>979376.48886000004</v>
      </c>
      <c r="H32" s="434">
        <v>1791.2658000000001</v>
      </c>
      <c r="I32" s="434">
        <v>2493.5634207297999</v>
      </c>
    </row>
    <row r="33" spans="1:9" ht="13.5" thickBot="1">
      <c r="A33" s="380" t="s">
        <v>187</v>
      </c>
      <c r="B33" s="432">
        <f t="shared" ref="B33:I33" si="3">+B32/B31-1</f>
        <v>-0.10845285247031244</v>
      </c>
      <c r="C33" s="432">
        <f t="shared" si="3"/>
        <v>-5.7169953303277676E-2</v>
      </c>
      <c r="D33" s="432">
        <f t="shared" si="3"/>
        <v>-9.1261257113476879E-2</v>
      </c>
      <c r="E33" s="432">
        <f t="shared" si="3"/>
        <v>-1.6709543152330641E-2</v>
      </c>
      <c r="F33" s="432">
        <f t="shared" si="3"/>
        <v>7.6012627714590053E-3</v>
      </c>
      <c r="G33" s="432">
        <f t="shared" si="3"/>
        <v>-1.7849959101399637E-2</v>
      </c>
      <c r="H33" s="432">
        <f t="shared" si="3"/>
        <v>-0.12765964093794069</v>
      </c>
      <c r="I33" s="432">
        <f t="shared" si="3"/>
        <v>0.11570418226449419</v>
      </c>
    </row>
    <row r="34" spans="1:9">
      <c r="A34" s="349"/>
      <c r="B34" s="348"/>
      <c r="C34" s="348"/>
      <c r="D34" s="348"/>
      <c r="E34" s="348"/>
      <c r="F34" s="348"/>
      <c r="G34" s="348"/>
      <c r="H34" s="348"/>
      <c r="I34" s="348"/>
    </row>
    <row r="35" spans="1:9" ht="45.6" customHeight="1">
      <c r="A35" s="774" t="s">
        <v>554</v>
      </c>
      <c r="B35" s="774"/>
      <c r="C35" s="774"/>
      <c r="D35" s="774"/>
      <c r="E35" s="774"/>
      <c r="F35" s="774"/>
      <c r="G35" s="774"/>
      <c r="H35" s="774"/>
      <c r="I35" s="774"/>
    </row>
  </sheetData>
  <mergeCells count="2">
    <mergeCell ref="A2:I2"/>
    <mergeCell ref="A35:I35"/>
  </mergeCells>
  <conditionalFormatting sqref="B33:I33">
    <cfRule type="cellIs" priority="1" operator="lessThan">
      <formula>0</formula>
    </cfRule>
  </conditionalFormatting>
  <conditionalFormatting sqref="B28:I28">
    <cfRule type="cellIs" priority="2" operator="lessThan">
      <formula>0</formula>
    </cfRule>
  </conditionalFormatting>
  <conditionalFormatting sqref="B23:I23">
    <cfRule type="cellIs" priority="3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2"/>
  <sheetViews>
    <sheetView showGridLines="0" view="pageBreakPreview" topLeftCell="A23" zoomScale="70" zoomScaleNormal="110" zoomScaleSheetLayoutView="70" workbookViewId="0">
      <selection activeCell="Q16" sqref="Q16"/>
    </sheetView>
  </sheetViews>
  <sheetFormatPr baseColWidth="10" defaultColWidth="11.5703125" defaultRowHeight="12.75"/>
  <cols>
    <col min="1" max="1" width="13" style="158" customWidth="1"/>
    <col min="2" max="2" width="16" style="158" customWidth="1"/>
    <col min="3" max="7" width="16" style="172" customWidth="1"/>
    <col min="8" max="8" width="17" style="172" customWidth="1"/>
    <col min="9" max="9" width="25.7109375" style="172" customWidth="1"/>
    <col min="10" max="10" width="10.28515625" style="151" customWidth="1"/>
    <col min="11" max="256" width="11.5703125" style="151"/>
    <col min="257" max="257" width="13" style="151" customWidth="1"/>
    <col min="258" max="263" width="16" style="151" customWidth="1"/>
    <col min="264" max="264" width="17" style="151" customWidth="1"/>
    <col min="265" max="265" width="25.7109375" style="151" customWidth="1"/>
    <col min="266" max="266" width="10.28515625" style="151" customWidth="1"/>
    <col min="267" max="512" width="11.5703125" style="151"/>
    <col min="513" max="513" width="13" style="151" customWidth="1"/>
    <col min="514" max="519" width="16" style="151" customWidth="1"/>
    <col min="520" max="520" width="17" style="151" customWidth="1"/>
    <col min="521" max="521" width="25.7109375" style="151" customWidth="1"/>
    <col min="522" max="522" width="10.28515625" style="151" customWidth="1"/>
    <col min="523" max="768" width="11.5703125" style="151"/>
    <col min="769" max="769" width="13" style="151" customWidth="1"/>
    <col min="770" max="775" width="16" style="151" customWidth="1"/>
    <col min="776" max="776" width="17" style="151" customWidth="1"/>
    <col min="777" max="777" width="25.7109375" style="151" customWidth="1"/>
    <col min="778" max="778" width="10.28515625" style="151" customWidth="1"/>
    <col min="779" max="1024" width="11.5703125" style="151"/>
    <col min="1025" max="1025" width="13" style="151" customWidth="1"/>
    <col min="1026" max="1031" width="16" style="151" customWidth="1"/>
    <col min="1032" max="1032" width="17" style="151" customWidth="1"/>
    <col min="1033" max="1033" width="25.7109375" style="151" customWidth="1"/>
    <col min="1034" max="1034" width="10.28515625" style="151" customWidth="1"/>
    <col min="1035" max="1280" width="11.5703125" style="151"/>
    <col min="1281" max="1281" width="13" style="151" customWidth="1"/>
    <col min="1282" max="1287" width="16" style="151" customWidth="1"/>
    <col min="1288" max="1288" width="17" style="151" customWidth="1"/>
    <col min="1289" max="1289" width="25.7109375" style="151" customWidth="1"/>
    <col min="1290" max="1290" width="10.28515625" style="151" customWidth="1"/>
    <col min="1291" max="1536" width="11.5703125" style="151"/>
    <col min="1537" max="1537" width="13" style="151" customWidth="1"/>
    <col min="1538" max="1543" width="16" style="151" customWidth="1"/>
    <col min="1544" max="1544" width="17" style="151" customWidth="1"/>
    <col min="1545" max="1545" width="25.7109375" style="151" customWidth="1"/>
    <col min="1546" max="1546" width="10.28515625" style="151" customWidth="1"/>
    <col min="1547" max="1792" width="11.5703125" style="151"/>
    <col min="1793" max="1793" width="13" style="151" customWidth="1"/>
    <col min="1794" max="1799" width="16" style="151" customWidth="1"/>
    <col min="1800" max="1800" width="17" style="151" customWidth="1"/>
    <col min="1801" max="1801" width="25.7109375" style="151" customWidth="1"/>
    <col min="1802" max="1802" width="10.28515625" style="151" customWidth="1"/>
    <col min="1803" max="2048" width="11.5703125" style="151"/>
    <col min="2049" max="2049" width="13" style="151" customWidth="1"/>
    <col min="2050" max="2055" width="16" style="151" customWidth="1"/>
    <col min="2056" max="2056" width="17" style="151" customWidth="1"/>
    <col min="2057" max="2057" width="25.7109375" style="151" customWidth="1"/>
    <col min="2058" max="2058" width="10.28515625" style="151" customWidth="1"/>
    <col min="2059" max="2304" width="11.5703125" style="151"/>
    <col min="2305" max="2305" width="13" style="151" customWidth="1"/>
    <col min="2306" max="2311" width="16" style="151" customWidth="1"/>
    <col min="2312" max="2312" width="17" style="151" customWidth="1"/>
    <col min="2313" max="2313" width="25.7109375" style="151" customWidth="1"/>
    <col min="2314" max="2314" width="10.28515625" style="151" customWidth="1"/>
    <col min="2315" max="2560" width="11.5703125" style="151"/>
    <col min="2561" max="2561" width="13" style="151" customWidth="1"/>
    <col min="2562" max="2567" width="16" style="151" customWidth="1"/>
    <col min="2568" max="2568" width="17" style="151" customWidth="1"/>
    <col min="2569" max="2569" width="25.7109375" style="151" customWidth="1"/>
    <col min="2570" max="2570" width="10.28515625" style="151" customWidth="1"/>
    <col min="2571" max="2816" width="11.5703125" style="151"/>
    <col min="2817" max="2817" width="13" style="151" customWidth="1"/>
    <col min="2818" max="2823" width="16" style="151" customWidth="1"/>
    <col min="2824" max="2824" width="17" style="151" customWidth="1"/>
    <col min="2825" max="2825" width="25.7109375" style="151" customWidth="1"/>
    <col min="2826" max="2826" width="10.28515625" style="151" customWidth="1"/>
    <col min="2827" max="3072" width="11.5703125" style="151"/>
    <col min="3073" max="3073" width="13" style="151" customWidth="1"/>
    <col min="3074" max="3079" width="16" style="151" customWidth="1"/>
    <col min="3080" max="3080" width="17" style="151" customWidth="1"/>
    <col min="3081" max="3081" width="25.7109375" style="151" customWidth="1"/>
    <col min="3082" max="3082" width="10.28515625" style="151" customWidth="1"/>
    <col min="3083" max="3328" width="11.5703125" style="151"/>
    <col min="3329" max="3329" width="13" style="151" customWidth="1"/>
    <col min="3330" max="3335" width="16" style="151" customWidth="1"/>
    <col min="3336" max="3336" width="17" style="151" customWidth="1"/>
    <col min="3337" max="3337" width="25.7109375" style="151" customWidth="1"/>
    <col min="3338" max="3338" width="10.28515625" style="151" customWidth="1"/>
    <col min="3339" max="3584" width="11.5703125" style="151"/>
    <col min="3585" max="3585" width="13" style="151" customWidth="1"/>
    <col min="3586" max="3591" width="16" style="151" customWidth="1"/>
    <col min="3592" max="3592" width="17" style="151" customWidth="1"/>
    <col min="3593" max="3593" width="25.7109375" style="151" customWidth="1"/>
    <col min="3594" max="3594" width="10.28515625" style="151" customWidth="1"/>
    <col min="3595" max="3840" width="11.5703125" style="151"/>
    <col min="3841" max="3841" width="13" style="151" customWidth="1"/>
    <col min="3842" max="3847" width="16" style="151" customWidth="1"/>
    <col min="3848" max="3848" width="17" style="151" customWidth="1"/>
    <col min="3849" max="3849" width="25.7109375" style="151" customWidth="1"/>
    <col min="3850" max="3850" width="10.28515625" style="151" customWidth="1"/>
    <col min="3851" max="4096" width="11.5703125" style="151"/>
    <col min="4097" max="4097" width="13" style="151" customWidth="1"/>
    <col min="4098" max="4103" width="16" style="151" customWidth="1"/>
    <col min="4104" max="4104" width="17" style="151" customWidth="1"/>
    <col min="4105" max="4105" width="25.7109375" style="151" customWidth="1"/>
    <col min="4106" max="4106" width="10.28515625" style="151" customWidth="1"/>
    <col min="4107" max="4352" width="11.5703125" style="151"/>
    <col min="4353" max="4353" width="13" style="151" customWidth="1"/>
    <col min="4354" max="4359" width="16" style="151" customWidth="1"/>
    <col min="4360" max="4360" width="17" style="151" customWidth="1"/>
    <col min="4361" max="4361" width="25.7109375" style="151" customWidth="1"/>
    <col min="4362" max="4362" width="10.28515625" style="151" customWidth="1"/>
    <col min="4363" max="4608" width="11.5703125" style="151"/>
    <col min="4609" max="4609" width="13" style="151" customWidth="1"/>
    <col min="4610" max="4615" width="16" style="151" customWidth="1"/>
    <col min="4616" max="4616" width="17" style="151" customWidth="1"/>
    <col min="4617" max="4617" width="25.7109375" style="151" customWidth="1"/>
    <col min="4618" max="4618" width="10.28515625" style="151" customWidth="1"/>
    <col min="4619" max="4864" width="11.5703125" style="151"/>
    <col min="4865" max="4865" width="13" style="151" customWidth="1"/>
    <col min="4866" max="4871" width="16" style="151" customWidth="1"/>
    <col min="4872" max="4872" width="17" style="151" customWidth="1"/>
    <col min="4873" max="4873" width="25.7109375" style="151" customWidth="1"/>
    <col min="4874" max="4874" width="10.28515625" style="151" customWidth="1"/>
    <col min="4875" max="5120" width="11.5703125" style="151"/>
    <col min="5121" max="5121" width="13" style="151" customWidth="1"/>
    <col min="5122" max="5127" width="16" style="151" customWidth="1"/>
    <col min="5128" max="5128" width="17" style="151" customWidth="1"/>
    <col min="5129" max="5129" width="25.7109375" style="151" customWidth="1"/>
    <col min="5130" max="5130" width="10.28515625" style="151" customWidth="1"/>
    <col min="5131" max="5376" width="11.5703125" style="151"/>
    <col min="5377" max="5377" width="13" style="151" customWidth="1"/>
    <col min="5378" max="5383" width="16" style="151" customWidth="1"/>
    <col min="5384" max="5384" width="17" style="151" customWidth="1"/>
    <col min="5385" max="5385" width="25.7109375" style="151" customWidth="1"/>
    <col min="5386" max="5386" width="10.28515625" style="151" customWidth="1"/>
    <col min="5387" max="5632" width="11.5703125" style="151"/>
    <col min="5633" max="5633" width="13" style="151" customWidth="1"/>
    <col min="5634" max="5639" width="16" style="151" customWidth="1"/>
    <col min="5640" max="5640" width="17" style="151" customWidth="1"/>
    <col min="5641" max="5641" width="25.7109375" style="151" customWidth="1"/>
    <col min="5642" max="5642" width="10.28515625" style="151" customWidth="1"/>
    <col min="5643" max="5888" width="11.5703125" style="151"/>
    <col min="5889" max="5889" width="13" style="151" customWidth="1"/>
    <col min="5890" max="5895" width="16" style="151" customWidth="1"/>
    <col min="5896" max="5896" width="17" style="151" customWidth="1"/>
    <col min="5897" max="5897" width="25.7109375" style="151" customWidth="1"/>
    <col min="5898" max="5898" width="10.28515625" style="151" customWidth="1"/>
    <col min="5899" max="6144" width="11.5703125" style="151"/>
    <col min="6145" max="6145" width="13" style="151" customWidth="1"/>
    <col min="6146" max="6151" width="16" style="151" customWidth="1"/>
    <col min="6152" max="6152" width="17" style="151" customWidth="1"/>
    <col min="6153" max="6153" width="25.7109375" style="151" customWidth="1"/>
    <col min="6154" max="6154" width="10.28515625" style="151" customWidth="1"/>
    <col min="6155" max="6400" width="11.5703125" style="151"/>
    <col min="6401" max="6401" width="13" style="151" customWidth="1"/>
    <col min="6402" max="6407" width="16" style="151" customWidth="1"/>
    <col min="6408" max="6408" width="17" style="151" customWidth="1"/>
    <col min="6409" max="6409" width="25.7109375" style="151" customWidth="1"/>
    <col min="6410" max="6410" width="10.28515625" style="151" customWidth="1"/>
    <col min="6411" max="6656" width="11.5703125" style="151"/>
    <col min="6657" max="6657" width="13" style="151" customWidth="1"/>
    <col min="6658" max="6663" width="16" style="151" customWidth="1"/>
    <col min="6664" max="6664" width="17" style="151" customWidth="1"/>
    <col min="6665" max="6665" width="25.7109375" style="151" customWidth="1"/>
    <col min="6666" max="6666" width="10.28515625" style="151" customWidth="1"/>
    <col min="6667" max="6912" width="11.5703125" style="151"/>
    <col min="6913" max="6913" width="13" style="151" customWidth="1"/>
    <col min="6914" max="6919" width="16" style="151" customWidth="1"/>
    <col min="6920" max="6920" width="17" style="151" customWidth="1"/>
    <col min="6921" max="6921" width="25.7109375" style="151" customWidth="1"/>
    <col min="6922" max="6922" width="10.28515625" style="151" customWidth="1"/>
    <col min="6923" max="7168" width="11.5703125" style="151"/>
    <col min="7169" max="7169" width="13" style="151" customWidth="1"/>
    <col min="7170" max="7175" width="16" style="151" customWidth="1"/>
    <col min="7176" max="7176" width="17" style="151" customWidth="1"/>
    <col min="7177" max="7177" width="25.7109375" style="151" customWidth="1"/>
    <col min="7178" max="7178" width="10.28515625" style="151" customWidth="1"/>
    <col min="7179" max="7424" width="11.5703125" style="151"/>
    <col min="7425" max="7425" width="13" style="151" customWidth="1"/>
    <col min="7426" max="7431" width="16" style="151" customWidth="1"/>
    <col min="7432" max="7432" width="17" style="151" customWidth="1"/>
    <col min="7433" max="7433" width="25.7109375" style="151" customWidth="1"/>
    <col min="7434" max="7434" width="10.28515625" style="151" customWidth="1"/>
    <col min="7435" max="7680" width="11.5703125" style="151"/>
    <col min="7681" max="7681" width="13" style="151" customWidth="1"/>
    <col min="7682" max="7687" width="16" style="151" customWidth="1"/>
    <col min="7688" max="7688" width="17" style="151" customWidth="1"/>
    <col min="7689" max="7689" width="25.7109375" style="151" customWidth="1"/>
    <col min="7690" max="7690" width="10.28515625" style="151" customWidth="1"/>
    <col min="7691" max="7936" width="11.5703125" style="151"/>
    <col min="7937" max="7937" width="13" style="151" customWidth="1"/>
    <col min="7938" max="7943" width="16" style="151" customWidth="1"/>
    <col min="7944" max="7944" width="17" style="151" customWidth="1"/>
    <col min="7945" max="7945" width="25.7109375" style="151" customWidth="1"/>
    <col min="7946" max="7946" width="10.28515625" style="151" customWidth="1"/>
    <col min="7947" max="8192" width="11.5703125" style="151"/>
    <col min="8193" max="8193" width="13" style="151" customWidth="1"/>
    <col min="8194" max="8199" width="16" style="151" customWidth="1"/>
    <col min="8200" max="8200" width="17" style="151" customWidth="1"/>
    <col min="8201" max="8201" width="25.7109375" style="151" customWidth="1"/>
    <col min="8202" max="8202" width="10.28515625" style="151" customWidth="1"/>
    <col min="8203" max="8448" width="11.5703125" style="151"/>
    <col min="8449" max="8449" width="13" style="151" customWidth="1"/>
    <col min="8450" max="8455" width="16" style="151" customWidth="1"/>
    <col min="8456" max="8456" width="17" style="151" customWidth="1"/>
    <col min="8457" max="8457" width="25.7109375" style="151" customWidth="1"/>
    <col min="8458" max="8458" width="10.28515625" style="151" customWidth="1"/>
    <col min="8459" max="8704" width="11.5703125" style="151"/>
    <col min="8705" max="8705" width="13" style="151" customWidth="1"/>
    <col min="8706" max="8711" width="16" style="151" customWidth="1"/>
    <col min="8712" max="8712" width="17" style="151" customWidth="1"/>
    <col min="8713" max="8713" width="25.7109375" style="151" customWidth="1"/>
    <col min="8714" max="8714" width="10.28515625" style="151" customWidth="1"/>
    <col min="8715" max="8960" width="11.5703125" style="151"/>
    <col min="8961" max="8961" width="13" style="151" customWidth="1"/>
    <col min="8962" max="8967" width="16" style="151" customWidth="1"/>
    <col min="8968" max="8968" width="17" style="151" customWidth="1"/>
    <col min="8969" max="8969" width="25.7109375" style="151" customWidth="1"/>
    <col min="8970" max="8970" width="10.28515625" style="151" customWidth="1"/>
    <col min="8971" max="9216" width="11.5703125" style="151"/>
    <col min="9217" max="9217" width="13" style="151" customWidth="1"/>
    <col min="9218" max="9223" width="16" style="151" customWidth="1"/>
    <col min="9224" max="9224" width="17" style="151" customWidth="1"/>
    <col min="9225" max="9225" width="25.7109375" style="151" customWidth="1"/>
    <col min="9226" max="9226" width="10.28515625" style="151" customWidth="1"/>
    <col min="9227" max="9472" width="11.5703125" style="151"/>
    <col min="9473" max="9473" width="13" style="151" customWidth="1"/>
    <col min="9474" max="9479" width="16" style="151" customWidth="1"/>
    <col min="9480" max="9480" width="17" style="151" customWidth="1"/>
    <col min="9481" max="9481" width="25.7109375" style="151" customWidth="1"/>
    <col min="9482" max="9482" width="10.28515625" style="151" customWidth="1"/>
    <col min="9483" max="9728" width="11.5703125" style="151"/>
    <col min="9729" max="9729" width="13" style="151" customWidth="1"/>
    <col min="9730" max="9735" width="16" style="151" customWidth="1"/>
    <col min="9736" max="9736" width="17" style="151" customWidth="1"/>
    <col min="9737" max="9737" width="25.7109375" style="151" customWidth="1"/>
    <col min="9738" max="9738" width="10.28515625" style="151" customWidth="1"/>
    <col min="9739" max="9984" width="11.5703125" style="151"/>
    <col min="9985" max="9985" width="13" style="151" customWidth="1"/>
    <col min="9986" max="9991" width="16" style="151" customWidth="1"/>
    <col min="9992" max="9992" width="17" style="151" customWidth="1"/>
    <col min="9993" max="9993" width="25.7109375" style="151" customWidth="1"/>
    <col min="9994" max="9994" width="10.28515625" style="151" customWidth="1"/>
    <col min="9995" max="10240" width="11.5703125" style="151"/>
    <col min="10241" max="10241" width="13" style="151" customWidth="1"/>
    <col min="10242" max="10247" width="16" style="151" customWidth="1"/>
    <col min="10248" max="10248" width="17" style="151" customWidth="1"/>
    <col min="10249" max="10249" width="25.7109375" style="151" customWidth="1"/>
    <col min="10250" max="10250" width="10.28515625" style="151" customWidth="1"/>
    <col min="10251" max="10496" width="11.5703125" style="151"/>
    <col min="10497" max="10497" width="13" style="151" customWidth="1"/>
    <col min="10498" max="10503" width="16" style="151" customWidth="1"/>
    <col min="10504" max="10504" width="17" style="151" customWidth="1"/>
    <col min="10505" max="10505" width="25.7109375" style="151" customWidth="1"/>
    <col min="10506" max="10506" width="10.28515625" style="151" customWidth="1"/>
    <col min="10507" max="10752" width="11.5703125" style="151"/>
    <col min="10753" max="10753" width="13" style="151" customWidth="1"/>
    <col min="10754" max="10759" width="16" style="151" customWidth="1"/>
    <col min="10760" max="10760" width="17" style="151" customWidth="1"/>
    <col min="10761" max="10761" width="25.7109375" style="151" customWidth="1"/>
    <col min="10762" max="10762" width="10.28515625" style="151" customWidth="1"/>
    <col min="10763" max="11008" width="11.5703125" style="151"/>
    <col min="11009" max="11009" width="13" style="151" customWidth="1"/>
    <col min="11010" max="11015" width="16" style="151" customWidth="1"/>
    <col min="11016" max="11016" width="17" style="151" customWidth="1"/>
    <col min="11017" max="11017" width="25.7109375" style="151" customWidth="1"/>
    <col min="11018" max="11018" width="10.28515625" style="151" customWidth="1"/>
    <col min="11019" max="11264" width="11.5703125" style="151"/>
    <col min="11265" max="11265" width="13" style="151" customWidth="1"/>
    <col min="11266" max="11271" width="16" style="151" customWidth="1"/>
    <col min="11272" max="11272" width="17" style="151" customWidth="1"/>
    <col min="11273" max="11273" width="25.7109375" style="151" customWidth="1"/>
    <col min="11274" max="11274" width="10.28515625" style="151" customWidth="1"/>
    <col min="11275" max="11520" width="11.5703125" style="151"/>
    <col min="11521" max="11521" width="13" style="151" customWidth="1"/>
    <col min="11522" max="11527" width="16" style="151" customWidth="1"/>
    <col min="11528" max="11528" width="17" style="151" customWidth="1"/>
    <col min="11529" max="11529" width="25.7109375" style="151" customWidth="1"/>
    <col min="11530" max="11530" width="10.28515625" style="151" customWidth="1"/>
    <col min="11531" max="11776" width="11.5703125" style="151"/>
    <col min="11777" max="11777" width="13" style="151" customWidth="1"/>
    <col min="11778" max="11783" width="16" style="151" customWidth="1"/>
    <col min="11784" max="11784" width="17" style="151" customWidth="1"/>
    <col min="11785" max="11785" width="25.7109375" style="151" customWidth="1"/>
    <col min="11786" max="11786" width="10.28515625" style="151" customWidth="1"/>
    <col min="11787" max="12032" width="11.5703125" style="151"/>
    <col min="12033" max="12033" width="13" style="151" customWidth="1"/>
    <col min="12034" max="12039" width="16" style="151" customWidth="1"/>
    <col min="12040" max="12040" width="17" style="151" customWidth="1"/>
    <col min="12041" max="12041" width="25.7109375" style="151" customWidth="1"/>
    <col min="12042" max="12042" width="10.28515625" style="151" customWidth="1"/>
    <col min="12043" max="12288" width="11.5703125" style="151"/>
    <col min="12289" max="12289" width="13" style="151" customWidth="1"/>
    <col min="12290" max="12295" width="16" style="151" customWidth="1"/>
    <col min="12296" max="12296" width="17" style="151" customWidth="1"/>
    <col min="12297" max="12297" width="25.7109375" style="151" customWidth="1"/>
    <col min="12298" max="12298" width="10.28515625" style="151" customWidth="1"/>
    <col min="12299" max="12544" width="11.5703125" style="151"/>
    <col min="12545" max="12545" width="13" style="151" customWidth="1"/>
    <col min="12546" max="12551" width="16" style="151" customWidth="1"/>
    <col min="12552" max="12552" width="17" style="151" customWidth="1"/>
    <col min="12553" max="12553" width="25.7109375" style="151" customWidth="1"/>
    <col min="12554" max="12554" width="10.28515625" style="151" customWidth="1"/>
    <col min="12555" max="12800" width="11.5703125" style="151"/>
    <col min="12801" max="12801" width="13" style="151" customWidth="1"/>
    <col min="12802" max="12807" width="16" style="151" customWidth="1"/>
    <col min="12808" max="12808" width="17" style="151" customWidth="1"/>
    <col min="12809" max="12809" width="25.7109375" style="151" customWidth="1"/>
    <col min="12810" max="12810" width="10.28515625" style="151" customWidth="1"/>
    <col min="12811" max="13056" width="11.5703125" style="151"/>
    <col min="13057" max="13057" width="13" style="151" customWidth="1"/>
    <col min="13058" max="13063" width="16" style="151" customWidth="1"/>
    <col min="13064" max="13064" width="17" style="151" customWidth="1"/>
    <col min="13065" max="13065" width="25.7109375" style="151" customWidth="1"/>
    <col min="13066" max="13066" width="10.28515625" style="151" customWidth="1"/>
    <col min="13067" max="13312" width="11.5703125" style="151"/>
    <col min="13313" max="13313" width="13" style="151" customWidth="1"/>
    <col min="13314" max="13319" width="16" style="151" customWidth="1"/>
    <col min="13320" max="13320" width="17" style="151" customWidth="1"/>
    <col min="13321" max="13321" width="25.7109375" style="151" customWidth="1"/>
    <col min="13322" max="13322" width="10.28515625" style="151" customWidth="1"/>
    <col min="13323" max="13568" width="11.5703125" style="151"/>
    <col min="13569" max="13569" width="13" style="151" customWidth="1"/>
    <col min="13570" max="13575" width="16" style="151" customWidth="1"/>
    <col min="13576" max="13576" width="17" style="151" customWidth="1"/>
    <col min="13577" max="13577" width="25.7109375" style="151" customWidth="1"/>
    <col min="13578" max="13578" width="10.28515625" style="151" customWidth="1"/>
    <col min="13579" max="13824" width="11.5703125" style="151"/>
    <col min="13825" max="13825" width="13" style="151" customWidth="1"/>
    <col min="13826" max="13831" width="16" style="151" customWidth="1"/>
    <col min="13832" max="13832" width="17" style="151" customWidth="1"/>
    <col min="13833" max="13833" width="25.7109375" style="151" customWidth="1"/>
    <col min="13834" max="13834" width="10.28515625" style="151" customWidth="1"/>
    <col min="13835" max="14080" width="11.5703125" style="151"/>
    <col min="14081" max="14081" width="13" style="151" customWidth="1"/>
    <col min="14082" max="14087" width="16" style="151" customWidth="1"/>
    <col min="14088" max="14088" width="17" style="151" customWidth="1"/>
    <col min="14089" max="14089" width="25.7109375" style="151" customWidth="1"/>
    <col min="14090" max="14090" width="10.28515625" style="151" customWidth="1"/>
    <col min="14091" max="14336" width="11.5703125" style="151"/>
    <col min="14337" max="14337" width="13" style="151" customWidth="1"/>
    <col min="14338" max="14343" width="16" style="151" customWidth="1"/>
    <col min="14344" max="14344" width="17" style="151" customWidth="1"/>
    <col min="14345" max="14345" width="25.7109375" style="151" customWidth="1"/>
    <col min="14346" max="14346" width="10.28515625" style="151" customWidth="1"/>
    <col min="14347" max="14592" width="11.5703125" style="151"/>
    <col min="14593" max="14593" width="13" style="151" customWidth="1"/>
    <col min="14594" max="14599" width="16" style="151" customWidth="1"/>
    <col min="14600" max="14600" width="17" style="151" customWidth="1"/>
    <col min="14601" max="14601" width="25.7109375" style="151" customWidth="1"/>
    <col min="14602" max="14602" width="10.28515625" style="151" customWidth="1"/>
    <col min="14603" max="14848" width="11.5703125" style="151"/>
    <col min="14849" max="14849" width="13" style="151" customWidth="1"/>
    <col min="14850" max="14855" width="16" style="151" customWidth="1"/>
    <col min="14856" max="14856" width="17" style="151" customWidth="1"/>
    <col min="14857" max="14857" width="25.7109375" style="151" customWidth="1"/>
    <col min="14858" max="14858" width="10.28515625" style="151" customWidth="1"/>
    <col min="14859" max="15104" width="11.5703125" style="151"/>
    <col min="15105" max="15105" width="13" style="151" customWidth="1"/>
    <col min="15106" max="15111" width="16" style="151" customWidth="1"/>
    <col min="15112" max="15112" width="17" style="151" customWidth="1"/>
    <col min="15113" max="15113" width="25.7109375" style="151" customWidth="1"/>
    <col min="15114" max="15114" width="10.28515625" style="151" customWidth="1"/>
    <col min="15115" max="15360" width="11.5703125" style="151"/>
    <col min="15361" max="15361" width="13" style="151" customWidth="1"/>
    <col min="15362" max="15367" width="16" style="151" customWidth="1"/>
    <col min="15368" max="15368" width="17" style="151" customWidth="1"/>
    <col min="15369" max="15369" width="25.7109375" style="151" customWidth="1"/>
    <col min="15370" max="15370" width="10.28515625" style="151" customWidth="1"/>
    <col min="15371" max="15616" width="11.5703125" style="151"/>
    <col min="15617" max="15617" width="13" style="151" customWidth="1"/>
    <col min="15618" max="15623" width="16" style="151" customWidth="1"/>
    <col min="15624" max="15624" width="17" style="151" customWidth="1"/>
    <col min="15625" max="15625" width="25.7109375" style="151" customWidth="1"/>
    <col min="15626" max="15626" width="10.28515625" style="151" customWidth="1"/>
    <col min="15627" max="15872" width="11.5703125" style="151"/>
    <col min="15873" max="15873" width="13" style="151" customWidth="1"/>
    <col min="15874" max="15879" width="16" style="151" customWidth="1"/>
    <col min="15880" max="15880" width="17" style="151" customWidth="1"/>
    <col min="15881" max="15881" width="25.7109375" style="151" customWidth="1"/>
    <col min="15882" max="15882" width="10.28515625" style="151" customWidth="1"/>
    <col min="15883" max="16128" width="11.5703125" style="151"/>
    <col min="16129" max="16129" width="13" style="151" customWidth="1"/>
    <col min="16130" max="16135" width="16" style="151" customWidth="1"/>
    <col min="16136" max="16136" width="17" style="151" customWidth="1"/>
    <col min="16137" max="16137" width="25.7109375" style="151" customWidth="1"/>
    <col min="16138" max="16138" width="10.28515625" style="151" customWidth="1"/>
    <col min="16139" max="16384" width="11.5703125" style="151"/>
  </cols>
  <sheetData>
    <row r="1" spans="1:11">
      <c r="A1" s="171" t="s">
        <v>220</v>
      </c>
    </row>
    <row r="2" spans="1:11" ht="15.75">
      <c r="A2" s="168" t="s">
        <v>195</v>
      </c>
      <c r="G2" s="730"/>
    </row>
    <row r="3" spans="1:11">
      <c r="A3" s="152"/>
    </row>
    <row r="4" spans="1:11">
      <c r="A4" s="173" t="s">
        <v>221</v>
      </c>
      <c r="B4" s="174" t="s">
        <v>196</v>
      </c>
      <c r="C4" s="174" t="s">
        <v>197</v>
      </c>
      <c r="D4" s="174" t="s">
        <v>198</v>
      </c>
      <c r="E4" s="174" t="s">
        <v>199</v>
      </c>
      <c r="F4" s="174" t="s">
        <v>121</v>
      </c>
      <c r="G4" s="174" t="s">
        <v>312</v>
      </c>
      <c r="H4" s="174" t="s">
        <v>200</v>
      </c>
      <c r="I4" s="174" t="s">
        <v>201</v>
      </c>
    </row>
    <row r="5" spans="1:11" ht="13.5" thickBot="1">
      <c r="A5" s="175"/>
      <c r="B5" s="176" t="s">
        <v>308</v>
      </c>
      <c r="C5" s="176" t="s">
        <v>308</v>
      </c>
      <c r="D5" s="176" t="s">
        <v>308</v>
      </c>
      <c r="E5" s="176" t="s">
        <v>309</v>
      </c>
      <c r="F5" s="176" t="s">
        <v>202</v>
      </c>
      <c r="G5" s="176" t="s">
        <v>202</v>
      </c>
      <c r="H5" s="176" t="s">
        <v>202</v>
      </c>
      <c r="I5" s="176" t="s">
        <v>202</v>
      </c>
    </row>
    <row r="6" spans="1:11">
      <c r="A6" s="158">
        <v>2011</v>
      </c>
      <c r="B6" s="178">
        <v>6.4522160023376504E-2</v>
      </c>
      <c r="C6" s="178">
        <v>-2.11936819637971E-2</v>
      </c>
      <c r="D6" s="178">
        <v>3.3696654863748704E-2</v>
      </c>
      <c r="E6" s="383">
        <v>2.7540112112709312</v>
      </c>
      <c r="F6" s="179">
        <v>46375.961566173602</v>
      </c>
      <c r="G6" s="179">
        <v>28017.642434212732</v>
      </c>
      <c r="H6" s="179">
        <v>37151.5216</v>
      </c>
      <c r="I6" s="179">
        <v>9224.44</v>
      </c>
    </row>
    <row r="7" spans="1:11">
      <c r="A7" s="158">
        <v>2012</v>
      </c>
      <c r="B7" s="178">
        <v>5.9503463404493695E-2</v>
      </c>
      <c r="C7" s="178">
        <v>2.5103842207752899E-2</v>
      </c>
      <c r="D7" s="178">
        <v>3.6554139094222504E-2</v>
      </c>
      <c r="E7" s="383">
        <v>2.6375267297979796</v>
      </c>
      <c r="F7" s="179">
        <v>47410.606678139004</v>
      </c>
      <c r="G7" s="179">
        <v>28188.938086776645</v>
      </c>
      <c r="H7" s="179">
        <v>41017.937140000002</v>
      </c>
      <c r="I7" s="179">
        <v>6392.67</v>
      </c>
    </row>
    <row r="8" spans="1:11">
      <c r="A8" s="158">
        <v>2013</v>
      </c>
      <c r="B8" s="178">
        <v>5.8375397600710699E-2</v>
      </c>
      <c r="C8" s="178">
        <v>4.2606338594700199E-2</v>
      </c>
      <c r="D8" s="178">
        <v>2.80558676982447E-2</v>
      </c>
      <c r="E8" s="383">
        <v>2.7023295295055818</v>
      </c>
      <c r="F8" s="179">
        <v>42860.636578772901</v>
      </c>
      <c r="G8" s="179">
        <v>24511.389216193056</v>
      </c>
      <c r="H8" s="179">
        <v>42356.184715000003</v>
      </c>
      <c r="I8" s="179">
        <v>504.45190000000002</v>
      </c>
    </row>
    <row r="9" spans="1:11">
      <c r="A9" s="158">
        <v>2014</v>
      </c>
      <c r="B9" s="178">
        <v>2.3940763627093398E-2</v>
      </c>
      <c r="C9" s="178">
        <v>-2.2330662964123501E-2</v>
      </c>
      <c r="D9" s="178">
        <v>3.2462027510329498E-2</v>
      </c>
      <c r="E9" s="384">
        <v>2.8387441197691197</v>
      </c>
      <c r="F9" s="179">
        <v>39532.682898636704</v>
      </c>
      <c r="G9" s="179">
        <v>21209.019628408008</v>
      </c>
      <c r="H9" s="179">
        <v>41042.150549999998</v>
      </c>
      <c r="I9" s="179">
        <v>-1509.47</v>
      </c>
      <c r="J9" s="159"/>
    </row>
    <row r="10" spans="1:11">
      <c r="A10" s="158">
        <v>2015</v>
      </c>
      <c r="B10" s="178">
        <v>3.2735773188074802E-2</v>
      </c>
      <c r="C10" s="178">
        <v>0.15717476222631699</v>
      </c>
      <c r="D10" s="178">
        <v>3.5478487642527201E-2</v>
      </c>
      <c r="E10" s="384">
        <v>3.1853143181818182</v>
      </c>
      <c r="F10" s="179">
        <v>34414.354533501202</v>
      </c>
      <c r="G10" s="179">
        <v>19648.602319839254</v>
      </c>
      <c r="H10" s="179">
        <v>37330.790127</v>
      </c>
      <c r="I10" s="179">
        <v>-2916.44</v>
      </c>
      <c r="J10" s="159"/>
    </row>
    <row r="11" spans="1:11">
      <c r="A11" s="158">
        <v>2016</v>
      </c>
      <c r="B11" s="178">
        <v>4.0429163656696E-2</v>
      </c>
      <c r="C11" s="178">
        <v>0.21182563154513401</v>
      </c>
      <c r="D11" s="178">
        <v>3.5930838949936005E-2</v>
      </c>
      <c r="E11" s="384">
        <v>3.375425825928458</v>
      </c>
      <c r="F11" s="179">
        <v>37019.780709999999</v>
      </c>
      <c r="G11" s="179">
        <v>22416.963899999999</v>
      </c>
      <c r="H11" s="179">
        <v>35128.399275000003</v>
      </c>
      <c r="I11" s="179">
        <v>1953.3389999999999</v>
      </c>
      <c r="J11" s="159"/>
    </row>
    <row r="12" spans="1:11">
      <c r="A12" s="158">
        <v>2017</v>
      </c>
      <c r="B12" s="178">
        <v>2.4746848802569998E-2</v>
      </c>
      <c r="C12" s="178">
        <v>4.4761089838456301E-2</v>
      </c>
      <c r="D12" s="177">
        <v>2.8038318234279401E-2</v>
      </c>
      <c r="E12" s="184">
        <v>3.2607222536055769</v>
      </c>
      <c r="F12" s="179">
        <v>45421.592850999987</v>
      </c>
      <c r="G12" s="179">
        <v>28169.350999999995</v>
      </c>
      <c r="H12" s="179">
        <v>38722.076371000003</v>
      </c>
      <c r="I12" s="179">
        <v>6699.5169999999998</v>
      </c>
      <c r="J12" s="159"/>
    </row>
    <row r="13" spans="1:11">
      <c r="A13" s="158">
        <v>2018</v>
      </c>
      <c r="B13" s="178">
        <v>3.9938623215126201E-2</v>
      </c>
      <c r="C13" s="178">
        <v>-1.47745959175283E-2</v>
      </c>
      <c r="D13" s="177">
        <v>1.3175629611134098E-2</v>
      </c>
      <c r="E13" s="184">
        <v>3.2870557103174605</v>
      </c>
      <c r="F13" s="179">
        <v>49066.474943323388</v>
      </c>
      <c r="G13" s="179">
        <v>29527.870999999999</v>
      </c>
      <c r="H13" s="179">
        <v>41869.941111</v>
      </c>
      <c r="I13" s="179">
        <v>7196.5349999999999</v>
      </c>
    </row>
    <row r="14" spans="1:11">
      <c r="A14" s="731">
        <v>2019</v>
      </c>
      <c r="B14" s="732">
        <v>2.1808333333333787E-2</v>
      </c>
      <c r="C14" s="732">
        <v>-8.9083777154757484E-3</v>
      </c>
      <c r="D14" s="732">
        <v>2.1370461037110641E-2</v>
      </c>
      <c r="E14" s="733">
        <v>3.3371626666666665</v>
      </c>
      <c r="F14" s="734">
        <v>47688.23913046861</v>
      </c>
      <c r="G14" s="734">
        <v>28678.049199999998</v>
      </c>
      <c r="H14" s="734">
        <v>41074.033107999996</v>
      </c>
      <c r="I14" s="734">
        <v>6614.2063999999991</v>
      </c>
      <c r="J14" s="346"/>
      <c r="K14" s="271"/>
    </row>
    <row r="15" spans="1:11">
      <c r="A15" s="304">
        <v>2020</v>
      </c>
      <c r="B15" s="305"/>
      <c r="C15" s="305"/>
      <c r="D15" s="305"/>
      <c r="E15" s="333"/>
      <c r="F15" s="735"/>
      <c r="G15" s="735"/>
      <c r="H15" s="735"/>
      <c r="I15" s="735"/>
      <c r="J15" s="442"/>
      <c r="K15" s="270"/>
    </row>
    <row r="16" spans="1:11">
      <c r="A16" s="219" t="s">
        <v>137</v>
      </c>
      <c r="B16" s="178">
        <v>2.98E-2</v>
      </c>
      <c r="C16" s="177">
        <v>2.8170237805883101E-2</v>
      </c>
      <c r="D16" s="178">
        <v>1.88835605229059E-2</v>
      </c>
      <c r="E16" s="269">
        <v>3.3277640000000002</v>
      </c>
      <c r="F16" s="179">
        <v>3894.52995383913</v>
      </c>
      <c r="G16" s="179">
        <v>2264.30463743881</v>
      </c>
      <c r="H16" s="179">
        <v>3611.2443039999998</v>
      </c>
      <c r="I16" s="334">
        <v>283.28559999999999</v>
      </c>
      <c r="J16" s="442"/>
      <c r="K16" s="270"/>
    </row>
    <row r="17" spans="1:11">
      <c r="A17" s="219" t="s">
        <v>138</v>
      </c>
      <c r="B17" s="177" t="s">
        <v>563</v>
      </c>
      <c r="C17" s="177" t="s">
        <v>563</v>
      </c>
      <c r="D17" s="270">
        <v>1.9040377611391698E-2</v>
      </c>
      <c r="E17" s="736">
        <v>3.3913799999999998</v>
      </c>
      <c r="F17" s="177" t="s">
        <v>563</v>
      </c>
      <c r="G17" s="177" t="s">
        <v>563</v>
      </c>
      <c r="H17" s="177" t="s">
        <v>563</v>
      </c>
      <c r="I17" s="177" t="s">
        <v>563</v>
      </c>
      <c r="K17" s="271"/>
    </row>
    <row r="18" spans="1:11">
      <c r="A18" s="219"/>
      <c r="B18" s="177"/>
      <c r="C18" s="178"/>
      <c r="D18" s="270"/>
      <c r="E18" s="736"/>
      <c r="F18" s="179"/>
      <c r="G18" s="307"/>
      <c r="H18" s="271"/>
      <c r="I18" s="271"/>
      <c r="K18" s="271"/>
    </row>
    <row r="19" spans="1:11">
      <c r="A19" s="152" t="s">
        <v>310</v>
      </c>
      <c r="B19" s="172"/>
    </row>
    <row r="20" spans="1:11">
      <c r="B20" s="172"/>
    </row>
    <row r="21" spans="1:11">
      <c r="A21" s="173" t="s">
        <v>221</v>
      </c>
      <c r="B21" s="174" t="s">
        <v>204</v>
      </c>
      <c r="C21" s="174" t="s">
        <v>205</v>
      </c>
      <c r="D21" s="174" t="s">
        <v>206</v>
      </c>
      <c r="E21" s="174" t="s">
        <v>207</v>
      </c>
      <c r="F21" s="174" t="s">
        <v>208</v>
      </c>
      <c r="G21" s="174" t="s">
        <v>209</v>
      </c>
      <c r="H21" s="174" t="s">
        <v>179</v>
      </c>
      <c r="I21" s="174" t="s">
        <v>210</v>
      </c>
    </row>
    <row r="22" spans="1:11">
      <c r="A22" s="180"/>
      <c r="B22" s="181" t="s">
        <v>211</v>
      </c>
      <c r="C22" s="182" t="s">
        <v>212</v>
      </c>
      <c r="D22" s="181" t="s">
        <v>211</v>
      </c>
      <c r="E22" s="182" t="s">
        <v>212</v>
      </c>
      <c r="F22" s="181" t="s">
        <v>211</v>
      </c>
      <c r="G22" s="183" t="s">
        <v>211</v>
      </c>
      <c r="H22" s="181" t="s">
        <v>213</v>
      </c>
      <c r="I22" s="183" t="s">
        <v>214</v>
      </c>
    </row>
    <row r="23" spans="1:11">
      <c r="A23" s="180"/>
      <c r="B23" s="181" t="s">
        <v>215</v>
      </c>
      <c r="C23" s="182" t="s">
        <v>216</v>
      </c>
      <c r="D23" s="181" t="s">
        <v>215</v>
      </c>
      <c r="E23" s="183" t="s">
        <v>217</v>
      </c>
      <c r="F23" s="181" t="s">
        <v>215</v>
      </c>
      <c r="G23" s="183" t="s">
        <v>215</v>
      </c>
      <c r="H23" s="181" t="s">
        <v>218</v>
      </c>
      <c r="I23" s="183" t="s">
        <v>219</v>
      </c>
    </row>
    <row r="24" spans="1:11">
      <c r="A24" s="158">
        <v>1995</v>
      </c>
      <c r="B24" s="284">
        <v>133.19999999999999</v>
      </c>
      <c r="C24" s="284">
        <v>384.2</v>
      </c>
      <c r="D24" s="284">
        <v>46.8</v>
      </c>
      <c r="E24" s="284">
        <v>5.19</v>
      </c>
      <c r="F24" s="284">
        <v>28.6</v>
      </c>
      <c r="G24" s="284">
        <v>294.5</v>
      </c>
      <c r="H24" s="284">
        <v>16.5</v>
      </c>
      <c r="I24" s="284">
        <v>7.9</v>
      </c>
    </row>
    <row r="25" spans="1:11">
      <c r="A25" s="158">
        <v>1996</v>
      </c>
      <c r="B25" s="284">
        <v>103.89</v>
      </c>
      <c r="C25" s="284">
        <v>387.8</v>
      </c>
      <c r="D25" s="284">
        <v>46.5</v>
      </c>
      <c r="E25" s="284">
        <v>5.18</v>
      </c>
      <c r="F25" s="284">
        <v>35.1</v>
      </c>
      <c r="G25" s="284">
        <v>289</v>
      </c>
      <c r="H25" s="284">
        <v>20.5</v>
      </c>
      <c r="I25" s="284">
        <v>3.78</v>
      </c>
    </row>
    <row r="26" spans="1:11">
      <c r="A26" s="158">
        <v>1997</v>
      </c>
      <c r="B26" s="284">
        <v>103.22</v>
      </c>
      <c r="C26" s="284">
        <v>331.2</v>
      </c>
      <c r="D26" s="284">
        <v>59.7</v>
      </c>
      <c r="E26" s="284">
        <v>4.8899999999999997</v>
      </c>
      <c r="F26" s="284">
        <v>28</v>
      </c>
      <c r="G26" s="284">
        <v>264.39999999999998</v>
      </c>
      <c r="H26" s="284">
        <v>20.100000000000001</v>
      </c>
      <c r="I26" s="284">
        <v>4.3</v>
      </c>
    </row>
    <row r="27" spans="1:11">
      <c r="A27" s="158">
        <v>1998</v>
      </c>
      <c r="B27" s="284">
        <v>74.97</v>
      </c>
      <c r="C27" s="284">
        <v>294.10000000000002</v>
      </c>
      <c r="D27" s="284">
        <v>46.5</v>
      </c>
      <c r="E27" s="284">
        <v>5.53</v>
      </c>
      <c r="F27" s="284">
        <v>24</v>
      </c>
      <c r="G27" s="284">
        <v>261.39999999999998</v>
      </c>
      <c r="H27" s="284">
        <v>21</v>
      </c>
      <c r="I27" s="284">
        <v>3.41</v>
      </c>
    </row>
    <row r="28" spans="1:11">
      <c r="A28" s="158">
        <v>1999</v>
      </c>
      <c r="B28" s="284">
        <v>71.38</v>
      </c>
      <c r="C28" s="284">
        <v>278.8</v>
      </c>
      <c r="D28" s="284">
        <v>48.8</v>
      </c>
      <c r="E28" s="284">
        <v>5.25</v>
      </c>
      <c r="F28" s="284">
        <v>22.8</v>
      </c>
      <c r="G28" s="284">
        <v>254.4</v>
      </c>
      <c r="H28" s="284">
        <v>17.399999999999999</v>
      </c>
      <c r="I28" s="284">
        <v>2.65</v>
      </c>
    </row>
    <row r="29" spans="1:11">
      <c r="A29" s="158">
        <v>2000</v>
      </c>
      <c r="B29" s="284">
        <v>82.29</v>
      </c>
      <c r="C29" s="284">
        <v>279</v>
      </c>
      <c r="D29" s="284">
        <v>51.2</v>
      </c>
      <c r="E29" s="284">
        <v>5</v>
      </c>
      <c r="F29" s="284">
        <v>20.6</v>
      </c>
      <c r="G29" s="284">
        <v>253.4</v>
      </c>
      <c r="H29" s="284">
        <v>18.5</v>
      </c>
      <c r="I29" s="284">
        <v>2.5499999999999998</v>
      </c>
    </row>
    <row r="30" spans="1:11">
      <c r="A30" s="158">
        <v>2001</v>
      </c>
      <c r="B30" s="284">
        <v>71.569999999999993</v>
      </c>
      <c r="C30" s="284">
        <v>271.14</v>
      </c>
      <c r="D30" s="284">
        <v>40.200000000000003</v>
      </c>
      <c r="E30" s="284">
        <v>4.37</v>
      </c>
      <c r="F30" s="284">
        <v>21.59</v>
      </c>
      <c r="G30" s="284">
        <v>211.5</v>
      </c>
      <c r="H30" s="284">
        <v>19.399999999999999</v>
      </c>
      <c r="I30" s="284">
        <v>2.36</v>
      </c>
    </row>
    <row r="31" spans="1:11">
      <c r="A31" s="158">
        <v>2002</v>
      </c>
      <c r="B31" s="284">
        <v>70.650000000000006</v>
      </c>
      <c r="C31" s="284">
        <v>310.01</v>
      </c>
      <c r="D31" s="284">
        <v>35.31</v>
      </c>
      <c r="E31" s="284">
        <v>4.5999999999999996</v>
      </c>
      <c r="F31" s="284">
        <v>20.53</v>
      </c>
      <c r="G31" s="284">
        <v>194.7</v>
      </c>
      <c r="H31" s="284">
        <v>19</v>
      </c>
      <c r="I31" s="284">
        <v>3.77</v>
      </c>
    </row>
    <row r="32" spans="1:11">
      <c r="A32" s="158">
        <v>2003</v>
      </c>
      <c r="B32" s="284">
        <v>80.700699999999998</v>
      </c>
      <c r="C32" s="284">
        <v>363.62259999999998</v>
      </c>
      <c r="D32" s="284">
        <v>37.543599999999998</v>
      </c>
      <c r="E32" s="284">
        <v>4.9108999999999998</v>
      </c>
      <c r="F32" s="284">
        <v>23.3613</v>
      </c>
      <c r="G32" s="284">
        <v>232.4</v>
      </c>
      <c r="H32" s="284">
        <v>15.9</v>
      </c>
      <c r="I32" s="284">
        <v>5.32</v>
      </c>
    </row>
    <row r="33" spans="1:9">
      <c r="A33" s="158">
        <v>2004</v>
      </c>
      <c r="B33" s="284">
        <v>129.99430000000001</v>
      </c>
      <c r="C33" s="284">
        <v>409.84570000000002</v>
      </c>
      <c r="D33" s="284">
        <v>47.525300000000001</v>
      </c>
      <c r="E33" s="284">
        <v>6.6905999999999999</v>
      </c>
      <c r="F33" s="284">
        <v>40.213000000000001</v>
      </c>
      <c r="G33" s="284">
        <v>409.4</v>
      </c>
      <c r="H33" s="284">
        <v>21.5</v>
      </c>
      <c r="I33" s="284">
        <v>16.420000000000002</v>
      </c>
    </row>
    <row r="34" spans="1:9">
      <c r="A34" s="158">
        <v>2005</v>
      </c>
      <c r="B34" s="284">
        <v>166.871433</v>
      </c>
      <c r="C34" s="284">
        <v>445.46837499999998</v>
      </c>
      <c r="D34" s="284">
        <v>62.675924999999999</v>
      </c>
      <c r="E34" s="284">
        <v>7.3397420000000002</v>
      </c>
      <c r="F34" s="284">
        <v>44.294241999999997</v>
      </c>
      <c r="G34" s="284">
        <v>360.9</v>
      </c>
      <c r="H34" s="284">
        <v>32.700000000000003</v>
      </c>
      <c r="I34" s="284">
        <v>31.73</v>
      </c>
    </row>
    <row r="35" spans="1:9">
      <c r="A35" s="158">
        <v>2006</v>
      </c>
      <c r="B35" s="284">
        <v>304.91089199999999</v>
      </c>
      <c r="C35" s="284">
        <v>604.58096699999999</v>
      </c>
      <c r="D35" s="284">
        <v>148.56475800000001</v>
      </c>
      <c r="E35" s="284">
        <v>11.571033</v>
      </c>
      <c r="F35" s="284">
        <v>58.500807999999999</v>
      </c>
      <c r="G35" s="284">
        <v>419.5</v>
      </c>
      <c r="H35" s="284">
        <v>37.4</v>
      </c>
      <c r="I35" s="284">
        <v>24.75</v>
      </c>
    </row>
    <row r="36" spans="1:9">
      <c r="A36" s="158">
        <v>2007</v>
      </c>
      <c r="B36" s="284">
        <v>322.93022500000001</v>
      </c>
      <c r="C36" s="284">
        <v>697.40741666666702</v>
      </c>
      <c r="D36" s="284">
        <v>147.07377500000001</v>
      </c>
      <c r="E36" s="284">
        <v>13.415075</v>
      </c>
      <c r="F36" s="284">
        <v>117.02979166666699</v>
      </c>
      <c r="G36" s="284">
        <v>679.5</v>
      </c>
      <c r="H36" s="284">
        <v>39.840000000000003</v>
      </c>
      <c r="I36" s="284">
        <v>30.17</v>
      </c>
    </row>
    <row r="37" spans="1:9">
      <c r="A37" s="158">
        <v>2008</v>
      </c>
      <c r="B37" s="284">
        <v>315.51338598484898</v>
      </c>
      <c r="C37" s="284">
        <v>872.72382575757604</v>
      </c>
      <c r="D37" s="284">
        <v>85.035352272727295</v>
      </c>
      <c r="E37" s="284">
        <v>15.0084583333333</v>
      </c>
      <c r="F37" s="284">
        <v>94.830896212121203</v>
      </c>
      <c r="G37" s="284">
        <v>864.5</v>
      </c>
      <c r="H37" s="284">
        <v>57.5</v>
      </c>
      <c r="I37" s="284">
        <v>28.74</v>
      </c>
    </row>
    <row r="38" spans="1:9">
      <c r="A38" s="158">
        <v>2009</v>
      </c>
      <c r="B38" s="284">
        <v>233.51921666666701</v>
      </c>
      <c r="C38" s="284">
        <v>973.62464999999997</v>
      </c>
      <c r="D38" s="284">
        <v>75.050983333333306</v>
      </c>
      <c r="E38" s="284">
        <v>14.6805</v>
      </c>
      <c r="F38" s="284">
        <v>77.9119666666667</v>
      </c>
      <c r="G38" s="284">
        <v>641.5</v>
      </c>
      <c r="H38" s="284">
        <v>43.78</v>
      </c>
      <c r="I38" s="284">
        <v>11.12</v>
      </c>
    </row>
    <row r="39" spans="1:9">
      <c r="A39" s="158">
        <v>2010</v>
      </c>
      <c r="B39" s="284">
        <v>342.27576763580299</v>
      </c>
      <c r="C39" s="284">
        <v>1225.2931251505699</v>
      </c>
      <c r="D39" s="284">
        <v>98.176454197787606</v>
      </c>
      <c r="E39" s="284">
        <v>20.1852888904574</v>
      </c>
      <c r="F39" s="284">
        <v>97.605083373751796</v>
      </c>
      <c r="G39" s="284">
        <v>954.1</v>
      </c>
      <c r="H39" s="284">
        <v>68.17</v>
      </c>
      <c r="I39" s="284">
        <v>15.8</v>
      </c>
    </row>
    <row r="40" spans="1:9">
      <c r="A40" s="158">
        <v>2011</v>
      </c>
      <c r="B40" s="284">
        <v>400.19890165981298</v>
      </c>
      <c r="C40" s="284">
        <v>1569.5258464824201</v>
      </c>
      <c r="D40" s="284">
        <v>99.501389827389801</v>
      </c>
      <c r="E40" s="284">
        <v>35.173531472854798</v>
      </c>
      <c r="F40" s="284">
        <v>108.969893566984</v>
      </c>
      <c r="G40" s="284">
        <v>1215.9000000000001</v>
      </c>
      <c r="H40" s="284">
        <v>167.79</v>
      </c>
      <c r="I40" s="284">
        <v>15.45</v>
      </c>
    </row>
    <row r="41" spans="1:9">
      <c r="A41" s="158">
        <v>2012</v>
      </c>
      <c r="B41" s="284">
        <v>360.55123685861503</v>
      </c>
      <c r="C41" s="284">
        <v>1669.87083417247</v>
      </c>
      <c r="D41" s="284">
        <v>88.348348429788402</v>
      </c>
      <c r="E41" s="284">
        <v>31.169868475123899</v>
      </c>
      <c r="F41" s="284">
        <v>93.540209216646502</v>
      </c>
      <c r="G41" s="284">
        <v>989.601</v>
      </c>
      <c r="H41" s="284">
        <v>128.53</v>
      </c>
      <c r="I41" s="284">
        <v>12.74</v>
      </c>
    </row>
    <row r="42" spans="1:9">
      <c r="A42" s="158">
        <v>2013</v>
      </c>
      <c r="B42" s="284">
        <v>332.30927028406097</v>
      </c>
      <c r="C42" s="284">
        <v>1410.9997459219501</v>
      </c>
      <c r="D42" s="284">
        <v>86.651713510845497</v>
      </c>
      <c r="E42" s="284">
        <v>23.855391953822298</v>
      </c>
      <c r="F42" s="284">
        <v>97.171065933513304</v>
      </c>
      <c r="G42" s="284">
        <v>1041.434</v>
      </c>
      <c r="H42" s="284">
        <v>135.36000000000001</v>
      </c>
      <c r="I42" s="284">
        <v>10.32</v>
      </c>
    </row>
    <row r="43" spans="1:9">
      <c r="A43" s="158">
        <v>2014</v>
      </c>
      <c r="B43" s="284">
        <v>311.16214646800398</v>
      </c>
      <c r="C43" s="284">
        <v>1266.08843579428</v>
      </c>
      <c r="D43" s="284">
        <v>98.067869138849801</v>
      </c>
      <c r="E43" s="284">
        <v>19.076757975554798</v>
      </c>
      <c r="F43" s="284">
        <v>95.073908973203899</v>
      </c>
      <c r="G43" s="284">
        <v>1023.047</v>
      </c>
      <c r="H43" s="284">
        <v>96.84</v>
      </c>
      <c r="I43" s="284">
        <v>11.393000000000001</v>
      </c>
    </row>
    <row r="44" spans="1:9">
      <c r="A44" s="158">
        <v>2015</v>
      </c>
      <c r="B44" s="284">
        <v>249.43936106122101</v>
      </c>
      <c r="C44" s="284">
        <v>1161.0633374797301</v>
      </c>
      <c r="D44" s="284">
        <v>87.648225728083304</v>
      </c>
      <c r="E44" s="284">
        <v>15.7324473100644</v>
      </c>
      <c r="F44" s="284">
        <v>81.051744953555101</v>
      </c>
      <c r="G44" s="284">
        <v>756.43100000000004</v>
      </c>
      <c r="H44" s="284">
        <v>55.21</v>
      </c>
      <c r="I44" s="284">
        <v>6.6520000000000001</v>
      </c>
    </row>
    <row r="45" spans="1:9">
      <c r="A45" s="158">
        <v>2016</v>
      </c>
      <c r="B45" s="284">
        <v>220.56724303958799</v>
      </c>
      <c r="C45" s="284">
        <v>1247.99223226049</v>
      </c>
      <c r="D45" s="284">
        <v>94.799294404822803</v>
      </c>
      <c r="E45" s="284">
        <v>17.1393855205785</v>
      </c>
      <c r="F45" s="284">
        <v>84.8229560475732</v>
      </c>
      <c r="G45" s="284">
        <v>839.096</v>
      </c>
      <c r="H45" s="284">
        <v>57.705833333333345</v>
      </c>
      <c r="I45" s="284">
        <v>6.4840833333333334</v>
      </c>
    </row>
    <row r="46" spans="1:9">
      <c r="A46" s="158">
        <v>2017</v>
      </c>
      <c r="B46" s="284">
        <v>279.60636080616223</v>
      </c>
      <c r="C46" s="284">
        <v>1257.2305492630619</v>
      </c>
      <c r="D46" s="284">
        <v>131.16626237185116</v>
      </c>
      <c r="E46" s="284">
        <v>17.058771609730847</v>
      </c>
      <c r="F46" s="284">
        <v>105.12327966592601</v>
      </c>
      <c r="G46" s="284">
        <v>936.654</v>
      </c>
      <c r="H46" s="284">
        <v>71.760000000000005</v>
      </c>
      <c r="I46" s="284">
        <v>8.2059999999999995</v>
      </c>
    </row>
    <row r="47" spans="1:9">
      <c r="A47" s="158">
        <v>2018</v>
      </c>
      <c r="B47" s="284">
        <v>295.9016524000578</v>
      </c>
      <c r="C47" s="284">
        <v>1269.3421574456522</v>
      </c>
      <c r="D47" s="284">
        <v>132.69832549510869</v>
      </c>
      <c r="E47" s="284">
        <v>15.716692376521737</v>
      </c>
      <c r="F47" s="284">
        <v>101.77162544434782</v>
      </c>
      <c r="G47" s="284">
        <v>914.70032167499983</v>
      </c>
      <c r="H47" s="284">
        <v>69.747499999999988</v>
      </c>
      <c r="I47" s="284">
        <v>11.938250000000002</v>
      </c>
    </row>
    <row r="48" spans="1:9">
      <c r="A48" s="158">
        <v>2019</v>
      </c>
      <c r="B48" s="284">
        <v>272.667186322031</v>
      </c>
      <c r="C48" s="284">
        <v>1392.2565303265601</v>
      </c>
      <c r="D48" s="284">
        <v>115.669942506928</v>
      </c>
      <c r="E48" s="284">
        <v>16.2204212481962</v>
      </c>
      <c r="F48" s="284">
        <v>90.583182334579007</v>
      </c>
      <c r="G48" s="284">
        <v>846.08252666450505</v>
      </c>
      <c r="H48" s="284">
        <v>93.849166666666676</v>
      </c>
      <c r="I48" s="284">
        <v>11.353999999999999</v>
      </c>
    </row>
    <row r="49" spans="1:9">
      <c r="A49" s="737">
        <v>2020</v>
      </c>
      <c r="B49" s="285"/>
      <c r="C49" s="285"/>
      <c r="D49" s="285"/>
      <c r="E49" s="285"/>
      <c r="F49" s="285"/>
      <c r="G49" s="285"/>
      <c r="H49" s="285"/>
      <c r="I49" s="285"/>
    </row>
    <row r="50" spans="1:9">
      <c r="A50" s="220" t="s">
        <v>137</v>
      </c>
      <c r="B50" s="284">
        <v>273.57104526230893</v>
      </c>
      <c r="C50" s="284">
        <v>1560.6727272727273</v>
      </c>
      <c r="D50" s="284">
        <v>106.78956092929988</v>
      </c>
      <c r="E50" s="284">
        <v>17.972272727272728</v>
      </c>
      <c r="F50" s="284">
        <v>87.324090909090913</v>
      </c>
      <c r="G50" s="284">
        <v>772.72418440608703</v>
      </c>
      <c r="H50" s="284">
        <v>95.76</v>
      </c>
      <c r="I50" s="284">
        <v>9.8930000000000007</v>
      </c>
    </row>
    <row r="51" spans="1:9">
      <c r="A51" s="220" t="s">
        <v>138</v>
      </c>
      <c r="B51" s="284">
        <v>257.99200280356371</v>
      </c>
      <c r="C51" s="284">
        <v>1597.1025</v>
      </c>
      <c r="D51" s="284">
        <v>95.854840593212444</v>
      </c>
      <c r="E51" s="284">
        <v>17.880300000000002</v>
      </c>
      <c r="F51" s="284">
        <v>84.925499999999985</v>
      </c>
      <c r="G51" s="284">
        <v>747.53383353109996</v>
      </c>
      <c r="H51" s="284">
        <v>87.68</v>
      </c>
      <c r="I51" s="284">
        <v>10.5</v>
      </c>
    </row>
    <row r="52" spans="1:9" ht="67.5" customHeight="1">
      <c r="A52" s="797" t="s">
        <v>408</v>
      </c>
      <c r="B52" s="797"/>
      <c r="C52" s="797"/>
      <c r="D52" s="797"/>
      <c r="E52" s="797"/>
      <c r="F52" s="797"/>
      <c r="G52" s="797"/>
      <c r="H52" s="797"/>
      <c r="I52" s="797"/>
    </row>
  </sheetData>
  <mergeCells count="1">
    <mergeCell ref="A52:I52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89"/>
  <sheetViews>
    <sheetView showGridLines="0" view="pageBreakPreview" topLeftCell="A59" zoomScale="70" zoomScaleNormal="100" zoomScaleSheetLayoutView="70" workbookViewId="0">
      <selection activeCell="K40" sqref="K40"/>
    </sheetView>
  </sheetViews>
  <sheetFormatPr baseColWidth="10" defaultRowHeight="15"/>
  <cols>
    <col min="1" max="1" width="17.7109375" style="739" customWidth="1"/>
    <col min="2" max="2" width="18.85546875" style="738" bestFit="1" customWidth="1"/>
    <col min="3" max="3" width="12.85546875" style="738" bestFit="1" customWidth="1"/>
    <col min="4" max="4" width="18.85546875" style="738" bestFit="1" customWidth="1"/>
    <col min="5" max="5" width="16" style="738" bestFit="1" customWidth="1"/>
    <col min="6" max="9" width="18.85546875" style="738" bestFit="1" customWidth="1"/>
    <col min="10" max="11" width="12.85546875" style="738" customWidth="1"/>
    <col min="12" max="12" width="2.5703125" style="150" customWidth="1"/>
    <col min="13" max="256" width="10.85546875" style="150"/>
    <col min="257" max="257" width="17.7109375" style="150" customWidth="1"/>
    <col min="258" max="258" width="18.85546875" style="150" bestFit="1" customWidth="1"/>
    <col min="259" max="259" width="12.85546875" style="150" bestFit="1" customWidth="1"/>
    <col min="260" max="260" width="18.85546875" style="150" bestFit="1" customWidth="1"/>
    <col min="261" max="261" width="16" style="150" bestFit="1" customWidth="1"/>
    <col min="262" max="265" width="18.85546875" style="150" bestFit="1" customWidth="1"/>
    <col min="266" max="267" width="12.85546875" style="150" customWidth="1"/>
    <col min="268" max="268" width="2.5703125" style="150" customWidth="1"/>
    <col min="269" max="512" width="10.85546875" style="150"/>
    <col min="513" max="513" width="17.7109375" style="150" customWidth="1"/>
    <col min="514" max="514" width="18.85546875" style="150" bestFit="1" customWidth="1"/>
    <col min="515" max="515" width="12.85546875" style="150" bestFit="1" customWidth="1"/>
    <col min="516" max="516" width="18.85546875" style="150" bestFit="1" customWidth="1"/>
    <col min="517" max="517" width="16" style="150" bestFit="1" customWidth="1"/>
    <col min="518" max="521" width="18.85546875" style="150" bestFit="1" customWidth="1"/>
    <col min="522" max="523" width="12.85546875" style="150" customWidth="1"/>
    <col min="524" max="524" width="2.5703125" style="150" customWidth="1"/>
    <col min="525" max="768" width="10.85546875" style="150"/>
    <col min="769" max="769" width="17.7109375" style="150" customWidth="1"/>
    <col min="770" max="770" width="18.85546875" style="150" bestFit="1" customWidth="1"/>
    <col min="771" max="771" width="12.85546875" style="150" bestFit="1" customWidth="1"/>
    <col min="772" max="772" width="18.85546875" style="150" bestFit="1" customWidth="1"/>
    <col min="773" max="773" width="16" style="150" bestFit="1" customWidth="1"/>
    <col min="774" max="777" width="18.85546875" style="150" bestFit="1" customWidth="1"/>
    <col min="778" max="779" width="12.85546875" style="150" customWidth="1"/>
    <col min="780" max="780" width="2.5703125" style="150" customWidth="1"/>
    <col min="781" max="1024" width="10.85546875" style="150"/>
    <col min="1025" max="1025" width="17.7109375" style="150" customWidth="1"/>
    <col min="1026" max="1026" width="18.85546875" style="150" bestFit="1" customWidth="1"/>
    <col min="1027" max="1027" width="12.85546875" style="150" bestFit="1" customWidth="1"/>
    <col min="1028" max="1028" width="18.85546875" style="150" bestFit="1" customWidth="1"/>
    <col min="1029" max="1029" width="16" style="150" bestFit="1" customWidth="1"/>
    <col min="1030" max="1033" width="18.85546875" style="150" bestFit="1" customWidth="1"/>
    <col min="1034" max="1035" width="12.85546875" style="150" customWidth="1"/>
    <col min="1036" max="1036" width="2.5703125" style="150" customWidth="1"/>
    <col min="1037" max="1280" width="10.85546875" style="150"/>
    <col min="1281" max="1281" width="17.7109375" style="150" customWidth="1"/>
    <col min="1282" max="1282" width="18.85546875" style="150" bestFit="1" customWidth="1"/>
    <col min="1283" max="1283" width="12.85546875" style="150" bestFit="1" customWidth="1"/>
    <col min="1284" max="1284" width="18.85546875" style="150" bestFit="1" customWidth="1"/>
    <col min="1285" max="1285" width="16" style="150" bestFit="1" customWidth="1"/>
    <col min="1286" max="1289" width="18.85546875" style="150" bestFit="1" customWidth="1"/>
    <col min="1290" max="1291" width="12.85546875" style="150" customWidth="1"/>
    <col min="1292" max="1292" width="2.5703125" style="150" customWidth="1"/>
    <col min="1293" max="1536" width="10.85546875" style="150"/>
    <col min="1537" max="1537" width="17.7109375" style="150" customWidth="1"/>
    <col min="1538" max="1538" width="18.85546875" style="150" bestFit="1" customWidth="1"/>
    <col min="1539" max="1539" width="12.85546875" style="150" bestFit="1" customWidth="1"/>
    <col min="1540" max="1540" width="18.85546875" style="150" bestFit="1" customWidth="1"/>
    <col min="1541" max="1541" width="16" style="150" bestFit="1" customWidth="1"/>
    <col min="1542" max="1545" width="18.85546875" style="150" bestFit="1" customWidth="1"/>
    <col min="1546" max="1547" width="12.85546875" style="150" customWidth="1"/>
    <col min="1548" max="1548" width="2.5703125" style="150" customWidth="1"/>
    <col min="1549" max="1792" width="10.85546875" style="150"/>
    <col min="1793" max="1793" width="17.7109375" style="150" customWidth="1"/>
    <col min="1794" max="1794" width="18.85546875" style="150" bestFit="1" customWidth="1"/>
    <col min="1795" max="1795" width="12.85546875" style="150" bestFit="1" customWidth="1"/>
    <col min="1796" max="1796" width="18.85546875" style="150" bestFit="1" customWidth="1"/>
    <col min="1797" max="1797" width="16" style="150" bestFit="1" customWidth="1"/>
    <col min="1798" max="1801" width="18.85546875" style="150" bestFit="1" customWidth="1"/>
    <col min="1802" max="1803" width="12.85546875" style="150" customWidth="1"/>
    <col min="1804" max="1804" width="2.5703125" style="150" customWidth="1"/>
    <col min="1805" max="2048" width="10.85546875" style="150"/>
    <col min="2049" max="2049" width="17.7109375" style="150" customWidth="1"/>
    <col min="2050" max="2050" width="18.85546875" style="150" bestFit="1" customWidth="1"/>
    <col min="2051" max="2051" width="12.85546875" style="150" bestFit="1" customWidth="1"/>
    <col min="2052" max="2052" width="18.85546875" style="150" bestFit="1" customWidth="1"/>
    <col min="2053" max="2053" width="16" style="150" bestFit="1" customWidth="1"/>
    <col min="2054" max="2057" width="18.85546875" style="150" bestFit="1" customWidth="1"/>
    <col min="2058" max="2059" width="12.85546875" style="150" customWidth="1"/>
    <col min="2060" max="2060" width="2.5703125" style="150" customWidth="1"/>
    <col min="2061" max="2304" width="10.85546875" style="150"/>
    <col min="2305" max="2305" width="17.7109375" style="150" customWidth="1"/>
    <col min="2306" max="2306" width="18.85546875" style="150" bestFit="1" customWidth="1"/>
    <col min="2307" max="2307" width="12.85546875" style="150" bestFit="1" customWidth="1"/>
    <col min="2308" max="2308" width="18.85546875" style="150" bestFit="1" customWidth="1"/>
    <col min="2309" max="2309" width="16" style="150" bestFit="1" customWidth="1"/>
    <col min="2310" max="2313" width="18.85546875" style="150" bestFit="1" customWidth="1"/>
    <col min="2314" max="2315" width="12.85546875" style="150" customWidth="1"/>
    <col min="2316" max="2316" width="2.5703125" style="150" customWidth="1"/>
    <col min="2317" max="2560" width="10.85546875" style="150"/>
    <col min="2561" max="2561" width="17.7109375" style="150" customWidth="1"/>
    <col min="2562" max="2562" width="18.85546875" style="150" bestFit="1" customWidth="1"/>
    <col min="2563" max="2563" width="12.85546875" style="150" bestFit="1" customWidth="1"/>
    <col min="2564" max="2564" width="18.85546875" style="150" bestFit="1" customWidth="1"/>
    <col min="2565" max="2565" width="16" style="150" bestFit="1" customWidth="1"/>
    <col min="2566" max="2569" width="18.85546875" style="150" bestFit="1" customWidth="1"/>
    <col min="2570" max="2571" width="12.85546875" style="150" customWidth="1"/>
    <col min="2572" max="2572" width="2.5703125" style="150" customWidth="1"/>
    <col min="2573" max="2816" width="10.85546875" style="150"/>
    <col min="2817" max="2817" width="17.7109375" style="150" customWidth="1"/>
    <col min="2818" max="2818" width="18.85546875" style="150" bestFit="1" customWidth="1"/>
    <col min="2819" max="2819" width="12.85546875" style="150" bestFit="1" customWidth="1"/>
    <col min="2820" max="2820" width="18.85546875" style="150" bestFit="1" customWidth="1"/>
    <col min="2821" max="2821" width="16" style="150" bestFit="1" customWidth="1"/>
    <col min="2822" max="2825" width="18.85546875" style="150" bestFit="1" customWidth="1"/>
    <col min="2826" max="2827" width="12.85546875" style="150" customWidth="1"/>
    <col min="2828" max="2828" width="2.5703125" style="150" customWidth="1"/>
    <col min="2829" max="3072" width="10.85546875" style="150"/>
    <col min="3073" max="3073" width="17.7109375" style="150" customWidth="1"/>
    <col min="3074" max="3074" width="18.85546875" style="150" bestFit="1" customWidth="1"/>
    <col min="3075" max="3075" width="12.85546875" style="150" bestFit="1" customWidth="1"/>
    <col min="3076" max="3076" width="18.85546875" style="150" bestFit="1" customWidth="1"/>
    <col min="3077" max="3077" width="16" style="150" bestFit="1" customWidth="1"/>
    <col min="3078" max="3081" width="18.85546875" style="150" bestFit="1" customWidth="1"/>
    <col min="3082" max="3083" width="12.85546875" style="150" customWidth="1"/>
    <col min="3084" max="3084" width="2.5703125" style="150" customWidth="1"/>
    <col min="3085" max="3328" width="10.85546875" style="150"/>
    <col min="3329" max="3329" width="17.7109375" style="150" customWidth="1"/>
    <col min="3330" max="3330" width="18.85546875" style="150" bestFit="1" customWidth="1"/>
    <col min="3331" max="3331" width="12.85546875" style="150" bestFit="1" customWidth="1"/>
    <col min="3332" max="3332" width="18.85546875" style="150" bestFit="1" customWidth="1"/>
    <col min="3333" max="3333" width="16" style="150" bestFit="1" customWidth="1"/>
    <col min="3334" max="3337" width="18.85546875" style="150" bestFit="1" customWidth="1"/>
    <col min="3338" max="3339" width="12.85546875" style="150" customWidth="1"/>
    <col min="3340" max="3340" width="2.5703125" style="150" customWidth="1"/>
    <col min="3341" max="3584" width="10.85546875" style="150"/>
    <col min="3585" max="3585" width="17.7109375" style="150" customWidth="1"/>
    <col min="3586" max="3586" width="18.85546875" style="150" bestFit="1" customWidth="1"/>
    <col min="3587" max="3587" width="12.85546875" style="150" bestFit="1" customWidth="1"/>
    <col min="3588" max="3588" width="18.85546875" style="150" bestFit="1" customWidth="1"/>
    <col min="3589" max="3589" width="16" style="150" bestFit="1" customWidth="1"/>
    <col min="3590" max="3593" width="18.85546875" style="150" bestFit="1" customWidth="1"/>
    <col min="3594" max="3595" width="12.85546875" style="150" customWidth="1"/>
    <col min="3596" max="3596" width="2.5703125" style="150" customWidth="1"/>
    <col min="3597" max="3840" width="10.85546875" style="150"/>
    <col min="3841" max="3841" width="17.7109375" style="150" customWidth="1"/>
    <col min="3842" max="3842" width="18.85546875" style="150" bestFit="1" customWidth="1"/>
    <col min="3843" max="3843" width="12.85546875" style="150" bestFit="1" customWidth="1"/>
    <col min="3844" max="3844" width="18.85546875" style="150" bestFit="1" customWidth="1"/>
    <col min="3845" max="3845" width="16" style="150" bestFit="1" customWidth="1"/>
    <col min="3846" max="3849" width="18.85546875" style="150" bestFit="1" customWidth="1"/>
    <col min="3850" max="3851" width="12.85546875" style="150" customWidth="1"/>
    <col min="3852" max="3852" width="2.5703125" style="150" customWidth="1"/>
    <col min="3853" max="4096" width="10.85546875" style="150"/>
    <col min="4097" max="4097" width="17.7109375" style="150" customWidth="1"/>
    <col min="4098" max="4098" width="18.85546875" style="150" bestFit="1" customWidth="1"/>
    <col min="4099" max="4099" width="12.85546875" style="150" bestFit="1" customWidth="1"/>
    <col min="4100" max="4100" width="18.85546875" style="150" bestFit="1" customWidth="1"/>
    <col min="4101" max="4101" width="16" style="150" bestFit="1" customWidth="1"/>
    <col min="4102" max="4105" width="18.85546875" style="150" bestFit="1" customWidth="1"/>
    <col min="4106" max="4107" width="12.85546875" style="150" customWidth="1"/>
    <col min="4108" max="4108" width="2.5703125" style="150" customWidth="1"/>
    <col min="4109" max="4352" width="10.85546875" style="150"/>
    <col min="4353" max="4353" width="17.7109375" style="150" customWidth="1"/>
    <col min="4354" max="4354" width="18.85546875" style="150" bestFit="1" customWidth="1"/>
    <col min="4355" max="4355" width="12.85546875" style="150" bestFit="1" customWidth="1"/>
    <col min="4356" max="4356" width="18.85546875" style="150" bestFit="1" customWidth="1"/>
    <col min="4357" max="4357" width="16" style="150" bestFit="1" customWidth="1"/>
    <col min="4358" max="4361" width="18.85546875" style="150" bestFit="1" customWidth="1"/>
    <col min="4362" max="4363" width="12.85546875" style="150" customWidth="1"/>
    <col min="4364" max="4364" width="2.5703125" style="150" customWidth="1"/>
    <col min="4365" max="4608" width="10.85546875" style="150"/>
    <col min="4609" max="4609" width="17.7109375" style="150" customWidth="1"/>
    <col min="4610" max="4610" width="18.85546875" style="150" bestFit="1" customWidth="1"/>
    <col min="4611" max="4611" width="12.85546875" style="150" bestFit="1" customWidth="1"/>
    <col min="4612" max="4612" width="18.85546875" style="150" bestFit="1" customWidth="1"/>
    <col min="4613" max="4613" width="16" style="150" bestFit="1" customWidth="1"/>
    <col min="4614" max="4617" width="18.85546875" style="150" bestFit="1" customWidth="1"/>
    <col min="4618" max="4619" width="12.85546875" style="150" customWidth="1"/>
    <col min="4620" max="4620" width="2.5703125" style="150" customWidth="1"/>
    <col min="4621" max="4864" width="10.85546875" style="150"/>
    <col min="4865" max="4865" width="17.7109375" style="150" customWidth="1"/>
    <col min="4866" max="4866" width="18.85546875" style="150" bestFit="1" customWidth="1"/>
    <col min="4867" max="4867" width="12.85546875" style="150" bestFit="1" customWidth="1"/>
    <col min="4868" max="4868" width="18.85546875" style="150" bestFit="1" customWidth="1"/>
    <col min="4869" max="4869" width="16" style="150" bestFit="1" customWidth="1"/>
    <col min="4870" max="4873" width="18.85546875" style="150" bestFit="1" customWidth="1"/>
    <col min="4874" max="4875" width="12.85546875" style="150" customWidth="1"/>
    <col min="4876" max="4876" width="2.5703125" style="150" customWidth="1"/>
    <col min="4877" max="5120" width="10.85546875" style="150"/>
    <col min="5121" max="5121" width="17.7109375" style="150" customWidth="1"/>
    <col min="5122" max="5122" width="18.85546875" style="150" bestFit="1" customWidth="1"/>
    <col min="5123" max="5123" width="12.85546875" style="150" bestFit="1" customWidth="1"/>
    <col min="5124" max="5124" width="18.85546875" style="150" bestFit="1" customWidth="1"/>
    <col min="5125" max="5125" width="16" style="150" bestFit="1" customWidth="1"/>
    <col min="5126" max="5129" width="18.85546875" style="150" bestFit="1" customWidth="1"/>
    <col min="5130" max="5131" width="12.85546875" style="150" customWidth="1"/>
    <col min="5132" max="5132" width="2.5703125" style="150" customWidth="1"/>
    <col min="5133" max="5376" width="10.85546875" style="150"/>
    <col min="5377" max="5377" width="17.7109375" style="150" customWidth="1"/>
    <col min="5378" max="5378" width="18.85546875" style="150" bestFit="1" customWidth="1"/>
    <col min="5379" max="5379" width="12.85546875" style="150" bestFit="1" customWidth="1"/>
    <col min="5380" max="5380" width="18.85546875" style="150" bestFit="1" customWidth="1"/>
    <col min="5381" max="5381" width="16" style="150" bestFit="1" customWidth="1"/>
    <col min="5382" max="5385" width="18.85546875" style="150" bestFit="1" customWidth="1"/>
    <col min="5386" max="5387" width="12.85546875" style="150" customWidth="1"/>
    <col min="5388" max="5388" width="2.5703125" style="150" customWidth="1"/>
    <col min="5389" max="5632" width="10.85546875" style="150"/>
    <col min="5633" max="5633" width="17.7109375" style="150" customWidth="1"/>
    <col min="5634" max="5634" width="18.85546875" style="150" bestFit="1" customWidth="1"/>
    <col min="5635" max="5635" width="12.85546875" style="150" bestFit="1" customWidth="1"/>
    <col min="5636" max="5636" width="18.85546875" style="150" bestFit="1" customWidth="1"/>
    <col min="5637" max="5637" width="16" style="150" bestFit="1" customWidth="1"/>
    <col min="5638" max="5641" width="18.85546875" style="150" bestFit="1" customWidth="1"/>
    <col min="5642" max="5643" width="12.85546875" style="150" customWidth="1"/>
    <col min="5644" max="5644" width="2.5703125" style="150" customWidth="1"/>
    <col min="5645" max="5888" width="10.85546875" style="150"/>
    <col min="5889" max="5889" width="17.7109375" style="150" customWidth="1"/>
    <col min="5890" max="5890" width="18.85546875" style="150" bestFit="1" customWidth="1"/>
    <col min="5891" max="5891" width="12.85546875" style="150" bestFit="1" customWidth="1"/>
    <col min="5892" max="5892" width="18.85546875" style="150" bestFit="1" customWidth="1"/>
    <col min="5893" max="5893" width="16" style="150" bestFit="1" customWidth="1"/>
    <col min="5894" max="5897" width="18.85546875" style="150" bestFit="1" customWidth="1"/>
    <col min="5898" max="5899" width="12.85546875" style="150" customWidth="1"/>
    <col min="5900" max="5900" width="2.5703125" style="150" customWidth="1"/>
    <col min="5901" max="6144" width="10.85546875" style="150"/>
    <col min="6145" max="6145" width="17.7109375" style="150" customWidth="1"/>
    <col min="6146" max="6146" width="18.85546875" style="150" bestFit="1" customWidth="1"/>
    <col min="6147" max="6147" width="12.85546875" style="150" bestFit="1" customWidth="1"/>
    <col min="6148" max="6148" width="18.85546875" style="150" bestFit="1" customWidth="1"/>
    <col min="6149" max="6149" width="16" style="150" bestFit="1" customWidth="1"/>
    <col min="6150" max="6153" width="18.85546875" style="150" bestFit="1" customWidth="1"/>
    <col min="6154" max="6155" width="12.85546875" style="150" customWidth="1"/>
    <col min="6156" max="6156" width="2.5703125" style="150" customWidth="1"/>
    <col min="6157" max="6400" width="10.85546875" style="150"/>
    <col min="6401" max="6401" width="17.7109375" style="150" customWidth="1"/>
    <col min="6402" max="6402" width="18.85546875" style="150" bestFit="1" customWidth="1"/>
    <col min="6403" max="6403" width="12.85546875" style="150" bestFit="1" customWidth="1"/>
    <col min="6404" max="6404" width="18.85546875" style="150" bestFit="1" customWidth="1"/>
    <col min="6405" max="6405" width="16" style="150" bestFit="1" customWidth="1"/>
    <col min="6406" max="6409" width="18.85546875" style="150" bestFit="1" customWidth="1"/>
    <col min="6410" max="6411" width="12.85546875" style="150" customWidth="1"/>
    <col min="6412" max="6412" width="2.5703125" style="150" customWidth="1"/>
    <col min="6413" max="6656" width="10.85546875" style="150"/>
    <col min="6657" max="6657" width="17.7109375" style="150" customWidth="1"/>
    <col min="6658" max="6658" width="18.85546875" style="150" bestFit="1" customWidth="1"/>
    <col min="6659" max="6659" width="12.85546875" style="150" bestFit="1" customWidth="1"/>
    <col min="6660" max="6660" width="18.85546875" style="150" bestFit="1" customWidth="1"/>
    <col min="6661" max="6661" width="16" style="150" bestFit="1" customWidth="1"/>
    <col min="6662" max="6665" width="18.85546875" style="150" bestFit="1" customWidth="1"/>
    <col min="6666" max="6667" width="12.85546875" style="150" customWidth="1"/>
    <col min="6668" max="6668" width="2.5703125" style="150" customWidth="1"/>
    <col min="6669" max="6912" width="10.85546875" style="150"/>
    <col min="6913" max="6913" width="17.7109375" style="150" customWidth="1"/>
    <col min="6914" max="6914" width="18.85546875" style="150" bestFit="1" customWidth="1"/>
    <col min="6915" max="6915" width="12.85546875" style="150" bestFit="1" customWidth="1"/>
    <col min="6916" max="6916" width="18.85546875" style="150" bestFit="1" customWidth="1"/>
    <col min="6917" max="6917" width="16" style="150" bestFit="1" customWidth="1"/>
    <col min="6918" max="6921" width="18.85546875" style="150" bestFit="1" customWidth="1"/>
    <col min="6922" max="6923" width="12.85546875" style="150" customWidth="1"/>
    <col min="6924" max="6924" width="2.5703125" style="150" customWidth="1"/>
    <col min="6925" max="7168" width="10.85546875" style="150"/>
    <col min="7169" max="7169" width="17.7109375" style="150" customWidth="1"/>
    <col min="7170" max="7170" width="18.85546875" style="150" bestFit="1" customWidth="1"/>
    <col min="7171" max="7171" width="12.85546875" style="150" bestFit="1" customWidth="1"/>
    <col min="7172" max="7172" width="18.85546875" style="150" bestFit="1" customWidth="1"/>
    <col min="7173" max="7173" width="16" style="150" bestFit="1" customWidth="1"/>
    <col min="7174" max="7177" width="18.85546875" style="150" bestFit="1" customWidth="1"/>
    <col min="7178" max="7179" width="12.85546875" style="150" customWidth="1"/>
    <col min="7180" max="7180" width="2.5703125" style="150" customWidth="1"/>
    <col min="7181" max="7424" width="10.85546875" style="150"/>
    <col min="7425" max="7425" width="17.7109375" style="150" customWidth="1"/>
    <col min="7426" max="7426" width="18.85546875" style="150" bestFit="1" customWidth="1"/>
    <col min="7427" max="7427" width="12.85546875" style="150" bestFit="1" customWidth="1"/>
    <col min="7428" max="7428" width="18.85546875" style="150" bestFit="1" customWidth="1"/>
    <col min="7429" max="7429" width="16" style="150" bestFit="1" customWidth="1"/>
    <col min="7430" max="7433" width="18.85546875" style="150" bestFit="1" customWidth="1"/>
    <col min="7434" max="7435" width="12.85546875" style="150" customWidth="1"/>
    <col min="7436" max="7436" width="2.5703125" style="150" customWidth="1"/>
    <col min="7437" max="7680" width="10.85546875" style="150"/>
    <col min="7681" max="7681" width="17.7109375" style="150" customWidth="1"/>
    <col min="7682" max="7682" width="18.85546875" style="150" bestFit="1" customWidth="1"/>
    <col min="7683" max="7683" width="12.85546875" style="150" bestFit="1" customWidth="1"/>
    <col min="7684" max="7684" width="18.85546875" style="150" bestFit="1" customWidth="1"/>
    <col min="7685" max="7685" width="16" style="150" bestFit="1" customWidth="1"/>
    <col min="7686" max="7689" width="18.85546875" style="150" bestFit="1" customWidth="1"/>
    <col min="7690" max="7691" width="12.85546875" style="150" customWidth="1"/>
    <col min="7692" max="7692" width="2.5703125" style="150" customWidth="1"/>
    <col min="7693" max="7936" width="10.85546875" style="150"/>
    <col min="7937" max="7937" width="17.7109375" style="150" customWidth="1"/>
    <col min="7938" max="7938" width="18.85546875" style="150" bestFit="1" customWidth="1"/>
    <col min="7939" max="7939" width="12.85546875" style="150" bestFit="1" customWidth="1"/>
    <col min="7940" max="7940" width="18.85546875" style="150" bestFit="1" customWidth="1"/>
    <col min="7941" max="7941" width="16" style="150" bestFit="1" customWidth="1"/>
    <col min="7942" max="7945" width="18.85546875" style="150" bestFit="1" customWidth="1"/>
    <col min="7946" max="7947" width="12.85546875" style="150" customWidth="1"/>
    <col min="7948" max="7948" width="2.5703125" style="150" customWidth="1"/>
    <col min="7949" max="8192" width="10.85546875" style="150"/>
    <col min="8193" max="8193" width="17.7109375" style="150" customWidth="1"/>
    <col min="8194" max="8194" width="18.85546875" style="150" bestFit="1" customWidth="1"/>
    <col min="8195" max="8195" width="12.85546875" style="150" bestFit="1" customWidth="1"/>
    <col min="8196" max="8196" width="18.85546875" style="150" bestFit="1" customWidth="1"/>
    <col min="8197" max="8197" width="16" style="150" bestFit="1" customWidth="1"/>
    <col min="8198" max="8201" width="18.85546875" style="150" bestFit="1" customWidth="1"/>
    <col min="8202" max="8203" width="12.85546875" style="150" customWidth="1"/>
    <col min="8204" max="8204" width="2.5703125" style="150" customWidth="1"/>
    <col min="8205" max="8448" width="10.85546875" style="150"/>
    <col min="8449" max="8449" width="17.7109375" style="150" customWidth="1"/>
    <col min="8450" max="8450" width="18.85546875" style="150" bestFit="1" customWidth="1"/>
    <col min="8451" max="8451" width="12.85546875" style="150" bestFit="1" customWidth="1"/>
    <col min="8452" max="8452" width="18.85546875" style="150" bestFit="1" customWidth="1"/>
    <col min="8453" max="8453" width="16" style="150" bestFit="1" customWidth="1"/>
    <col min="8454" max="8457" width="18.85546875" style="150" bestFit="1" customWidth="1"/>
    <col min="8458" max="8459" width="12.85546875" style="150" customWidth="1"/>
    <col min="8460" max="8460" width="2.5703125" style="150" customWidth="1"/>
    <col min="8461" max="8704" width="10.85546875" style="150"/>
    <col min="8705" max="8705" width="17.7109375" style="150" customWidth="1"/>
    <col min="8706" max="8706" width="18.85546875" style="150" bestFit="1" customWidth="1"/>
    <col min="8707" max="8707" width="12.85546875" style="150" bestFit="1" customWidth="1"/>
    <col min="8708" max="8708" width="18.85546875" style="150" bestFit="1" customWidth="1"/>
    <col min="8709" max="8709" width="16" style="150" bestFit="1" customWidth="1"/>
    <col min="8710" max="8713" width="18.85546875" style="150" bestFit="1" customWidth="1"/>
    <col min="8714" max="8715" width="12.85546875" style="150" customWidth="1"/>
    <col min="8716" max="8716" width="2.5703125" style="150" customWidth="1"/>
    <col min="8717" max="8960" width="10.85546875" style="150"/>
    <col min="8961" max="8961" width="17.7109375" style="150" customWidth="1"/>
    <col min="8962" max="8962" width="18.85546875" style="150" bestFit="1" customWidth="1"/>
    <col min="8963" max="8963" width="12.85546875" style="150" bestFit="1" customWidth="1"/>
    <col min="8964" max="8964" width="18.85546875" style="150" bestFit="1" customWidth="1"/>
    <col min="8965" max="8965" width="16" style="150" bestFit="1" customWidth="1"/>
    <col min="8966" max="8969" width="18.85546875" style="150" bestFit="1" customWidth="1"/>
    <col min="8970" max="8971" width="12.85546875" style="150" customWidth="1"/>
    <col min="8972" max="8972" width="2.5703125" style="150" customWidth="1"/>
    <col min="8973" max="9216" width="10.85546875" style="150"/>
    <col min="9217" max="9217" width="17.7109375" style="150" customWidth="1"/>
    <col min="9218" max="9218" width="18.85546875" style="150" bestFit="1" customWidth="1"/>
    <col min="9219" max="9219" width="12.85546875" style="150" bestFit="1" customWidth="1"/>
    <col min="9220" max="9220" width="18.85546875" style="150" bestFit="1" customWidth="1"/>
    <col min="9221" max="9221" width="16" style="150" bestFit="1" customWidth="1"/>
    <col min="9222" max="9225" width="18.85546875" style="150" bestFit="1" customWidth="1"/>
    <col min="9226" max="9227" width="12.85546875" style="150" customWidth="1"/>
    <col min="9228" max="9228" width="2.5703125" style="150" customWidth="1"/>
    <col min="9229" max="9472" width="10.85546875" style="150"/>
    <col min="9473" max="9473" width="17.7109375" style="150" customWidth="1"/>
    <col min="9474" max="9474" width="18.85546875" style="150" bestFit="1" customWidth="1"/>
    <col min="9475" max="9475" width="12.85546875" style="150" bestFit="1" customWidth="1"/>
    <col min="9476" max="9476" width="18.85546875" style="150" bestFit="1" customWidth="1"/>
    <col min="9477" max="9477" width="16" style="150" bestFit="1" customWidth="1"/>
    <col min="9478" max="9481" width="18.85546875" style="150" bestFit="1" customWidth="1"/>
    <col min="9482" max="9483" width="12.85546875" style="150" customWidth="1"/>
    <col min="9484" max="9484" width="2.5703125" style="150" customWidth="1"/>
    <col min="9485" max="9728" width="10.85546875" style="150"/>
    <col min="9729" max="9729" width="17.7109375" style="150" customWidth="1"/>
    <col min="9730" max="9730" width="18.85546875" style="150" bestFit="1" customWidth="1"/>
    <col min="9731" max="9731" width="12.85546875" style="150" bestFit="1" customWidth="1"/>
    <col min="9732" max="9732" width="18.85546875" style="150" bestFit="1" customWidth="1"/>
    <col min="9733" max="9733" width="16" style="150" bestFit="1" customWidth="1"/>
    <col min="9734" max="9737" width="18.85546875" style="150" bestFit="1" customWidth="1"/>
    <col min="9738" max="9739" width="12.85546875" style="150" customWidth="1"/>
    <col min="9740" max="9740" width="2.5703125" style="150" customWidth="1"/>
    <col min="9741" max="9984" width="10.85546875" style="150"/>
    <col min="9985" max="9985" width="17.7109375" style="150" customWidth="1"/>
    <col min="9986" max="9986" width="18.85546875" style="150" bestFit="1" customWidth="1"/>
    <col min="9987" max="9987" width="12.85546875" style="150" bestFit="1" customWidth="1"/>
    <col min="9988" max="9988" width="18.85546875" style="150" bestFit="1" customWidth="1"/>
    <col min="9989" max="9989" width="16" style="150" bestFit="1" customWidth="1"/>
    <col min="9990" max="9993" width="18.85546875" style="150" bestFit="1" customWidth="1"/>
    <col min="9994" max="9995" width="12.85546875" style="150" customWidth="1"/>
    <col min="9996" max="9996" width="2.5703125" style="150" customWidth="1"/>
    <col min="9997" max="10240" width="10.85546875" style="150"/>
    <col min="10241" max="10241" width="17.7109375" style="150" customWidth="1"/>
    <col min="10242" max="10242" width="18.85546875" style="150" bestFit="1" customWidth="1"/>
    <col min="10243" max="10243" width="12.85546875" style="150" bestFit="1" customWidth="1"/>
    <col min="10244" max="10244" width="18.85546875" style="150" bestFit="1" customWidth="1"/>
    <col min="10245" max="10245" width="16" style="150" bestFit="1" customWidth="1"/>
    <col min="10246" max="10249" width="18.85546875" style="150" bestFit="1" customWidth="1"/>
    <col min="10250" max="10251" width="12.85546875" style="150" customWidth="1"/>
    <col min="10252" max="10252" width="2.5703125" style="150" customWidth="1"/>
    <col min="10253" max="10496" width="10.85546875" style="150"/>
    <col min="10497" max="10497" width="17.7109375" style="150" customWidth="1"/>
    <col min="10498" max="10498" width="18.85546875" style="150" bestFit="1" customWidth="1"/>
    <col min="10499" max="10499" width="12.85546875" style="150" bestFit="1" customWidth="1"/>
    <col min="10500" max="10500" width="18.85546875" style="150" bestFit="1" customWidth="1"/>
    <col min="10501" max="10501" width="16" style="150" bestFit="1" customWidth="1"/>
    <col min="10502" max="10505" width="18.85546875" style="150" bestFit="1" customWidth="1"/>
    <col min="10506" max="10507" width="12.85546875" style="150" customWidth="1"/>
    <col min="10508" max="10508" width="2.5703125" style="150" customWidth="1"/>
    <col min="10509" max="10752" width="10.85546875" style="150"/>
    <col min="10753" max="10753" width="17.7109375" style="150" customWidth="1"/>
    <col min="10754" max="10754" width="18.85546875" style="150" bestFit="1" customWidth="1"/>
    <col min="10755" max="10755" width="12.85546875" style="150" bestFit="1" customWidth="1"/>
    <col min="10756" max="10756" width="18.85546875" style="150" bestFit="1" customWidth="1"/>
    <col min="10757" max="10757" width="16" style="150" bestFit="1" customWidth="1"/>
    <col min="10758" max="10761" width="18.85546875" style="150" bestFit="1" customWidth="1"/>
    <col min="10762" max="10763" width="12.85546875" style="150" customWidth="1"/>
    <col min="10764" max="10764" width="2.5703125" style="150" customWidth="1"/>
    <col min="10765" max="11008" width="10.85546875" style="150"/>
    <col min="11009" max="11009" width="17.7109375" style="150" customWidth="1"/>
    <col min="11010" max="11010" width="18.85546875" style="150" bestFit="1" customWidth="1"/>
    <col min="11011" max="11011" width="12.85546875" style="150" bestFit="1" customWidth="1"/>
    <col min="11012" max="11012" width="18.85546875" style="150" bestFit="1" customWidth="1"/>
    <col min="11013" max="11013" width="16" style="150" bestFit="1" customWidth="1"/>
    <col min="11014" max="11017" width="18.85546875" style="150" bestFit="1" customWidth="1"/>
    <col min="11018" max="11019" width="12.85546875" style="150" customWidth="1"/>
    <col min="11020" max="11020" width="2.5703125" style="150" customWidth="1"/>
    <col min="11021" max="11264" width="10.85546875" style="150"/>
    <col min="11265" max="11265" width="17.7109375" style="150" customWidth="1"/>
    <col min="11266" max="11266" width="18.85546875" style="150" bestFit="1" customWidth="1"/>
    <col min="11267" max="11267" width="12.85546875" style="150" bestFit="1" customWidth="1"/>
    <col min="11268" max="11268" width="18.85546875" style="150" bestFit="1" customWidth="1"/>
    <col min="11269" max="11269" width="16" style="150" bestFit="1" customWidth="1"/>
    <col min="11270" max="11273" width="18.85546875" style="150" bestFit="1" customWidth="1"/>
    <col min="11274" max="11275" width="12.85546875" style="150" customWidth="1"/>
    <col min="11276" max="11276" width="2.5703125" style="150" customWidth="1"/>
    <col min="11277" max="11520" width="10.85546875" style="150"/>
    <col min="11521" max="11521" width="17.7109375" style="150" customWidth="1"/>
    <col min="11522" max="11522" width="18.85546875" style="150" bestFit="1" customWidth="1"/>
    <col min="11523" max="11523" width="12.85546875" style="150" bestFit="1" customWidth="1"/>
    <col min="11524" max="11524" width="18.85546875" style="150" bestFit="1" customWidth="1"/>
    <col min="11525" max="11525" width="16" style="150" bestFit="1" customWidth="1"/>
    <col min="11526" max="11529" width="18.85546875" style="150" bestFit="1" customWidth="1"/>
    <col min="11530" max="11531" width="12.85546875" style="150" customWidth="1"/>
    <col min="11532" max="11532" width="2.5703125" style="150" customWidth="1"/>
    <col min="11533" max="11776" width="10.85546875" style="150"/>
    <col min="11777" max="11777" width="17.7109375" style="150" customWidth="1"/>
    <col min="11778" max="11778" width="18.85546875" style="150" bestFit="1" customWidth="1"/>
    <col min="11779" max="11779" width="12.85546875" style="150" bestFit="1" customWidth="1"/>
    <col min="11780" max="11780" width="18.85546875" style="150" bestFit="1" customWidth="1"/>
    <col min="11781" max="11781" width="16" style="150" bestFit="1" customWidth="1"/>
    <col min="11782" max="11785" width="18.85546875" style="150" bestFit="1" customWidth="1"/>
    <col min="11786" max="11787" width="12.85546875" style="150" customWidth="1"/>
    <col min="11788" max="11788" width="2.5703125" style="150" customWidth="1"/>
    <col min="11789" max="12032" width="10.85546875" style="150"/>
    <col min="12033" max="12033" width="17.7109375" style="150" customWidth="1"/>
    <col min="12034" max="12034" width="18.85546875" style="150" bestFit="1" customWidth="1"/>
    <col min="12035" max="12035" width="12.85546875" style="150" bestFit="1" customWidth="1"/>
    <col min="12036" max="12036" width="18.85546875" style="150" bestFit="1" customWidth="1"/>
    <col min="12037" max="12037" width="16" style="150" bestFit="1" customWidth="1"/>
    <col min="12038" max="12041" width="18.85546875" style="150" bestFit="1" customWidth="1"/>
    <col min="12042" max="12043" width="12.85546875" style="150" customWidth="1"/>
    <col min="12044" max="12044" width="2.5703125" style="150" customWidth="1"/>
    <col min="12045" max="12288" width="10.85546875" style="150"/>
    <col min="12289" max="12289" width="17.7109375" style="150" customWidth="1"/>
    <col min="12290" max="12290" width="18.85546875" style="150" bestFit="1" customWidth="1"/>
    <col min="12291" max="12291" width="12.85546875" style="150" bestFit="1" customWidth="1"/>
    <col min="12292" max="12292" width="18.85546875" style="150" bestFit="1" customWidth="1"/>
    <col min="12293" max="12293" width="16" style="150" bestFit="1" customWidth="1"/>
    <col min="12294" max="12297" width="18.85546875" style="150" bestFit="1" customWidth="1"/>
    <col min="12298" max="12299" width="12.85546875" style="150" customWidth="1"/>
    <col min="12300" max="12300" width="2.5703125" style="150" customWidth="1"/>
    <col min="12301" max="12544" width="10.85546875" style="150"/>
    <col min="12545" max="12545" width="17.7109375" style="150" customWidth="1"/>
    <col min="12546" max="12546" width="18.85546875" style="150" bestFit="1" customWidth="1"/>
    <col min="12547" max="12547" width="12.85546875" style="150" bestFit="1" customWidth="1"/>
    <col min="12548" max="12548" width="18.85546875" style="150" bestFit="1" customWidth="1"/>
    <col min="12549" max="12549" width="16" style="150" bestFit="1" customWidth="1"/>
    <col min="12550" max="12553" width="18.85546875" style="150" bestFit="1" customWidth="1"/>
    <col min="12554" max="12555" width="12.85546875" style="150" customWidth="1"/>
    <col min="12556" max="12556" width="2.5703125" style="150" customWidth="1"/>
    <col min="12557" max="12800" width="10.85546875" style="150"/>
    <col min="12801" max="12801" width="17.7109375" style="150" customWidth="1"/>
    <col min="12802" max="12802" width="18.85546875" style="150" bestFit="1" customWidth="1"/>
    <col min="12803" max="12803" width="12.85546875" style="150" bestFit="1" customWidth="1"/>
    <col min="12804" max="12804" width="18.85546875" style="150" bestFit="1" customWidth="1"/>
    <col min="12805" max="12805" width="16" style="150" bestFit="1" customWidth="1"/>
    <col min="12806" max="12809" width="18.85546875" style="150" bestFit="1" customWidth="1"/>
    <col min="12810" max="12811" width="12.85546875" style="150" customWidth="1"/>
    <col min="12812" max="12812" width="2.5703125" style="150" customWidth="1"/>
    <col min="12813" max="13056" width="10.85546875" style="150"/>
    <col min="13057" max="13057" width="17.7109375" style="150" customWidth="1"/>
    <col min="13058" max="13058" width="18.85546875" style="150" bestFit="1" customWidth="1"/>
    <col min="13059" max="13059" width="12.85546875" style="150" bestFit="1" customWidth="1"/>
    <col min="13060" max="13060" width="18.85546875" style="150" bestFit="1" customWidth="1"/>
    <col min="13061" max="13061" width="16" style="150" bestFit="1" customWidth="1"/>
    <col min="13062" max="13065" width="18.85546875" style="150" bestFit="1" customWidth="1"/>
    <col min="13066" max="13067" width="12.85546875" style="150" customWidth="1"/>
    <col min="13068" max="13068" width="2.5703125" style="150" customWidth="1"/>
    <col min="13069" max="13312" width="10.85546875" style="150"/>
    <col min="13313" max="13313" width="17.7109375" style="150" customWidth="1"/>
    <col min="13314" max="13314" width="18.85546875" style="150" bestFit="1" customWidth="1"/>
    <col min="13315" max="13315" width="12.85546875" style="150" bestFit="1" customWidth="1"/>
    <col min="13316" max="13316" width="18.85546875" style="150" bestFit="1" customWidth="1"/>
    <col min="13317" max="13317" width="16" style="150" bestFit="1" customWidth="1"/>
    <col min="13318" max="13321" width="18.85546875" style="150" bestFit="1" customWidth="1"/>
    <col min="13322" max="13323" width="12.85546875" style="150" customWidth="1"/>
    <col min="13324" max="13324" width="2.5703125" style="150" customWidth="1"/>
    <col min="13325" max="13568" width="10.85546875" style="150"/>
    <col min="13569" max="13569" width="17.7109375" style="150" customWidth="1"/>
    <col min="13570" max="13570" width="18.85546875" style="150" bestFit="1" customWidth="1"/>
    <col min="13571" max="13571" width="12.85546875" style="150" bestFit="1" customWidth="1"/>
    <col min="13572" max="13572" width="18.85546875" style="150" bestFit="1" customWidth="1"/>
    <col min="13573" max="13573" width="16" style="150" bestFit="1" customWidth="1"/>
    <col min="13574" max="13577" width="18.85546875" style="150" bestFit="1" customWidth="1"/>
    <col min="13578" max="13579" width="12.85546875" style="150" customWidth="1"/>
    <col min="13580" max="13580" width="2.5703125" style="150" customWidth="1"/>
    <col min="13581" max="13824" width="10.85546875" style="150"/>
    <col min="13825" max="13825" width="17.7109375" style="150" customWidth="1"/>
    <col min="13826" max="13826" width="18.85546875" style="150" bestFit="1" customWidth="1"/>
    <col min="13827" max="13827" width="12.85546875" style="150" bestFit="1" customWidth="1"/>
    <col min="13828" max="13828" width="18.85546875" style="150" bestFit="1" customWidth="1"/>
    <col min="13829" max="13829" width="16" style="150" bestFit="1" customWidth="1"/>
    <col min="13830" max="13833" width="18.85546875" style="150" bestFit="1" customWidth="1"/>
    <col min="13834" max="13835" width="12.85546875" style="150" customWidth="1"/>
    <col min="13836" max="13836" width="2.5703125" style="150" customWidth="1"/>
    <col min="13837" max="14080" width="10.85546875" style="150"/>
    <col min="14081" max="14081" width="17.7109375" style="150" customWidth="1"/>
    <col min="14082" max="14082" width="18.85546875" style="150" bestFit="1" customWidth="1"/>
    <col min="14083" max="14083" width="12.85546875" style="150" bestFit="1" customWidth="1"/>
    <col min="14084" max="14084" width="18.85546875" style="150" bestFit="1" customWidth="1"/>
    <col min="14085" max="14085" width="16" style="150" bestFit="1" customWidth="1"/>
    <col min="14086" max="14089" width="18.85546875" style="150" bestFit="1" customWidth="1"/>
    <col min="14090" max="14091" width="12.85546875" style="150" customWidth="1"/>
    <col min="14092" max="14092" width="2.5703125" style="150" customWidth="1"/>
    <col min="14093" max="14336" width="10.85546875" style="150"/>
    <col min="14337" max="14337" width="17.7109375" style="150" customWidth="1"/>
    <col min="14338" max="14338" width="18.85546875" style="150" bestFit="1" customWidth="1"/>
    <col min="14339" max="14339" width="12.85546875" style="150" bestFit="1" customWidth="1"/>
    <col min="14340" max="14340" width="18.85546875" style="150" bestFit="1" customWidth="1"/>
    <col min="14341" max="14341" width="16" style="150" bestFit="1" customWidth="1"/>
    <col min="14342" max="14345" width="18.85546875" style="150" bestFit="1" customWidth="1"/>
    <col min="14346" max="14347" width="12.85546875" style="150" customWidth="1"/>
    <col min="14348" max="14348" width="2.5703125" style="150" customWidth="1"/>
    <col min="14349" max="14592" width="10.85546875" style="150"/>
    <col min="14593" max="14593" width="17.7109375" style="150" customWidth="1"/>
    <col min="14594" max="14594" width="18.85546875" style="150" bestFit="1" customWidth="1"/>
    <col min="14595" max="14595" width="12.85546875" style="150" bestFit="1" customWidth="1"/>
    <col min="14596" max="14596" width="18.85546875" style="150" bestFit="1" customWidth="1"/>
    <col min="14597" max="14597" width="16" style="150" bestFit="1" customWidth="1"/>
    <col min="14598" max="14601" width="18.85546875" style="150" bestFit="1" customWidth="1"/>
    <col min="14602" max="14603" width="12.85546875" style="150" customWidth="1"/>
    <col min="14604" max="14604" width="2.5703125" style="150" customWidth="1"/>
    <col min="14605" max="14848" width="10.85546875" style="150"/>
    <col min="14849" max="14849" width="17.7109375" style="150" customWidth="1"/>
    <col min="14850" max="14850" width="18.85546875" style="150" bestFit="1" customWidth="1"/>
    <col min="14851" max="14851" width="12.85546875" style="150" bestFit="1" customWidth="1"/>
    <col min="14852" max="14852" width="18.85546875" style="150" bestFit="1" customWidth="1"/>
    <col min="14853" max="14853" width="16" style="150" bestFit="1" customWidth="1"/>
    <col min="14854" max="14857" width="18.85546875" style="150" bestFit="1" customWidth="1"/>
    <col min="14858" max="14859" width="12.85546875" style="150" customWidth="1"/>
    <col min="14860" max="14860" width="2.5703125" style="150" customWidth="1"/>
    <col min="14861" max="15104" width="10.85546875" style="150"/>
    <col min="15105" max="15105" width="17.7109375" style="150" customWidth="1"/>
    <col min="15106" max="15106" width="18.85546875" style="150" bestFit="1" customWidth="1"/>
    <col min="15107" max="15107" width="12.85546875" style="150" bestFit="1" customWidth="1"/>
    <col min="15108" max="15108" width="18.85546875" style="150" bestFit="1" customWidth="1"/>
    <col min="15109" max="15109" width="16" style="150" bestFit="1" customWidth="1"/>
    <col min="15110" max="15113" width="18.85546875" style="150" bestFit="1" customWidth="1"/>
    <col min="15114" max="15115" width="12.85546875" style="150" customWidth="1"/>
    <col min="15116" max="15116" width="2.5703125" style="150" customWidth="1"/>
    <col min="15117" max="15360" width="10.85546875" style="150"/>
    <col min="15361" max="15361" width="17.7109375" style="150" customWidth="1"/>
    <col min="15362" max="15362" width="18.85546875" style="150" bestFit="1" customWidth="1"/>
    <col min="15363" max="15363" width="12.85546875" style="150" bestFit="1" customWidth="1"/>
    <col min="15364" max="15364" width="18.85546875" style="150" bestFit="1" customWidth="1"/>
    <col min="15365" max="15365" width="16" style="150" bestFit="1" customWidth="1"/>
    <col min="15366" max="15369" width="18.85546875" style="150" bestFit="1" customWidth="1"/>
    <col min="15370" max="15371" width="12.85546875" style="150" customWidth="1"/>
    <col min="15372" max="15372" width="2.5703125" style="150" customWidth="1"/>
    <col min="15373" max="15616" width="10.85546875" style="150"/>
    <col min="15617" max="15617" width="17.7109375" style="150" customWidth="1"/>
    <col min="15618" max="15618" width="18.85546875" style="150" bestFit="1" customWidth="1"/>
    <col min="15619" max="15619" width="12.85546875" style="150" bestFit="1" customWidth="1"/>
    <col min="15620" max="15620" width="18.85546875" style="150" bestFit="1" customWidth="1"/>
    <col min="15621" max="15621" width="16" style="150" bestFit="1" customWidth="1"/>
    <col min="15622" max="15625" width="18.85546875" style="150" bestFit="1" customWidth="1"/>
    <col min="15626" max="15627" width="12.85546875" style="150" customWidth="1"/>
    <col min="15628" max="15628" width="2.5703125" style="150" customWidth="1"/>
    <col min="15629" max="15872" width="10.85546875" style="150"/>
    <col min="15873" max="15873" width="17.7109375" style="150" customWidth="1"/>
    <col min="15874" max="15874" width="18.85546875" style="150" bestFit="1" customWidth="1"/>
    <col min="15875" max="15875" width="12.85546875" style="150" bestFit="1" customWidth="1"/>
    <col min="15876" max="15876" width="18.85546875" style="150" bestFit="1" customWidth="1"/>
    <col min="15877" max="15877" width="16" style="150" bestFit="1" customWidth="1"/>
    <col min="15878" max="15881" width="18.85546875" style="150" bestFit="1" customWidth="1"/>
    <col min="15882" max="15883" width="12.85546875" style="150" customWidth="1"/>
    <col min="15884" max="15884" width="2.5703125" style="150" customWidth="1"/>
    <col min="15885" max="16128" width="10.85546875" style="150"/>
    <col min="16129" max="16129" width="17.7109375" style="150" customWidth="1"/>
    <col min="16130" max="16130" width="18.85546875" style="150" bestFit="1" customWidth="1"/>
    <col min="16131" max="16131" width="12.85546875" style="150" bestFit="1" customWidth="1"/>
    <col min="16132" max="16132" width="18.85546875" style="150" bestFit="1" customWidth="1"/>
    <col min="16133" max="16133" width="16" style="150" bestFit="1" customWidth="1"/>
    <col min="16134" max="16137" width="18.85546875" style="150" bestFit="1" customWidth="1"/>
    <col min="16138" max="16139" width="12.85546875" style="150" customWidth="1"/>
    <col min="16140" max="16140" width="2.5703125" style="150" customWidth="1"/>
    <col min="16141" max="16384" width="10.85546875" style="150"/>
  </cols>
  <sheetData>
    <row r="1" spans="1:20">
      <c r="A1" s="170" t="s">
        <v>224</v>
      </c>
    </row>
    <row r="2" spans="1:20" ht="15.75">
      <c r="A2" s="136" t="s">
        <v>225</v>
      </c>
    </row>
    <row r="3" spans="1:20" ht="15.75">
      <c r="A3" s="136"/>
    </row>
    <row r="4" spans="1:20">
      <c r="A4" s="8" t="s">
        <v>306</v>
      </c>
    </row>
    <row r="5" spans="1:20">
      <c r="A5" s="147" t="s">
        <v>221</v>
      </c>
      <c r="B5" s="227" t="s">
        <v>174</v>
      </c>
      <c r="C5" s="227" t="s">
        <v>175</v>
      </c>
      <c r="D5" s="227" t="s">
        <v>176</v>
      </c>
      <c r="E5" s="227" t="s">
        <v>177</v>
      </c>
      <c r="F5" s="227" t="s">
        <v>178</v>
      </c>
      <c r="G5" s="227" t="s">
        <v>180</v>
      </c>
      <c r="H5" s="227" t="s">
        <v>179</v>
      </c>
      <c r="I5" s="227" t="s">
        <v>181</v>
      </c>
      <c r="J5" s="227" t="s">
        <v>26</v>
      </c>
      <c r="K5" s="227" t="s">
        <v>55</v>
      </c>
    </row>
    <row r="6" spans="1:20">
      <c r="A6" s="739">
        <v>2011</v>
      </c>
      <c r="B6" s="740">
        <v>10721.0312825658</v>
      </c>
      <c r="C6" s="740">
        <v>10235.353079840101</v>
      </c>
      <c r="D6" s="740">
        <v>1522.5406592484701</v>
      </c>
      <c r="E6" s="740">
        <v>219.44862884541499</v>
      </c>
      <c r="F6" s="740">
        <v>2426.7359521288299</v>
      </c>
      <c r="G6" s="740">
        <v>775.59494796720799</v>
      </c>
      <c r="H6" s="740">
        <v>1030.07229161687</v>
      </c>
      <c r="I6" s="740">
        <v>563.68947023926796</v>
      </c>
      <c r="J6" s="740">
        <v>31.2085217607323</v>
      </c>
      <c r="K6" s="740">
        <f t="shared" ref="K6:K13" si="0">SUM(B6:J6)</f>
        <v>27525.674834212692</v>
      </c>
      <c r="N6" s="741"/>
    </row>
    <row r="7" spans="1:20">
      <c r="A7" s="739">
        <v>2012</v>
      </c>
      <c r="B7" s="740">
        <v>10730.942210401799</v>
      </c>
      <c r="C7" s="740">
        <v>10745.515758961699</v>
      </c>
      <c r="D7" s="740">
        <v>1352.33743256601</v>
      </c>
      <c r="E7" s="740">
        <v>209.569981439488</v>
      </c>
      <c r="F7" s="740">
        <v>2575.3341204306998</v>
      </c>
      <c r="G7" s="740">
        <v>558.25922602627895</v>
      </c>
      <c r="H7" s="740">
        <v>844.82847995065697</v>
      </c>
      <c r="I7" s="740">
        <v>428.26749069318203</v>
      </c>
      <c r="J7" s="740">
        <v>21.6183863068179</v>
      </c>
      <c r="K7" s="740">
        <f t="shared" si="0"/>
        <v>27466.673086776635</v>
      </c>
      <c r="N7" s="741"/>
    </row>
    <row r="8" spans="1:20">
      <c r="A8" s="739">
        <v>2013</v>
      </c>
      <c r="B8" s="740">
        <v>9820.7478280872601</v>
      </c>
      <c r="C8" s="740">
        <v>8536.2794900494901</v>
      </c>
      <c r="D8" s="740">
        <v>1413.84338734106</v>
      </c>
      <c r="E8" s="740">
        <v>479.25180439750102</v>
      </c>
      <c r="F8" s="740">
        <v>1776.0595258877399</v>
      </c>
      <c r="G8" s="740">
        <v>527.7123537571</v>
      </c>
      <c r="H8" s="740">
        <v>856.80847467289595</v>
      </c>
      <c r="I8" s="740">
        <v>355.52074602744</v>
      </c>
      <c r="J8" s="740">
        <v>23.2218059725597</v>
      </c>
      <c r="K8" s="740">
        <f t="shared" si="0"/>
        <v>23789.445416193048</v>
      </c>
      <c r="N8" s="741"/>
    </row>
    <row r="9" spans="1:20">
      <c r="A9" s="739">
        <v>2014</v>
      </c>
      <c r="B9" s="740">
        <v>8874.9060769625194</v>
      </c>
      <c r="C9" s="740">
        <v>6729.0722178974002</v>
      </c>
      <c r="D9" s="740">
        <v>1503.5472338862501</v>
      </c>
      <c r="E9" s="740">
        <v>331.07695278478701</v>
      </c>
      <c r="F9" s="740">
        <v>1522.51352111971</v>
      </c>
      <c r="G9" s="740">
        <v>539.55821649929203</v>
      </c>
      <c r="H9" s="740">
        <v>646.70480025804602</v>
      </c>
      <c r="I9" s="740">
        <v>360.16193124196099</v>
      </c>
      <c r="J9" s="740">
        <v>37.8729777580388</v>
      </c>
      <c r="K9" s="740">
        <f t="shared" si="0"/>
        <v>20545.413928408001</v>
      </c>
      <c r="N9" s="741"/>
    </row>
    <row r="10" spans="1:20">
      <c r="A10" s="739">
        <v>2015</v>
      </c>
      <c r="B10" s="740">
        <v>8167.5413126537796</v>
      </c>
      <c r="C10" s="740">
        <v>6650.5953646963699</v>
      </c>
      <c r="D10" s="740">
        <v>1507.65853119551</v>
      </c>
      <c r="E10" s="740">
        <v>137.79635297098301</v>
      </c>
      <c r="F10" s="740">
        <v>1548.26960111113</v>
      </c>
      <c r="G10" s="740">
        <v>341.685340655076</v>
      </c>
      <c r="H10" s="740">
        <v>350.00259655641503</v>
      </c>
      <c r="I10" s="740">
        <v>219.63469285986599</v>
      </c>
      <c r="J10" s="740">
        <v>26.956227140134001</v>
      </c>
      <c r="K10" s="740">
        <f t="shared" si="0"/>
        <v>18950.140019839262</v>
      </c>
      <c r="N10" s="741"/>
    </row>
    <row r="11" spans="1:20">
      <c r="A11" s="739">
        <v>2016</v>
      </c>
      <c r="B11" s="740">
        <v>10171.2028004944</v>
      </c>
      <c r="C11" s="740">
        <v>7385.95743423773</v>
      </c>
      <c r="D11" s="740">
        <v>1465.45208417193</v>
      </c>
      <c r="E11" s="740">
        <v>120.45621156886</v>
      </c>
      <c r="F11" s="740">
        <v>1657.8745242177499</v>
      </c>
      <c r="G11" s="740">
        <v>344.262265282415</v>
      </c>
      <c r="H11" s="740">
        <v>343.76033679517201</v>
      </c>
      <c r="I11" s="740">
        <v>272.67154160154399</v>
      </c>
      <c r="J11" s="740">
        <v>14.9991003984556</v>
      </c>
      <c r="K11" s="740">
        <f t="shared" si="0"/>
        <v>21776.636298768255</v>
      </c>
      <c r="M11" s="316"/>
      <c r="N11" s="741"/>
      <c r="O11" s="316"/>
      <c r="P11" s="316"/>
      <c r="Q11" s="316"/>
      <c r="R11" s="316"/>
      <c r="S11" s="316"/>
      <c r="T11" s="316"/>
    </row>
    <row r="12" spans="1:20">
      <c r="A12" s="739">
        <v>2017</v>
      </c>
      <c r="B12" s="740">
        <v>13844.958650954801</v>
      </c>
      <c r="C12" s="740">
        <v>8270.4808182539</v>
      </c>
      <c r="D12" s="740">
        <v>2398.5088575489499</v>
      </c>
      <c r="E12" s="740">
        <v>118.02914691497099</v>
      </c>
      <c r="F12" s="740">
        <v>1726.1331451614001</v>
      </c>
      <c r="G12" s="740">
        <v>370.47611971466898</v>
      </c>
      <c r="H12" s="740">
        <v>434.37049986164698</v>
      </c>
      <c r="I12" s="740">
        <v>367.85685112577198</v>
      </c>
      <c r="J12" s="740">
        <v>50.793155874228297</v>
      </c>
      <c r="K12" s="740">
        <f t="shared" si="0"/>
        <v>27581.607245410338</v>
      </c>
      <c r="M12" s="316"/>
      <c r="N12" s="741"/>
      <c r="O12" s="316"/>
      <c r="P12" s="316"/>
      <c r="Q12" s="316"/>
      <c r="R12" s="316"/>
      <c r="S12" s="316"/>
      <c r="T12" s="316"/>
    </row>
    <row r="13" spans="1:20">
      <c r="A13" s="739">
        <v>2018</v>
      </c>
      <c r="B13" s="740">
        <v>14938.545275059299</v>
      </c>
      <c r="C13" s="740">
        <v>8258.5140570627009</v>
      </c>
      <c r="D13" s="740">
        <v>2573.9030892868</v>
      </c>
      <c r="E13" s="740">
        <v>122.68864173304</v>
      </c>
      <c r="F13" s="740">
        <v>1545.4688005683099</v>
      </c>
      <c r="G13" s="740">
        <v>351.76617733195502</v>
      </c>
      <c r="H13" s="740">
        <v>484.36463219586602</v>
      </c>
      <c r="I13" s="740">
        <v>612.49525971191497</v>
      </c>
      <c r="J13" s="740">
        <v>10.911933288084899</v>
      </c>
      <c r="K13" s="740">
        <f t="shared" si="0"/>
        <v>28898.657866237969</v>
      </c>
      <c r="M13" s="316"/>
      <c r="N13" s="741"/>
      <c r="O13" s="316"/>
      <c r="P13" s="316"/>
      <c r="Q13" s="316"/>
      <c r="R13" s="316"/>
      <c r="S13" s="316"/>
      <c r="T13" s="316"/>
    </row>
    <row r="14" spans="1:20">
      <c r="A14" s="742">
        <v>2019</v>
      </c>
      <c r="B14" s="743">
        <v>13892.564953946838</v>
      </c>
      <c r="C14" s="743">
        <v>8482.055245320611</v>
      </c>
      <c r="D14" s="743">
        <v>2102.7689601152479</v>
      </c>
      <c r="E14" s="743">
        <v>75.608340356566018</v>
      </c>
      <c r="F14" s="743">
        <v>1530.2444239342544</v>
      </c>
      <c r="G14" s="743">
        <v>371.19389629557747</v>
      </c>
      <c r="H14" s="743">
        <v>978.9822533076499</v>
      </c>
      <c r="I14" s="743">
        <v>638.21314826569346</v>
      </c>
      <c r="J14" s="743">
        <v>2.1614940000000002</v>
      </c>
      <c r="K14" s="740">
        <f>SUM(B14:J14)</f>
        <v>28073.79271554244</v>
      </c>
      <c r="M14" s="379"/>
      <c r="N14" s="741"/>
      <c r="O14" s="316"/>
      <c r="P14" s="316"/>
      <c r="Q14" s="316"/>
      <c r="R14" s="316"/>
      <c r="S14" s="316"/>
      <c r="T14" s="316"/>
    </row>
    <row r="15" spans="1:20">
      <c r="A15" s="141">
        <v>2020</v>
      </c>
      <c r="B15" s="146">
        <f>SUM(B16:B17)</f>
        <v>1005.114</v>
      </c>
      <c r="C15" s="146">
        <f t="shared" ref="C15:K15" si="1">SUM(C16:C17)</f>
        <v>781.4556</v>
      </c>
      <c r="D15" s="146">
        <f t="shared" si="1"/>
        <v>162.44253212650599</v>
      </c>
      <c r="E15" s="146">
        <f t="shared" si="1"/>
        <v>6.3737061623880003</v>
      </c>
      <c r="F15" s="146">
        <f t="shared" si="1"/>
        <v>120.20856411464101</v>
      </c>
      <c r="G15" s="146">
        <f t="shared" si="1"/>
        <v>29.601527473183001</v>
      </c>
      <c r="H15" s="146">
        <f t="shared" si="1"/>
        <v>90.954680724954002</v>
      </c>
      <c r="I15" s="146">
        <f t="shared" si="1"/>
        <v>25.447116014627898</v>
      </c>
      <c r="J15" s="385">
        <f t="shared" si="1"/>
        <v>0.16714599999999999</v>
      </c>
      <c r="K15" s="146">
        <f t="shared" si="1"/>
        <v>2221.7648726162997</v>
      </c>
      <c r="M15" s="379"/>
      <c r="N15" s="741"/>
      <c r="O15" s="316"/>
      <c r="P15" s="316"/>
      <c r="Q15" s="316"/>
      <c r="R15" s="316"/>
      <c r="S15" s="316"/>
      <c r="T15" s="316"/>
    </row>
    <row r="16" spans="1:20">
      <c r="A16" s="744" t="s">
        <v>137</v>
      </c>
      <c r="B16" s="740">
        <v>1005.114</v>
      </c>
      <c r="C16" s="745">
        <v>781.4556</v>
      </c>
      <c r="D16" s="740">
        <v>162.44253212650599</v>
      </c>
      <c r="E16" s="740">
        <v>6.3737061623880003</v>
      </c>
      <c r="F16" s="740">
        <v>120.20856411464101</v>
      </c>
      <c r="G16" s="740">
        <v>29.601527473183001</v>
      </c>
      <c r="H16" s="740">
        <v>90.954680724954002</v>
      </c>
      <c r="I16" s="740">
        <v>25.447116014627898</v>
      </c>
      <c r="J16" s="448">
        <v>0.16714599999999999</v>
      </c>
      <c r="K16" s="740">
        <f>SUM(B16:J16)</f>
        <v>2221.7648726162997</v>
      </c>
      <c r="M16" s="379"/>
      <c r="N16" s="741"/>
      <c r="O16" s="316"/>
      <c r="P16" s="316"/>
      <c r="Q16" s="316"/>
      <c r="R16" s="316"/>
      <c r="S16" s="316"/>
      <c r="T16" s="316"/>
    </row>
    <row r="17" spans="1:26">
      <c r="A17" s="744"/>
      <c r="B17" s="740"/>
      <c r="C17" s="745"/>
      <c r="D17" s="316"/>
      <c r="E17" s="740"/>
      <c r="F17" s="740"/>
      <c r="G17" s="740"/>
      <c r="H17" s="740"/>
      <c r="I17" s="740"/>
      <c r="J17" s="449"/>
      <c r="K17" s="740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</row>
    <row r="18" spans="1:26" ht="15.75">
      <c r="A18" s="144" t="s">
        <v>564</v>
      </c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</row>
    <row r="19" spans="1:26">
      <c r="A19" s="744" t="s">
        <v>565</v>
      </c>
      <c r="B19" s="740">
        <v>1086.998</v>
      </c>
      <c r="C19" s="740">
        <v>721.3845</v>
      </c>
      <c r="D19" s="740">
        <v>131.05619999999999</v>
      </c>
      <c r="E19" s="740">
        <v>4.2344530000000002</v>
      </c>
      <c r="F19" s="740">
        <v>107.4307</v>
      </c>
      <c r="G19" s="740">
        <v>21.932549999999999</v>
      </c>
      <c r="H19" s="740">
        <v>67.515000000000001</v>
      </c>
      <c r="I19" s="740">
        <v>68.037610000000001</v>
      </c>
      <c r="J19" s="747">
        <v>0.12723699999999999</v>
      </c>
      <c r="K19" s="740">
        <f>SUM(B19:J19)</f>
        <v>2208.7162499999999</v>
      </c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</row>
    <row r="20" spans="1:26">
      <c r="A20" s="744" t="s">
        <v>409</v>
      </c>
      <c r="B20" s="740">
        <f>+B16</f>
        <v>1005.114</v>
      </c>
      <c r="C20" s="740">
        <f t="shared" ref="C20:J20" si="2">+C16</f>
        <v>781.4556</v>
      </c>
      <c r="D20" s="740">
        <f t="shared" si="2"/>
        <v>162.44253212650599</v>
      </c>
      <c r="E20" s="740">
        <f t="shared" si="2"/>
        <v>6.3737061623880003</v>
      </c>
      <c r="F20" s="740">
        <f t="shared" si="2"/>
        <v>120.20856411464101</v>
      </c>
      <c r="G20" s="740">
        <f t="shared" si="2"/>
        <v>29.601527473183001</v>
      </c>
      <c r="H20" s="740">
        <f t="shared" si="2"/>
        <v>90.954680724954002</v>
      </c>
      <c r="I20" s="740">
        <f t="shared" si="2"/>
        <v>25.447116014627898</v>
      </c>
      <c r="J20" s="747">
        <f t="shared" si="2"/>
        <v>0.16714599999999999</v>
      </c>
      <c r="K20" s="740">
        <f>SUM(B20:J20)</f>
        <v>2221.7648726162997</v>
      </c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</row>
    <row r="21" spans="1:26">
      <c r="A21" s="145" t="s">
        <v>222</v>
      </c>
      <c r="B21" s="748">
        <f t="shared" ref="B21:K21" si="3">B20/B19-1</f>
        <v>-7.5330405391730304E-2</v>
      </c>
      <c r="C21" s="748">
        <f t="shared" si="3"/>
        <v>8.3271958296858406E-2</v>
      </c>
      <c r="D21" s="748">
        <f t="shared" si="3"/>
        <v>0.23948757957659383</v>
      </c>
      <c r="E21" s="748">
        <f t="shared" si="3"/>
        <v>0.50520177278812639</v>
      </c>
      <c r="F21" s="748">
        <f t="shared" si="3"/>
        <v>0.11894052737849603</v>
      </c>
      <c r="G21" s="748">
        <f t="shared" si="3"/>
        <v>0.34966191679412573</v>
      </c>
      <c r="H21" s="748">
        <f t="shared" si="3"/>
        <v>0.34717737872997123</v>
      </c>
      <c r="I21" s="748">
        <f t="shared" si="3"/>
        <v>-0.62598456920182977</v>
      </c>
      <c r="J21" s="748">
        <f t="shared" si="3"/>
        <v>0.31365876278126659</v>
      </c>
      <c r="K21" s="335">
        <f t="shared" si="3"/>
        <v>5.9077858535698802E-3</v>
      </c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</row>
    <row r="22" spans="1:26">
      <c r="A22" s="8"/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</row>
    <row r="23" spans="1:26" ht="15.75">
      <c r="A23" s="144" t="s">
        <v>368</v>
      </c>
    </row>
    <row r="24" spans="1:26">
      <c r="A24" s="744" t="s">
        <v>406</v>
      </c>
      <c r="B24" s="740">
        <v>1628.432</v>
      </c>
      <c r="C24" s="740">
        <v>604.89570000000003</v>
      </c>
      <c r="D24" s="740">
        <v>185.4091</v>
      </c>
      <c r="E24" s="740">
        <v>6.3002919999999998</v>
      </c>
      <c r="F24" s="740">
        <v>139.26560000000001</v>
      </c>
      <c r="G24" s="740">
        <v>33.391109999999998</v>
      </c>
      <c r="H24" s="740">
        <v>98.344589999999997</v>
      </c>
      <c r="I24" s="740">
        <v>56.833219999999997</v>
      </c>
      <c r="J24" s="747">
        <v>0.14885799999999999</v>
      </c>
      <c r="K24" s="740">
        <f>SUM(B24:J24)</f>
        <v>2753.0204699999999</v>
      </c>
    </row>
    <row r="25" spans="1:26">
      <c r="A25" s="744" t="s">
        <v>409</v>
      </c>
      <c r="B25" s="740">
        <f>+B16</f>
        <v>1005.114</v>
      </c>
      <c r="C25" s="740">
        <f t="shared" ref="C25:J25" si="4">+C16</f>
        <v>781.4556</v>
      </c>
      <c r="D25" s="740">
        <f t="shared" si="4"/>
        <v>162.44253212650599</v>
      </c>
      <c r="E25" s="740">
        <f t="shared" si="4"/>
        <v>6.3737061623880003</v>
      </c>
      <c r="F25" s="740">
        <f t="shared" si="4"/>
        <v>120.20856411464101</v>
      </c>
      <c r="G25" s="740">
        <f t="shared" si="4"/>
        <v>29.601527473183001</v>
      </c>
      <c r="H25" s="740">
        <f t="shared" si="4"/>
        <v>90.954680724954002</v>
      </c>
      <c r="I25" s="740">
        <f t="shared" si="4"/>
        <v>25.447116014627898</v>
      </c>
      <c r="J25" s="747">
        <f t="shared" si="4"/>
        <v>0.16714599999999999</v>
      </c>
      <c r="K25" s="740">
        <f>SUM(B25:J25)</f>
        <v>2221.7648726162997</v>
      </c>
    </row>
    <row r="26" spans="1:26">
      <c r="A26" s="145" t="s">
        <v>222</v>
      </c>
      <c r="B26" s="335">
        <f t="shared" ref="B26:K26" si="5">B25/B24-1</f>
        <v>-0.38277189345333429</v>
      </c>
      <c r="C26" s="335">
        <f t="shared" si="5"/>
        <v>0.29188486544043868</v>
      </c>
      <c r="D26" s="335">
        <f t="shared" si="5"/>
        <v>-0.12386969071903164</v>
      </c>
      <c r="E26" s="335">
        <f t="shared" si="5"/>
        <v>1.1652501564689555E-2</v>
      </c>
      <c r="F26" s="335">
        <f t="shared" si="5"/>
        <v>-0.13683950584608828</v>
      </c>
      <c r="G26" s="335">
        <f t="shared" si="5"/>
        <v>-0.11349076226627375</v>
      </c>
      <c r="H26" s="335">
        <f t="shared" si="5"/>
        <v>-7.5143017781110211E-2</v>
      </c>
      <c r="I26" s="335">
        <f t="shared" si="5"/>
        <v>-0.55224926522502327</v>
      </c>
      <c r="J26" s="335">
        <f t="shared" si="5"/>
        <v>0.12285533864488296</v>
      </c>
      <c r="K26" s="335">
        <f t="shared" si="5"/>
        <v>-0.19297190237880801</v>
      </c>
    </row>
    <row r="27" spans="1:26">
      <c r="B27" s="316"/>
      <c r="C27" s="316"/>
      <c r="D27" s="316"/>
      <c r="E27" s="316"/>
      <c r="F27" s="316"/>
      <c r="G27" s="316"/>
      <c r="H27" s="316"/>
      <c r="I27" s="316"/>
      <c r="J27" s="316"/>
    </row>
    <row r="28" spans="1:26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</row>
    <row r="30" spans="1:26">
      <c r="A30" s="798" t="s">
        <v>223</v>
      </c>
      <c r="B30" s="798"/>
      <c r="C30" s="798"/>
      <c r="D30" s="798"/>
      <c r="E30" s="798"/>
      <c r="F30" s="798"/>
      <c r="G30" s="798"/>
      <c r="H30" s="798"/>
      <c r="I30" s="798"/>
      <c r="J30" s="798"/>
      <c r="K30" s="798"/>
    </row>
    <row r="46" spans="1:26" s="738" customFormat="1">
      <c r="A46" s="8" t="s">
        <v>229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s="738" customFormat="1">
      <c r="A47" s="141" t="s">
        <v>221</v>
      </c>
      <c r="B47" s="142" t="s">
        <v>174</v>
      </c>
      <c r="C47" s="142" t="s">
        <v>175</v>
      </c>
      <c r="D47" s="142" t="s">
        <v>176</v>
      </c>
      <c r="E47" s="142" t="s">
        <v>177</v>
      </c>
      <c r="F47" s="142" t="s">
        <v>178</v>
      </c>
      <c r="G47" s="142" t="s">
        <v>180</v>
      </c>
      <c r="H47" s="142" t="s">
        <v>179</v>
      </c>
      <c r="I47" s="142" t="s">
        <v>181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s="738" customFormat="1">
      <c r="A48" s="739"/>
      <c r="B48" s="738" t="s">
        <v>226</v>
      </c>
      <c r="C48" s="738" t="s">
        <v>230</v>
      </c>
      <c r="D48" s="738" t="s">
        <v>226</v>
      </c>
      <c r="E48" s="738" t="s">
        <v>227</v>
      </c>
      <c r="F48" s="738" t="s">
        <v>226</v>
      </c>
      <c r="G48" s="738" t="s">
        <v>226</v>
      </c>
      <c r="H48" s="738" t="s">
        <v>369</v>
      </c>
      <c r="I48" s="738" t="s">
        <v>226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s="738" customFormat="1">
      <c r="A49" s="739">
        <v>2011</v>
      </c>
      <c r="B49" s="740">
        <v>1262.237985</v>
      </c>
      <c r="C49" s="740">
        <v>6492.2497979999998</v>
      </c>
      <c r="D49" s="740">
        <v>1007.288292</v>
      </c>
      <c r="E49" s="740">
        <v>6.517633</v>
      </c>
      <c r="F49" s="740">
        <v>987.66261499999996</v>
      </c>
      <c r="G49" s="740">
        <v>31.899958000000002</v>
      </c>
      <c r="H49" s="740">
        <v>9.2557340000000003</v>
      </c>
      <c r="I49" s="740">
        <v>19.45106182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s="738" customFormat="1">
      <c r="A50" s="739">
        <v>2012</v>
      </c>
      <c r="B50" s="740">
        <v>1405.553314</v>
      </c>
      <c r="C50" s="740">
        <v>6427.0524130000003</v>
      </c>
      <c r="D50" s="740">
        <v>1016.2970769999999</v>
      </c>
      <c r="E50" s="740">
        <v>6.9355450000000003</v>
      </c>
      <c r="F50" s="740">
        <v>1169.66029</v>
      </c>
      <c r="G50" s="740">
        <v>25.545801000000001</v>
      </c>
      <c r="H50" s="740">
        <v>9.7848830000000007</v>
      </c>
      <c r="I50" s="740">
        <v>17.877299378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s="738" customFormat="1">
      <c r="A51" s="739">
        <v>2013</v>
      </c>
      <c r="B51" s="740">
        <v>1403.967075</v>
      </c>
      <c r="C51" s="740">
        <v>6047.3659180000004</v>
      </c>
      <c r="D51" s="740">
        <v>1079.006396</v>
      </c>
      <c r="E51" s="740">
        <v>21.204194000000001</v>
      </c>
      <c r="F51" s="740">
        <v>855.15530999999999</v>
      </c>
      <c r="G51" s="740">
        <v>23.824698000000001</v>
      </c>
      <c r="H51" s="740">
        <v>10.373200000000001</v>
      </c>
      <c r="I51" s="740">
        <v>18.448508503999999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s="738" customFormat="1">
      <c r="A52" s="739">
        <v>2014</v>
      </c>
      <c r="B52" s="740">
        <v>1402.417778</v>
      </c>
      <c r="C52" s="740">
        <v>5323.3804</v>
      </c>
      <c r="D52" s="740">
        <v>1149.2442490000001</v>
      </c>
      <c r="E52" s="740">
        <v>17.144967999999999</v>
      </c>
      <c r="F52" s="740">
        <v>771.45482600000003</v>
      </c>
      <c r="G52" s="740">
        <v>24.640214</v>
      </c>
      <c r="H52" s="740">
        <v>11.368121</v>
      </c>
      <c r="I52" s="740">
        <v>16.477174284</v>
      </c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s="738" customFormat="1">
      <c r="A53" s="739">
        <v>2015</v>
      </c>
      <c r="B53" s="740">
        <v>1757.166479</v>
      </c>
      <c r="C53" s="740">
        <v>5743.7721410000004</v>
      </c>
      <c r="D53" s="740">
        <v>1217.4060959999999</v>
      </c>
      <c r="E53" s="740">
        <v>8.9059539999999995</v>
      </c>
      <c r="F53" s="740">
        <v>938.359602</v>
      </c>
      <c r="G53" s="740">
        <v>20.111056000000001</v>
      </c>
      <c r="H53" s="740">
        <v>11.646831000000001</v>
      </c>
      <c r="I53" s="740">
        <v>17.754669809999999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s="738" customFormat="1">
      <c r="A54" s="739">
        <v>2016</v>
      </c>
      <c r="B54" s="740">
        <v>2492.5097820000001</v>
      </c>
      <c r="C54" s="740">
        <v>5915.3714909999999</v>
      </c>
      <c r="D54" s="740">
        <v>1113.587385</v>
      </c>
      <c r="E54" s="740">
        <v>7.1565099999999999</v>
      </c>
      <c r="F54" s="740">
        <v>942.30815900000005</v>
      </c>
      <c r="G54" s="740">
        <v>19.371680999999999</v>
      </c>
      <c r="H54" s="740">
        <v>11.050374</v>
      </c>
      <c r="I54" s="740">
        <v>24.406133279999999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s="738" customFormat="1">
      <c r="A55" s="739">
        <v>2017</v>
      </c>
      <c r="B55" s="750">
        <v>2438.0425140000002</v>
      </c>
      <c r="C55" s="750">
        <v>6563.9221310000003</v>
      </c>
      <c r="D55" s="750">
        <v>1236.5138629999999</v>
      </c>
      <c r="E55" s="750">
        <v>6.9465320000000004</v>
      </c>
      <c r="F55" s="750">
        <v>865.54154800000003</v>
      </c>
      <c r="G55" s="750">
        <v>18.107502</v>
      </c>
      <c r="H55" s="750">
        <v>11.692759000000001</v>
      </c>
      <c r="I55" s="750">
        <v>25.423540350680799</v>
      </c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s="738" customFormat="1">
      <c r="A56" s="739">
        <v>2018</v>
      </c>
      <c r="B56" s="750">
        <v>2487.8854569999999</v>
      </c>
      <c r="C56" s="750">
        <v>6513.3016530000004</v>
      </c>
      <c r="D56" s="750">
        <v>1208.0306519999999</v>
      </c>
      <c r="E56" s="750">
        <v>7.8107290000000003</v>
      </c>
      <c r="F56" s="750">
        <v>793.74422600000003</v>
      </c>
      <c r="G56" s="750">
        <v>17.110648999999999</v>
      </c>
      <c r="H56" s="750">
        <v>14.680348</v>
      </c>
      <c r="I56" s="750">
        <v>27.171357639812101</v>
      </c>
      <c r="J56" s="747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s="738" customFormat="1">
      <c r="A57" s="742">
        <v>2019</v>
      </c>
      <c r="B57" s="743">
        <v>2535.6937910000006</v>
      </c>
      <c r="C57" s="743">
        <v>6096.7751200000002</v>
      </c>
      <c r="D57" s="743">
        <v>1187.8149130000002</v>
      </c>
      <c r="E57" s="743">
        <v>4.7086290000000002</v>
      </c>
      <c r="F57" s="743">
        <v>816.14501099999995</v>
      </c>
      <c r="G57" s="743">
        <v>19.336455000000001</v>
      </c>
      <c r="H57" s="743">
        <v>15.764825</v>
      </c>
      <c r="I57" s="743">
        <v>29.323016017044754</v>
      </c>
      <c r="J57" s="747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s="738" customFormat="1">
      <c r="A58" s="147">
        <v>2020</v>
      </c>
      <c r="B58" s="385">
        <f>SUM(B59:B60)</f>
        <v>173.07931600000001</v>
      </c>
      <c r="C58" s="385">
        <f t="shared" ref="C58:H58" si="6">SUM(C59:C60)</f>
        <v>499.59008499999999</v>
      </c>
      <c r="D58" s="385">
        <f t="shared" si="6"/>
        <v>107.63815700000001</v>
      </c>
      <c r="E58" s="385">
        <f t="shared" si="6"/>
        <v>0.36773400000000001</v>
      </c>
      <c r="F58" s="385">
        <f t="shared" si="6"/>
        <v>62.486918000000003</v>
      </c>
      <c r="G58" s="385">
        <f t="shared" si="6"/>
        <v>1.694663</v>
      </c>
      <c r="H58" s="385">
        <f t="shared" si="6"/>
        <v>1.6760520000000001</v>
      </c>
      <c r="I58" s="385">
        <f>SUM(I59:I60)</f>
        <v>1.5252777600715901</v>
      </c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s="738" customFormat="1">
      <c r="A59" s="744" t="s">
        <v>137</v>
      </c>
      <c r="B59" s="747">
        <v>173.07931600000001</v>
      </c>
      <c r="C59" s="747">
        <v>499.59008499999999</v>
      </c>
      <c r="D59" s="747">
        <v>107.63815700000001</v>
      </c>
      <c r="E59" s="747">
        <v>0.36773400000000001</v>
      </c>
      <c r="F59" s="747">
        <v>62.486918000000003</v>
      </c>
      <c r="G59" s="747">
        <v>1.694663</v>
      </c>
      <c r="H59" s="747">
        <v>1.6760520000000001</v>
      </c>
      <c r="I59" s="747">
        <v>1.5252777600715901</v>
      </c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s="738" customFormat="1">
      <c r="A60" s="744"/>
      <c r="B60" s="747"/>
      <c r="C60" s="747"/>
      <c r="D60" s="747"/>
      <c r="E60" s="747"/>
      <c r="F60" s="747"/>
      <c r="G60" s="747"/>
      <c r="H60" s="747"/>
      <c r="I60" s="747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s="738" customFormat="1" ht="15.75">
      <c r="A61" s="144" t="s">
        <v>566</v>
      </c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s="738" customFormat="1">
      <c r="A62" s="744" t="s">
        <v>565</v>
      </c>
      <c r="B62" s="751">
        <v>197.02380500000001</v>
      </c>
      <c r="C62" s="751">
        <v>558.64734199999998</v>
      </c>
      <c r="D62" s="751">
        <v>69.534058999999999</v>
      </c>
      <c r="E62" s="751">
        <v>0.283993</v>
      </c>
      <c r="F62" s="751">
        <v>58.713521999999998</v>
      </c>
      <c r="G62" s="751">
        <v>1.0565260000000001</v>
      </c>
      <c r="H62" s="751">
        <v>1.424809</v>
      </c>
      <c r="I62" s="751">
        <v>2.9670474592439802</v>
      </c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s="738" customFormat="1">
      <c r="A63" s="744" t="s">
        <v>409</v>
      </c>
      <c r="B63" s="747">
        <f>+B59</f>
        <v>173.07931600000001</v>
      </c>
      <c r="C63" s="747">
        <f t="shared" ref="C63:I63" si="7">+C59</f>
        <v>499.59008499999999</v>
      </c>
      <c r="D63" s="747">
        <f t="shared" si="7"/>
        <v>107.63815700000001</v>
      </c>
      <c r="E63" s="747">
        <f t="shared" si="7"/>
        <v>0.36773400000000001</v>
      </c>
      <c r="F63" s="747">
        <f t="shared" si="7"/>
        <v>62.486918000000003</v>
      </c>
      <c r="G63" s="747">
        <f t="shared" si="7"/>
        <v>1.694663</v>
      </c>
      <c r="H63" s="747">
        <f t="shared" si="7"/>
        <v>1.6760520000000001</v>
      </c>
      <c r="I63" s="747">
        <f t="shared" si="7"/>
        <v>1.5252777600715901</v>
      </c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s="738" customFormat="1">
      <c r="A64" s="145" t="s">
        <v>222</v>
      </c>
      <c r="B64" s="335">
        <f t="shared" ref="B64:I64" si="8">B63/B62-1</f>
        <v>-0.12153094393847486</v>
      </c>
      <c r="C64" s="335">
        <f t="shared" si="8"/>
        <v>-0.1057147372948567</v>
      </c>
      <c r="D64" s="335">
        <f t="shared" si="8"/>
        <v>0.54799185532948691</v>
      </c>
      <c r="E64" s="335">
        <f t="shared" si="8"/>
        <v>0.29486994397749244</v>
      </c>
      <c r="F64" s="335">
        <f t="shared" si="8"/>
        <v>6.4267921110234383E-2</v>
      </c>
      <c r="G64" s="335">
        <f t="shared" si="8"/>
        <v>0.6039955476722767</v>
      </c>
      <c r="H64" s="335">
        <f t="shared" si="8"/>
        <v>0.1763345122047939</v>
      </c>
      <c r="I64" s="335">
        <f t="shared" si="8"/>
        <v>-0.48592741402921835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s="738" customFormat="1">
      <c r="A65" s="8"/>
      <c r="B65" s="749"/>
      <c r="C65" s="749"/>
      <c r="D65" s="749"/>
      <c r="E65" s="749"/>
      <c r="F65" s="749"/>
      <c r="G65" s="749"/>
      <c r="H65" s="749"/>
      <c r="I65" s="749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s="738" customFormat="1">
      <c r="A66" s="8"/>
      <c r="B66" s="749"/>
      <c r="C66" s="749"/>
      <c r="D66" s="749"/>
      <c r="E66" s="749"/>
      <c r="F66" s="749"/>
      <c r="G66" s="749"/>
      <c r="H66" s="749"/>
      <c r="I66" s="749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s="738" customFormat="1" ht="15.75">
      <c r="A67" s="144" t="s">
        <v>567</v>
      </c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s="738" customFormat="1">
      <c r="A68" s="744" t="s">
        <v>406</v>
      </c>
      <c r="B68" s="747">
        <v>283.62752399999999</v>
      </c>
      <c r="C68" s="747">
        <v>409.09216900000001</v>
      </c>
      <c r="D68" s="747">
        <v>122.033388</v>
      </c>
      <c r="E68" s="747">
        <v>0.36870399999999998</v>
      </c>
      <c r="F68" s="747">
        <v>74.134692000000001</v>
      </c>
      <c r="G68" s="747">
        <v>1.92666</v>
      </c>
      <c r="H68" s="747">
        <v>1.7966139999999999</v>
      </c>
      <c r="I68" s="747">
        <v>3.3292201407281099</v>
      </c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s="738" customFormat="1">
      <c r="A69" s="744" t="s">
        <v>409</v>
      </c>
      <c r="B69" s="747">
        <f>+B59</f>
        <v>173.07931600000001</v>
      </c>
      <c r="C69" s="747">
        <f t="shared" ref="C69:I69" si="9">+C59</f>
        <v>499.59008499999999</v>
      </c>
      <c r="D69" s="747">
        <f t="shared" si="9"/>
        <v>107.63815700000001</v>
      </c>
      <c r="E69" s="747">
        <f t="shared" si="9"/>
        <v>0.36773400000000001</v>
      </c>
      <c r="F69" s="747">
        <f t="shared" si="9"/>
        <v>62.486918000000003</v>
      </c>
      <c r="G69" s="747">
        <f t="shared" si="9"/>
        <v>1.694663</v>
      </c>
      <c r="H69" s="747">
        <f t="shared" si="9"/>
        <v>1.6760520000000001</v>
      </c>
      <c r="I69" s="747">
        <f t="shared" si="9"/>
        <v>1.5252777600715901</v>
      </c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>
      <c r="A70" s="145" t="s">
        <v>222</v>
      </c>
      <c r="B70" s="335">
        <f t="shared" ref="B70:I70" si="10">B69/B68-1</f>
        <v>-0.38976544462588891</v>
      </c>
      <c r="C70" s="335">
        <f t="shared" si="10"/>
        <v>0.22121644670250329</v>
      </c>
      <c r="D70" s="335">
        <f t="shared" si="10"/>
        <v>-0.11796141396975712</v>
      </c>
      <c r="E70" s="335">
        <f t="shared" si="10"/>
        <v>-2.6308366603019495E-3</v>
      </c>
      <c r="F70" s="335">
        <f t="shared" si="10"/>
        <v>-0.15711637407220902</v>
      </c>
      <c r="G70" s="335">
        <f t="shared" si="10"/>
        <v>-0.120414084477801</v>
      </c>
      <c r="H70" s="335">
        <f t="shared" si="10"/>
        <v>-6.7105121077760677E-2</v>
      </c>
      <c r="I70" s="335">
        <f t="shared" si="10"/>
        <v>-0.54185133586930434</v>
      </c>
    </row>
    <row r="73" spans="1:26" s="738" customFormat="1">
      <c r="A73" s="798" t="s">
        <v>228</v>
      </c>
      <c r="B73" s="798"/>
      <c r="C73" s="798"/>
      <c r="D73" s="798"/>
      <c r="E73" s="798"/>
      <c r="F73" s="798"/>
      <c r="G73" s="798"/>
      <c r="H73" s="798"/>
      <c r="I73" s="798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89" spans="1:11" ht="165.75" customHeight="1">
      <c r="A89" s="797" t="s">
        <v>568</v>
      </c>
      <c r="B89" s="797"/>
      <c r="C89" s="797"/>
      <c r="D89" s="797"/>
      <c r="E89" s="797"/>
      <c r="F89" s="797"/>
      <c r="G89" s="797"/>
      <c r="H89" s="797"/>
      <c r="I89" s="797"/>
      <c r="J89" s="752"/>
      <c r="K89" s="752"/>
    </row>
  </sheetData>
  <mergeCells count="3">
    <mergeCell ref="A30:K30"/>
    <mergeCell ref="A73:I73"/>
    <mergeCell ref="A89:I89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50"/>
  <sheetViews>
    <sheetView showGridLines="0" view="pageBreakPreview" zoomScale="90" zoomScaleNormal="110" zoomScaleSheetLayoutView="90" workbookViewId="0">
      <selection activeCell="A19" sqref="A19"/>
    </sheetView>
  </sheetViews>
  <sheetFormatPr baseColWidth="10" defaultColWidth="28.7109375" defaultRowHeight="12"/>
  <cols>
    <col min="1" max="1" width="39.42578125" style="6" customWidth="1"/>
    <col min="2" max="11" width="7.7109375" style="6" customWidth="1"/>
    <col min="12" max="12" width="9.7109375" style="6" customWidth="1"/>
    <col min="13" max="13" width="10.140625" style="6" customWidth="1"/>
    <col min="14" max="15" width="7.7109375" style="4" customWidth="1"/>
    <col min="16" max="16" width="10.5703125" style="4" customWidth="1"/>
    <col min="17" max="17" width="13.7109375" style="4" customWidth="1"/>
    <col min="18" max="244" width="28.7109375" style="4"/>
    <col min="245" max="246" width="0" style="4" hidden="1" customWidth="1"/>
    <col min="247" max="262" width="7.7109375" style="4" customWidth="1"/>
    <col min="263" max="263" width="8.85546875" style="4" customWidth="1"/>
    <col min="264" max="265" width="7.7109375" style="4" customWidth="1"/>
    <col min="266" max="266" width="5.42578125" style="4" customWidth="1"/>
    <col min="267" max="267" width="5.7109375" style="4" customWidth="1"/>
    <col min="268" max="268" width="9.7109375" style="4" customWidth="1"/>
    <col min="269" max="271" width="7.7109375" style="4" customWidth="1"/>
    <col min="272" max="272" width="10.5703125" style="4" customWidth="1"/>
    <col min="273" max="273" width="13.7109375" style="4" customWidth="1"/>
    <col min="274" max="500" width="28.7109375" style="4"/>
    <col min="501" max="502" width="0" style="4" hidden="1" customWidth="1"/>
    <col min="503" max="518" width="7.7109375" style="4" customWidth="1"/>
    <col min="519" max="519" width="8.85546875" style="4" customWidth="1"/>
    <col min="520" max="521" width="7.7109375" style="4" customWidth="1"/>
    <col min="522" max="522" width="5.42578125" style="4" customWidth="1"/>
    <col min="523" max="523" width="5.7109375" style="4" customWidth="1"/>
    <col min="524" max="524" width="9.7109375" style="4" customWidth="1"/>
    <col min="525" max="527" width="7.7109375" style="4" customWidth="1"/>
    <col min="528" max="528" width="10.5703125" style="4" customWidth="1"/>
    <col min="529" max="529" width="13.7109375" style="4" customWidth="1"/>
    <col min="530" max="756" width="28.7109375" style="4"/>
    <col min="757" max="758" width="0" style="4" hidden="1" customWidth="1"/>
    <col min="759" max="774" width="7.7109375" style="4" customWidth="1"/>
    <col min="775" max="775" width="8.85546875" style="4" customWidth="1"/>
    <col min="776" max="777" width="7.7109375" style="4" customWidth="1"/>
    <col min="778" max="778" width="5.42578125" style="4" customWidth="1"/>
    <col min="779" max="779" width="5.7109375" style="4" customWidth="1"/>
    <col min="780" max="780" width="9.7109375" style="4" customWidth="1"/>
    <col min="781" max="783" width="7.7109375" style="4" customWidth="1"/>
    <col min="784" max="784" width="10.5703125" style="4" customWidth="1"/>
    <col min="785" max="785" width="13.7109375" style="4" customWidth="1"/>
    <col min="786" max="1012" width="28.7109375" style="4"/>
    <col min="1013" max="1014" width="0" style="4" hidden="1" customWidth="1"/>
    <col min="1015" max="1030" width="7.7109375" style="4" customWidth="1"/>
    <col min="1031" max="1031" width="8.85546875" style="4" customWidth="1"/>
    <col min="1032" max="1033" width="7.7109375" style="4" customWidth="1"/>
    <col min="1034" max="1034" width="5.42578125" style="4" customWidth="1"/>
    <col min="1035" max="1035" width="5.7109375" style="4" customWidth="1"/>
    <col min="1036" max="1036" width="9.7109375" style="4" customWidth="1"/>
    <col min="1037" max="1039" width="7.7109375" style="4" customWidth="1"/>
    <col min="1040" max="1040" width="10.5703125" style="4" customWidth="1"/>
    <col min="1041" max="1041" width="13.7109375" style="4" customWidth="1"/>
    <col min="1042" max="1268" width="28.7109375" style="4"/>
    <col min="1269" max="1270" width="0" style="4" hidden="1" customWidth="1"/>
    <col min="1271" max="1286" width="7.7109375" style="4" customWidth="1"/>
    <col min="1287" max="1287" width="8.85546875" style="4" customWidth="1"/>
    <col min="1288" max="1289" width="7.7109375" style="4" customWidth="1"/>
    <col min="1290" max="1290" width="5.42578125" style="4" customWidth="1"/>
    <col min="1291" max="1291" width="5.7109375" style="4" customWidth="1"/>
    <col min="1292" max="1292" width="9.7109375" style="4" customWidth="1"/>
    <col min="1293" max="1295" width="7.7109375" style="4" customWidth="1"/>
    <col min="1296" max="1296" width="10.5703125" style="4" customWidth="1"/>
    <col min="1297" max="1297" width="13.7109375" style="4" customWidth="1"/>
    <col min="1298" max="1524" width="28.7109375" style="4"/>
    <col min="1525" max="1526" width="0" style="4" hidden="1" customWidth="1"/>
    <col min="1527" max="1542" width="7.7109375" style="4" customWidth="1"/>
    <col min="1543" max="1543" width="8.85546875" style="4" customWidth="1"/>
    <col min="1544" max="1545" width="7.7109375" style="4" customWidth="1"/>
    <col min="1546" max="1546" width="5.42578125" style="4" customWidth="1"/>
    <col min="1547" max="1547" width="5.7109375" style="4" customWidth="1"/>
    <col min="1548" max="1548" width="9.7109375" style="4" customWidth="1"/>
    <col min="1549" max="1551" width="7.7109375" style="4" customWidth="1"/>
    <col min="1552" max="1552" width="10.5703125" style="4" customWidth="1"/>
    <col min="1553" max="1553" width="13.7109375" style="4" customWidth="1"/>
    <col min="1554" max="1780" width="28.7109375" style="4"/>
    <col min="1781" max="1782" width="0" style="4" hidden="1" customWidth="1"/>
    <col min="1783" max="1798" width="7.7109375" style="4" customWidth="1"/>
    <col min="1799" max="1799" width="8.85546875" style="4" customWidth="1"/>
    <col min="1800" max="1801" width="7.7109375" style="4" customWidth="1"/>
    <col min="1802" max="1802" width="5.42578125" style="4" customWidth="1"/>
    <col min="1803" max="1803" width="5.7109375" style="4" customWidth="1"/>
    <col min="1804" max="1804" width="9.7109375" style="4" customWidth="1"/>
    <col min="1805" max="1807" width="7.7109375" style="4" customWidth="1"/>
    <col min="1808" max="1808" width="10.5703125" style="4" customWidth="1"/>
    <col min="1809" max="1809" width="13.7109375" style="4" customWidth="1"/>
    <col min="1810" max="2036" width="28.7109375" style="4"/>
    <col min="2037" max="2038" width="0" style="4" hidden="1" customWidth="1"/>
    <col min="2039" max="2054" width="7.7109375" style="4" customWidth="1"/>
    <col min="2055" max="2055" width="8.85546875" style="4" customWidth="1"/>
    <col min="2056" max="2057" width="7.7109375" style="4" customWidth="1"/>
    <col min="2058" max="2058" width="5.42578125" style="4" customWidth="1"/>
    <col min="2059" max="2059" width="5.7109375" style="4" customWidth="1"/>
    <col min="2060" max="2060" width="9.7109375" style="4" customWidth="1"/>
    <col min="2061" max="2063" width="7.7109375" style="4" customWidth="1"/>
    <col min="2064" max="2064" width="10.5703125" style="4" customWidth="1"/>
    <col min="2065" max="2065" width="13.7109375" style="4" customWidth="1"/>
    <col min="2066" max="2292" width="28.7109375" style="4"/>
    <col min="2293" max="2294" width="0" style="4" hidden="1" customWidth="1"/>
    <col min="2295" max="2310" width="7.7109375" style="4" customWidth="1"/>
    <col min="2311" max="2311" width="8.85546875" style="4" customWidth="1"/>
    <col min="2312" max="2313" width="7.7109375" style="4" customWidth="1"/>
    <col min="2314" max="2314" width="5.42578125" style="4" customWidth="1"/>
    <col min="2315" max="2315" width="5.7109375" style="4" customWidth="1"/>
    <col min="2316" max="2316" width="9.7109375" style="4" customWidth="1"/>
    <col min="2317" max="2319" width="7.7109375" style="4" customWidth="1"/>
    <col min="2320" max="2320" width="10.5703125" style="4" customWidth="1"/>
    <col min="2321" max="2321" width="13.7109375" style="4" customWidth="1"/>
    <col min="2322" max="2548" width="28.7109375" style="4"/>
    <col min="2549" max="2550" width="0" style="4" hidden="1" customWidth="1"/>
    <col min="2551" max="2566" width="7.7109375" style="4" customWidth="1"/>
    <col min="2567" max="2567" width="8.85546875" style="4" customWidth="1"/>
    <col min="2568" max="2569" width="7.7109375" style="4" customWidth="1"/>
    <col min="2570" max="2570" width="5.42578125" style="4" customWidth="1"/>
    <col min="2571" max="2571" width="5.7109375" style="4" customWidth="1"/>
    <col min="2572" max="2572" width="9.7109375" style="4" customWidth="1"/>
    <col min="2573" max="2575" width="7.7109375" style="4" customWidth="1"/>
    <col min="2576" max="2576" width="10.5703125" style="4" customWidth="1"/>
    <col min="2577" max="2577" width="13.7109375" style="4" customWidth="1"/>
    <col min="2578" max="2804" width="28.7109375" style="4"/>
    <col min="2805" max="2806" width="0" style="4" hidden="1" customWidth="1"/>
    <col min="2807" max="2822" width="7.7109375" style="4" customWidth="1"/>
    <col min="2823" max="2823" width="8.85546875" style="4" customWidth="1"/>
    <col min="2824" max="2825" width="7.7109375" style="4" customWidth="1"/>
    <col min="2826" max="2826" width="5.42578125" style="4" customWidth="1"/>
    <col min="2827" max="2827" width="5.7109375" style="4" customWidth="1"/>
    <col min="2828" max="2828" width="9.7109375" style="4" customWidth="1"/>
    <col min="2829" max="2831" width="7.7109375" style="4" customWidth="1"/>
    <col min="2832" max="2832" width="10.5703125" style="4" customWidth="1"/>
    <col min="2833" max="2833" width="13.7109375" style="4" customWidth="1"/>
    <col min="2834" max="3060" width="28.7109375" style="4"/>
    <col min="3061" max="3062" width="0" style="4" hidden="1" customWidth="1"/>
    <col min="3063" max="3078" width="7.7109375" style="4" customWidth="1"/>
    <col min="3079" max="3079" width="8.85546875" style="4" customWidth="1"/>
    <col min="3080" max="3081" width="7.7109375" style="4" customWidth="1"/>
    <col min="3082" max="3082" width="5.42578125" style="4" customWidth="1"/>
    <col min="3083" max="3083" width="5.7109375" style="4" customWidth="1"/>
    <col min="3084" max="3084" width="9.7109375" style="4" customWidth="1"/>
    <col min="3085" max="3087" width="7.7109375" style="4" customWidth="1"/>
    <col min="3088" max="3088" width="10.5703125" style="4" customWidth="1"/>
    <col min="3089" max="3089" width="13.7109375" style="4" customWidth="1"/>
    <col min="3090" max="3316" width="28.7109375" style="4"/>
    <col min="3317" max="3318" width="0" style="4" hidden="1" customWidth="1"/>
    <col min="3319" max="3334" width="7.7109375" style="4" customWidth="1"/>
    <col min="3335" max="3335" width="8.85546875" style="4" customWidth="1"/>
    <col min="3336" max="3337" width="7.7109375" style="4" customWidth="1"/>
    <col min="3338" max="3338" width="5.42578125" style="4" customWidth="1"/>
    <col min="3339" max="3339" width="5.7109375" style="4" customWidth="1"/>
    <col min="3340" max="3340" width="9.7109375" style="4" customWidth="1"/>
    <col min="3341" max="3343" width="7.7109375" style="4" customWidth="1"/>
    <col min="3344" max="3344" width="10.5703125" style="4" customWidth="1"/>
    <col min="3345" max="3345" width="13.7109375" style="4" customWidth="1"/>
    <col min="3346" max="3572" width="28.7109375" style="4"/>
    <col min="3573" max="3574" width="0" style="4" hidden="1" customWidth="1"/>
    <col min="3575" max="3590" width="7.7109375" style="4" customWidth="1"/>
    <col min="3591" max="3591" width="8.85546875" style="4" customWidth="1"/>
    <col min="3592" max="3593" width="7.7109375" style="4" customWidth="1"/>
    <col min="3594" max="3594" width="5.42578125" style="4" customWidth="1"/>
    <col min="3595" max="3595" width="5.7109375" style="4" customWidth="1"/>
    <col min="3596" max="3596" width="9.7109375" style="4" customWidth="1"/>
    <col min="3597" max="3599" width="7.7109375" style="4" customWidth="1"/>
    <col min="3600" max="3600" width="10.5703125" style="4" customWidth="1"/>
    <col min="3601" max="3601" width="13.7109375" style="4" customWidth="1"/>
    <col min="3602" max="3828" width="28.7109375" style="4"/>
    <col min="3829" max="3830" width="0" style="4" hidden="1" customWidth="1"/>
    <col min="3831" max="3846" width="7.7109375" style="4" customWidth="1"/>
    <col min="3847" max="3847" width="8.85546875" style="4" customWidth="1"/>
    <col min="3848" max="3849" width="7.7109375" style="4" customWidth="1"/>
    <col min="3850" max="3850" width="5.42578125" style="4" customWidth="1"/>
    <col min="3851" max="3851" width="5.7109375" style="4" customWidth="1"/>
    <col min="3852" max="3852" width="9.7109375" style="4" customWidth="1"/>
    <col min="3853" max="3855" width="7.7109375" style="4" customWidth="1"/>
    <col min="3856" max="3856" width="10.5703125" style="4" customWidth="1"/>
    <col min="3857" max="3857" width="13.7109375" style="4" customWidth="1"/>
    <col min="3858" max="4084" width="28.7109375" style="4"/>
    <col min="4085" max="4086" width="0" style="4" hidden="1" customWidth="1"/>
    <col min="4087" max="4102" width="7.7109375" style="4" customWidth="1"/>
    <col min="4103" max="4103" width="8.85546875" style="4" customWidth="1"/>
    <col min="4104" max="4105" width="7.7109375" style="4" customWidth="1"/>
    <col min="4106" max="4106" width="5.42578125" style="4" customWidth="1"/>
    <col min="4107" max="4107" width="5.7109375" style="4" customWidth="1"/>
    <col min="4108" max="4108" width="9.7109375" style="4" customWidth="1"/>
    <col min="4109" max="4111" width="7.7109375" style="4" customWidth="1"/>
    <col min="4112" max="4112" width="10.5703125" style="4" customWidth="1"/>
    <col min="4113" max="4113" width="13.7109375" style="4" customWidth="1"/>
    <col min="4114" max="4340" width="28.7109375" style="4"/>
    <col min="4341" max="4342" width="0" style="4" hidden="1" customWidth="1"/>
    <col min="4343" max="4358" width="7.7109375" style="4" customWidth="1"/>
    <col min="4359" max="4359" width="8.85546875" style="4" customWidth="1"/>
    <col min="4360" max="4361" width="7.7109375" style="4" customWidth="1"/>
    <col min="4362" max="4362" width="5.42578125" style="4" customWidth="1"/>
    <col min="4363" max="4363" width="5.7109375" style="4" customWidth="1"/>
    <col min="4364" max="4364" width="9.7109375" style="4" customWidth="1"/>
    <col min="4365" max="4367" width="7.7109375" style="4" customWidth="1"/>
    <col min="4368" max="4368" width="10.5703125" style="4" customWidth="1"/>
    <col min="4369" max="4369" width="13.7109375" style="4" customWidth="1"/>
    <col min="4370" max="4596" width="28.7109375" style="4"/>
    <col min="4597" max="4598" width="0" style="4" hidden="1" customWidth="1"/>
    <col min="4599" max="4614" width="7.7109375" style="4" customWidth="1"/>
    <col min="4615" max="4615" width="8.85546875" style="4" customWidth="1"/>
    <col min="4616" max="4617" width="7.7109375" style="4" customWidth="1"/>
    <col min="4618" max="4618" width="5.42578125" style="4" customWidth="1"/>
    <col min="4619" max="4619" width="5.7109375" style="4" customWidth="1"/>
    <col min="4620" max="4620" width="9.7109375" style="4" customWidth="1"/>
    <col min="4621" max="4623" width="7.7109375" style="4" customWidth="1"/>
    <col min="4624" max="4624" width="10.5703125" style="4" customWidth="1"/>
    <col min="4625" max="4625" width="13.7109375" style="4" customWidth="1"/>
    <col min="4626" max="4852" width="28.7109375" style="4"/>
    <col min="4853" max="4854" width="0" style="4" hidden="1" customWidth="1"/>
    <col min="4855" max="4870" width="7.7109375" style="4" customWidth="1"/>
    <col min="4871" max="4871" width="8.85546875" style="4" customWidth="1"/>
    <col min="4872" max="4873" width="7.7109375" style="4" customWidth="1"/>
    <col min="4874" max="4874" width="5.42578125" style="4" customWidth="1"/>
    <col min="4875" max="4875" width="5.7109375" style="4" customWidth="1"/>
    <col min="4876" max="4876" width="9.7109375" style="4" customWidth="1"/>
    <col min="4877" max="4879" width="7.7109375" style="4" customWidth="1"/>
    <col min="4880" max="4880" width="10.5703125" style="4" customWidth="1"/>
    <col min="4881" max="4881" width="13.7109375" style="4" customWidth="1"/>
    <col min="4882" max="5108" width="28.7109375" style="4"/>
    <col min="5109" max="5110" width="0" style="4" hidden="1" customWidth="1"/>
    <col min="5111" max="5126" width="7.7109375" style="4" customWidth="1"/>
    <col min="5127" max="5127" width="8.85546875" style="4" customWidth="1"/>
    <col min="5128" max="5129" width="7.7109375" style="4" customWidth="1"/>
    <col min="5130" max="5130" width="5.42578125" style="4" customWidth="1"/>
    <col min="5131" max="5131" width="5.7109375" style="4" customWidth="1"/>
    <col min="5132" max="5132" width="9.7109375" style="4" customWidth="1"/>
    <col min="5133" max="5135" width="7.7109375" style="4" customWidth="1"/>
    <col min="5136" max="5136" width="10.5703125" style="4" customWidth="1"/>
    <col min="5137" max="5137" width="13.7109375" style="4" customWidth="1"/>
    <col min="5138" max="5364" width="28.7109375" style="4"/>
    <col min="5365" max="5366" width="0" style="4" hidden="1" customWidth="1"/>
    <col min="5367" max="5382" width="7.7109375" style="4" customWidth="1"/>
    <col min="5383" max="5383" width="8.85546875" style="4" customWidth="1"/>
    <col min="5384" max="5385" width="7.7109375" style="4" customWidth="1"/>
    <col min="5386" max="5386" width="5.42578125" style="4" customWidth="1"/>
    <col min="5387" max="5387" width="5.7109375" style="4" customWidth="1"/>
    <col min="5388" max="5388" width="9.7109375" style="4" customWidth="1"/>
    <col min="5389" max="5391" width="7.7109375" style="4" customWidth="1"/>
    <col min="5392" max="5392" width="10.5703125" style="4" customWidth="1"/>
    <col min="5393" max="5393" width="13.7109375" style="4" customWidth="1"/>
    <col min="5394" max="5620" width="28.7109375" style="4"/>
    <col min="5621" max="5622" width="0" style="4" hidden="1" customWidth="1"/>
    <col min="5623" max="5638" width="7.7109375" style="4" customWidth="1"/>
    <col min="5639" max="5639" width="8.85546875" style="4" customWidth="1"/>
    <col min="5640" max="5641" width="7.7109375" style="4" customWidth="1"/>
    <col min="5642" max="5642" width="5.42578125" style="4" customWidth="1"/>
    <col min="5643" max="5643" width="5.7109375" style="4" customWidth="1"/>
    <col min="5644" max="5644" width="9.7109375" style="4" customWidth="1"/>
    <col min="5645" max="5647" width="7.7109375" style="4" customWidth="1"/>
    <col min="5648" max="5648" width="10.5703125" style="4" customWidth="1"/>
    <col min="5649" max="5649" width="13.7109375" style="4" customWidth="1"/>
    <col min="5650" max="5876" width="28.7109375" style="4"/>
    <col min="5877" max="5878" width="0" style="4" hidden="1" customWidth="1"/>
    <col min="5879" max="5894" width="7.7109375" style="4" customWidth="1"/>
    <col min="5895" max="5895" width="8.85546875" style="4" customWidth="1"/>
    <col min="5896" max="5897" width="7.7109375" style="4" customWidth="1"/>
    <col min="5898" max="5898" width="5.42578125" style="4" customWidth="1"/>
    <col min="5899" max="5899" width="5.7109375" style="4" customWidth="1"/>
    <col min="5900" max="5900" width="9.7109375" style="4" customWidth="1"/>
    <col min="5901" max="5903" width="7.7109375" style="4" customWidth="1"/>
    <col min="5904" max="5904" width="10.5703125" style="4" customWidth="1"/>
    <col min="5905" max="5905" width="13.7109375" style="4" customWidth="1"/>
    <col min="5906" max="6132" width="28.7109375" style="4"/>
    <col min="6133" max="6134" width="0" style="4" hidden="1" customWidth="1"/>
    <col min="6135" max="6150" width="7.7109375" style="4" customWidth="1"/>
    <col min="6151" max="6151" width="8.85546875" style="4" customWidth="1"/>
    <col min="6152" max="6153" width="7.7109375" style="4" customWidth="1"/>
    <col min="6154" max="6154" width="5.42578125" style="4" customWidth="1"/>
    <col min="6155" max="6155" width="5.7109375" style="4" customWidth="1"/>
    <col min="6156" max="6156" width="9.7109375" style="4" customWidth="1"/>
    <col min="6157" max="6159" width="7.7109375" style="4" customWidth="1"/>
    <col min="6160" max="6160" width="10.5703125" style="4" customWidth="1"/>
    <col min="6161" max="6161" width="13.7109375" style="4" customWidth="1"/>
    <col min="6162" max="6388" width="28.7109375" style="4"/>
    <col min="6389" max="6390" width="0" style="4" hidden="1" customWidth="1"/>
    <col min="6391" max="6406" width="7.7109375" style="4" customWidth="1"/>
    <col min="6407" max="6407" width="8.85546875" style="4" customWidth="1"/>
    <col min="6408" max="6409" width="7.7109375" style="4" customWidth="1"/>
    <col min="6410" max="6410" width="5.42578125" style="4" customWidth="1"/>
    <col min="6411" max="6411" width="5.7109375" style="4" customWidth="1"/>
    <col min="6412" max="6412" width="9.7109375" style="4" customWidth="1"/>
    <col min="6413" max="6415" width="7.7109375" style="4" customWidth="1"/>
    <col min="6416" max="6416" width="10.5703125" style="4" customWidth="1"/>
    <col min="6417" max="6417" width="13.7109375" style="4" customWidth="1"/>
    <col min="6418" max="6644" width="28.7109375" style="4"/>
    <col min="6645" max="6646" width="0" style="4" hidden="1" customWidth="1"/>
    <col min="6647" max="6662" width="7.7109375" style="4" customWidth="1"/>
    <col min="6663" max="6663" width="8.85546875" style="4" customWidth="1"/>
    <col min="6664" max="6665" width="7.7109375" style="4" customWidth="1"/>
    <col min="6666" max="6666" width="5.42578125" style="4" customWidth="1"/>
    <col min="6667" max="6667" width="5.7109375" style="4" customWidth="1"/>
    <col min="6668" max="6668" width="9.7109375" style="4" customWidth="1"/>
    <col min="6669" max="6671" width="7.7109375" style="4" customWidth="1"/>
    <col min="6672" max="6672" width="10.5703125" style="4" customWidth="1"/>
    <col min="6673" max="6673" width="13.7109375" style="4" customWidth="1"/>
    <col min="6674" max="6900" width="28.7109375" style="4"/>
    <col min="6901" max="6902" width="0" style="4" hidden="1" customWidth="1"/>
    <col min="6903" max="6918" width="7.7109375" style="4" customWidth="1"/>
    <col min="6919" max="6919" width="8.85546875" style="4" customWidth="1"/>
    <col min="6920" max="6921" width="7.7109375" style="4" customWidth="1"/>
    <col min="6922" max="6922" width="5.42578125" style="4" customWidth="1"/>
    <col min="6923" max="6923" width="5.7109375" style="4" customWidth="1"/>
    <col min="6924" max="6924" width="9.7109375" style="4" customWidth="1"/>
    <col min="6925" max="6927" width="7.7109375" style="4" customWidth="1"/>
    <col min="6928" max="6928" width="10.5703125" style="4" customWidth="1"/>
    <col min="6929" max="6929" width="13.7109375" style="4" customWidth="1"/>
    <col min="6930" max="7156" width="28.7109375" style="4"/>
    <col min="7157" max="7158" width="0" style="4" hidden="1" customWidth="1"/>
    <col min="7159" max="7174" width="7.7109375" style="4" customWidth="1"/>
    <col min="7175" max="7175" width="8.85546875" style="4" customWidth="1"/>
    <col min="7176" max="7177" width="7.7109375" style="4" customWidth="1"/>
    <col min="7178" max="7178" width="5.42578125" style="4" customWidth="1"/>
    <col min="7179" max="7179" width="5.7109375" style="4" customWidth="1"/>
    <col min="7180" max="7180" width="9.7109375" style="4" customWidth="1"/>
    <col min="7181" max="7183" width="7.7109375" style="4" customWidth="1"/>
    <col min="7184" max="7184" width="10.5703125" style="4" customWidth="1"/>
    <col min="7185" max="7185" width="13.7109375" style="4" customWidth="1"/>
    <col min="7186" max="7412" width="28.7109375" style="4"/>
    <col min="7413" max="7414" width="0" style="4" hidden="1" customWidth="1"/>
    <col min="7415" max="7430" width="7.7109375" style="4" customWidth="1"/>
    <col min="7431" max="7431" width="8.85546875" style="4" customWidth="1"/>
    <col min="7432" max="7433" width="7.7109375" style="4" customWidth="1"/>
    <col min="7434" max="7434" width="5.42578125" style="4" customWidth="1"/>
    <col min="7435" max="7435" width="5.7109375" style="4" customWidth="1"/>
    <col min="7436" max="7436" width="9.7109375" style="4" customWidth="1"/>
    <col min="7437" max="7439" width="7.7109375" style="4" customWidth="1"/>
    <col min="7440" max="7440" width="10.5703125" style="4" customWidth="1"/>
    <col min="7441" max="7441" width="13.7109375" style="4" customWidth="1"/>
    <col min="7442" max="7668" width="28.7109375" style="4"/>
    <col min="7669" max="7670" width="0" style="4" hidden="1" customWidth="1"/>
    <col min="7671" max="7686" width="7.7109375" style="4" customWidth="1"/>
    <col min="7687" max="7687" width="8.85546875" style="4" customWidth="1"/>
    <col min="7688" max="7689" width="7.7109375" style="4" customWidth="1"/>
    <col min="7690" max="7690" width="5.42578125" style="4" customWidth="1"/>
    <col min="7691" max="7691" width="5.7109375" style="4" customWidth="1"/>
    <col min="7692" max="7692" width="9.7109375" style="4" customWidth="1"/>
    <col min="7693" max="7695" width="7.7109375" style="4" customWidth="1"/>
    <col min="7696" max="7696" width="10.5703125" style="4" customWidth="1"/>
    <col min="7697" max="7697" width="13.7109375" style="4" customWidth="1"/>
    <col min="7698" max="7924" width="28.7109375" style="4"/>
    <col min="7925" max="7926" width="0" style="4" hidden="1" customWidth="1"/>
    <col min="7927" max="7942" width="7.7109375" style="4" customWidth="1"/>
    <col min="7943" max="7943" width="8.85546875" style="4" customWidth="1"/>
    <col min="7944" max="7945" width="7.7109375" style="4" customWidth="1"/>
    <col min="7946" max="7946" width="5.42578125" style="4" customWidth="1"/>
    <col min="7947" max="7947" width="5.7109375" style="4" customWidth="1"/>
    <col min="7948" max="7948" width="9.7109375" style="4" customWidth="1"/>
    <col min="7949" max="7951" width="7.7109375" style="4" customWidth="1"/>
    <col min="7952" max="7952" width="10.5703125" style="4" customWidth="1"/>
    <col min="7953" max="7953" width="13.7109375" style="4" customWidth="1"/>
    <col min="7954" max="8180" width="28.7109375" style="4"/>
    <col min="8181" max="8182" width="0" style="4" hidden="1" customWidth="1"/>
    <col min="8183" max="8198" width="7.7109375" style="4" customWidth="1"/>
    <col min="8199" max="8199" width="8.85546875" style="4" customWidth="1"/>
    <col min="8200" max="8201" width="7.7109375" style="4" customWidth="1"/>
    <col min="8202" max="8202" width="5.42578125" style="4" customWidth="1"/>
    <col min="8203" max="8203" width="5.7109375" style="4" customWidth="1"/>
    <col min="8204" max="8204" width="9.7109375" style="4" customWidth="1"/>
    <col min="8205" max="8207" width="7.7109375" style="4" customWidth="1"/>
    <col min="8208" max="8208" width="10.5703125" style="4" customWidth="1"/>
    <col min="8209" max="8209" width="13.7109375" style="4" customWidth="1"/>
    <col min="8210" max="8436" width="28.7109375" style="4"/>
    <col min="8437" max="8438" width="0" style="4" hidden="1" customWidth="1"/>
    <col min="8439" max="8454" width="7.7109375" style="4" customWidth="1"/>
    <col min="8455" max="8455" width="8.85546875" style="4" customWidth="1"/>
    <col min="8456" max="8457" width="7.7109375" style="4" customWidth="1"/>
    <col min="8458" max="8458" width="5.42578125" style="4" customWidth="1"/>
    <col min="8459" max="8459" width="5.7109375" style="4" customWidth="1"/>
    <col min="8460" max="8460" width="9.7109375" style="4" customWidth="1"/>
    <col min="8461" max="8463" width="7.7109375" style="4" customWidth="1"/>
    <col min="8464" max="8464" width="10.5703125" style="4" customWidth="1"/>
    <col min="8465" max="8465" width="13.7109375" style="4" customWidth="1"/>
    <col min="8466" max="8692" width="28.7109375" style="4"/>
    <col min="8693" max="8694" width="0" style="4" hidden="1" customWidth="1"/>
    <col min="8695" max="8710" width="7.7109375" style="4" customWidth="1"/>
    <col min="8711" max="8711" width="8.85546875" style="4" customWidth="1"/>
    <col min="8712" max="8713" width="7.7109375" style="4" customWidth="1"/>
    <col min="8714" max="8714" width="5.42578125" style="4" customWidth="1"/>
    <col min="8715" max="8715" width="5.7109375" style="4" customWidth="1"/>
    <col min="8716" max="8716" width="9.7109375" style="4" customWidth="1"/>
    <col min="8717" max="8719" width="7.7109375" style="4" customWidth="1"/>
    <col min="8720" max="8720" width="10.5703125" style="4" customWidth="1"/>
    <col min="8721" max="8721" width="13.7109375" style="4" customWidth="1"/>
    <col min="8722" max="8948" width="28.7109375" style="4"/>
    <col min="8949" max="8950" width="0" style="4" hidden="1" customWidth="1"/>
    <col min="8951" max="8966" width="7.7109375" style="4" customWidth="1"/>
    <col min="8967" max="8967" width="8.85546875" style="4" customWidth="1"/>
    <col min="8968" max="8969" width="7.7109375" style="4" customWidth="1"/>
    <col min="8970" max="8970" width="5.42578125" style="4" customWidth="1"/>
    <col min="8971" max="8971" width="5.7109375" style="4" customWidth="1"/>
    <col min="8972" max="8972" width="9.7109375" style="4" customWidth="1"/>
    <col min="8973" max="8975" width="7.7109375" style="4" customWidth="1"/>
    <col min="8976" max="8976" width="10.5703125" style="4" customWidth="1"/>
    <col min="8977" max="8977" width="13.7109375" style="4" customWidth="1"/>
    <col min="8978" max="9204" width="28.7109375" style="4"/>
    <col min="9205" max="9206" width="0" style="4" hidden="1" customWidth="1"/>
    <col min="9207" max="9222" width="7.7109375" style="4" customWidth="1"/>
    <col min="9223" max="9223" width="8.85546875" style="4" customWidth="1"/>
    <col min="9224" max="9225" width="7.7109375" style="4" customWidth="1"/>
    <col min="9226" max="9226" width="5.42578125" style="4" customWidth="1"/>
    <col min="9227" max="9227" width="5.7109375" style="4" customWidth="1"/>
    <col min="9228" max="9228" width="9.7109375" style="4" customWidth="1"/>
    <col min="9229" max="9231" width="7.7109375" style="4" customWidth="1"/>
    <col min="9232" max="9232" width="10.5703125" style="4" customWidth="1"/>
    <col min="9233" max="9233" width="13.7109375" style="4" customWidth="1"/>
    <col min="9234" max="9460" width="28.7109375" style="4"/>
    <col min="9461" max="9462" width="0" style="4" hidden="1" customWidth="1"/>
    <col min="9463" max="9478" width="7.7109375" style="4" customWidth="1"/>
    <col min="9479" max="9479" width="8.85546875" style="4" customWidth="1"/>
    <col min="9480" max="9481" width="7.7109375" style="4" customWidth="1"/>
    <col min="9482" max="9482" width="5.42578125" style="4" customWidth="1"/>
    <col min="9483" max="9483" width="5.7109375" style="4" customWidth="1"/>
    <col min="9484" max="9484" width="9.7109375" style="4" customWidth="1"/>
    <col min="9485" max="9487" width="7.7109375" style="4" customWidth="1"/>
    <col min="9488" max="9488" width="10.5703125" style="4" customWidth="1"/>
    <col min="9489" max="9489" width="13.7109375" style="4" customWidth="1"/>
    <col min="9490" max="9716" width="28.7109375" style="4"/>
    <col min="9717" max="9718" width="0" style="4" hidden="1" customWidth="1"/>
    <col min="9719" max="9734" width="7.7109375" style="4" customWidth="1"/>
    <col min="9735" max="9735" width="8.85546875" style="4" customWidth="1"/>
    <col min="9736" max="9737" width="7.7109375" style="4" customWidth="1"/>
    <col min="9738" max="9738" width="5.42578125" style="4" customWidth="1"/>
    <col min="9739" max="9739" width="5.7109375" style="4" customWidth="1"/>
    <col min="9740" max="9740" width="9.7109375" style="4" customWidth="1"/>
    <col min="9741" max="9743" width="7.7109375" style="4" customWidth="1"/>
    <col min="9744" max="9744" width="10.5703125" style="4" customWidth="1"/>
    <col min="9745" max="9745" width="13.7109375" style="4" customWidth="1"/>
    <col min="9746" max="9972" width="28.7109375" style="4"/>
    <col min="9973" max="9974" width="0" style="4" hidden="1" customWidth="1"/>
    <col min="9975" max="9990" width="7.7109375" style="4" customWidth="1"/>
    <col min="9991" max="9991" width="8.85546875" style="4" customWidth="1"/>
    <col min="9992" max="9993" width="7.7109375" style="4" customWidth="1"/>
    <col min="9994" max="9994" width="5.42578125" style="4" customWidth="1"/>
    <col min="9995" max="9995" width="5.7109375" style="4" customWidth="1"/>
    <col min="9996" max="9996" width="9.7109375" style="4" customWidth="1"/>
    <col min="9997" max="9999" width="7.7109375" style="4" customWidth="1"/>
    <col min="10000" max="10000" width="10.5703125" style="4" customWidth="1"/>
    <col min="10001" max="10001" width="13.7109375" style="4" customWidth="1"/>
    <col min="10002" max="10228" width="28.7109375" style="4"/>
    <col min="10229" max="10230" width="0" style="4" hidden="1" customWidth="1"/>
    <col min="10231" max="10246" width="7.7109375" style="4" customWidth="1"/>
    <col min="10247" max="10247" width="8.85546875" style="4" customWidth="1"/>
    <col min="10248" max="10249" width="7.7109375" style="4" customWidth="1"/>
    <col min="10250" max="10250" width="5.42578125" style="4" customWidth="1"/>
    <col min="10251" max="10251" width="5.7109375" style="4" customWidth="1"/>
    <col min="10252" max="10252" width="9.7109375" style="4" customWidth="1"/>
    <col min="10253" max="10255" width="7.7109375" style="4" customWidth="1"/>
    <col min="10256" max="10256" width="10.5703125" style="4" customWidth="1"/>
    <col min="10257" max="10257" width="13.7109375" style="4" customWidth="1"/>
    <col min="10258" max="10484" width="28.7109375" style="4"/>
    <col min="10485" max="10486" width="0" style="4" hidden="1" customWidth="1"/>
    <col min="10487" max="10502" width="7.7109375" style="4" customWidth="1"/>
    <col min="10503" max="10503" width="8.85546875" style="4" customWidth="1"/>
    <col min="10504" max="10505" width="7.7109375" style="4" customWidth="1"/>
    <col min="10506" max="10506" width="5.42578125" style="4" customWidth="1"/>
    <col min="10507" max="10507" width="5.7109375" style="4" customWidth="1"/>
    <col min="10508" max="10508" width="9.7109375" style="4" customWidth="1"/>
    <col min="10509" max="10511" width="7.7109375" style="4" customWidth="1"/>
    <col min="10512" max="10512" width="10.5703125" style="4" customWidth="1"/>
    <col min="10513" max="10513" width="13.7109375" style="4" customWidth="1"/>
    <col min="10514" max="10740" width="28.7109375" style="4"/>
    <col min="10741" max="10742" width="0" style="4" hidden="1" customWidth="1"/>
    <col min="10743" max="10758" width="7.7109375" style="4" customWidth="1"/>
    <col min="10759" max="10759" width="8.85546875" style="4" customWidth="1"/>
    <col min="10760" max="10761" width="7.7109375" style="4" customWidth="1"/>
    <col min="10762" max="10762" width="5.42578125" style="4" customWidth="1"/>
    <col min="10763" max="10763" width="5.7109375" style="4" customWidth="1"/>
    <col min="10764" max="10764" width="9.7109375" style="4" customWidth="1"/>
    <col min="10765" max="10767" width="7.7109375" style="4" customWidth="1"/>
    <col min="10768" max="10768" width="10.5703125" style="4" customWidth="1"/>
    <col min="10769" max="10769" width="13.7109375" style="4" customWidth="1"/>
    <col min="10770" max="10996" width="28.7109375" style="4"/>
    <col min="10997" max="10998" width="0" style="4" hidden="1" customWidth="1"/>
    <col min="10999" max="11014" width="7.7109375" style="4" customWidth="1"/>
    <col min="11015" max="11015" width="8.85546875" style="4" customWidth="1"/>
    <col min="11016" max="11017" width="7.7109375" style="4" customWidth="1"/>
    <col min="11018" max="11018" width="5.42578125" style="4" customWidth="1"/>
    <col min="11019" max="11019" width="5.7109375" style="4" customWidth="1"/>
    <col min="11020" max="11020" width="9.7109375" style="4" customWidth="1"/>
    <col min="11021" max="11023" width="7.7109375" style="4" customWidth="1"/>
    <col min="11024" max="11024" width="10.5703125" style="4" customWidth="1"/>
    <col min="11025" max="11025" width="13.7109375" style="4" customWidth="1"/>
    <col min="11026" max="11252" width="28.7109375" style="4"/>
    <col min="11253" max="11254" width="0" style="4" hidden="1" customWidth="1"/>
    <col min="11255" max="11270" width="7.7109375" style="4" customWidth="1"/>
    <col min="11271" max="11271" width="8.85546875" style="4" customWidth="1"/>
    <col min="11272" max="11273" width="7.7109375" style="4" customWidth="1"/>
    <col min="11274" max="11274" width="5.42578125" style="4" customWidth="1"/>
    <col min="11275" max="11275" width="5.7109375" style="4" customWidth="1"/>
    <col min="11276" max="11276" width="9.7109375" style="4" customWidth="1"/>
    <col min="11277" max="11279" width="7.7109375" style="4" customWidth="1"/>
    <col min="11280" max="11280" width="10.5703125" style="4" customWidth="1"/>
    <col min="11281" max="11281" width="13.7109375" style="4" customWidth="1"/>
    <col min="11282" max="11508" width="28.7109375" style="4"/>
    <col min="11509" max="11510" width="0" style="4" hidden="1" customWidth="1"/>
    <col min="11511" max="11526" width="7.7109375" style="4" customWidth="1"/>
    <col min="11527" max="11527" width="8.85546875" style="4" customWidth="1"/>
    <col min="11528" max="11529" width="7.7109375" style="4" customWidth="1"/>
    <col min="11530" max="11530" width="5.42578125" style="4" customWidth="1"/>
    <col min="11531" max="11531" width="5.7109375" style="4" customWidth="1"/>
    <col min="11532" max="11532" width="9.7109375" style="4" customWidth="1"/>
    <col min="11533" max="11535" width="7.7109375" style="4" customWidth="1"/>
    <col min="11536" max="11536" width="10.5703125" style="4" customWidth="1"/>
    <col min="11537" max="11537" width="13.7109375" style="4" customWidth="1"/>
    <col min="11538" max="11764" width="28.7109375" style="4"/>
    <col min="11765" max="11766" width="0" style="4" hidden="1" customWidth="1"/>
    <col min="11767" max="11782" width="7.7109375" style="4" customWidth="1"/>
    <col min="11783" max="11783" width="8.85546875" style="4" customWidth="1"/>
    <col min="11784" max="11785" width="7.7109375" style="4" customWidth="1"/>
    <col min="11786" max="11786" width="5.42578125" style="4" customWidth="1"/>
    <col min="11787" max="11787" width="5.7109375" style="4" customWidth="1"/>
    <col min="11788" max="11788" width="9.7109375" style="4" customWidth="1"/>
    <col min="11789" max="11791" width="7.7109375" style="4" customWidth="1"/>
    <col min="11792" max="11792" width="10.5703125" style="4" customWidth="1"/>
    <col min="11793" max="11793" width="13.7109375" style="4" customWidth="1"/>
    <col min="11794" max="12020" width="28.7109375" style="4"/>
    <col min="12021" max="12022" width="0" style="4" hidden="1" customWidth="1"/>
    <col min="12023" max="12038" width="7.7109375" style="4" customWidth="1"/>
    <col min="12039" max="12039" width="8.85546875" style="4" customWidth="1"/>
    <col min="12040" max="12041" width="7.7109375" style="4" customWidth="1"/>
    <col min="12042" max="12042" width="5.42578125" style="4" customWidth="1"/>
    <col min="12043" max="12043" width="5.7109375" style="4" customWidth="1"/>
    <col min="12044" max="12044" width="9.7109375" style="4" customWidth="1"/>
    <col min="12045" max="12047" width="7.7109375" style="4" customWidth="1"/>
    <col min="12048" max="12048" width="10.5703125" style="4" customWidth="1"/>
    <col min="12049" max="12049" width="13.7109375" style="4" customWidth="1"/>
    <col min="12050" max="12276" width="28.7109375" style="4"/>
    <col min="12277" max="12278" width="0" style="4" hidden="1" customWidth="1"/>
    <col min="12279" max="12294" width="7.7109375" style="4" customWidth="1"/>
    <col min="12295" max="12295" width="8.85546875" style="4" customWidth="1"/>
    <col min="12296" max="12297" width="7.7109375" style="4" customWidth="1"/>
    <col min="12298" max="12298" width="5.42578125" style="4" customWidth="1"/>
    <col min="12299" max="12299" width="5.7109375" style="4" customWidth="1"/>
    <col min="12300" max="12300" width="9.7109375" style="4" customWidth="1"/>
    <col min="12301" max="12303" width="7.7109375" style="4" customWidth="1"/>
    <col min="12304" max="12304" width="10.5703125" style="4" customWidth="1"/>
    <col min="12305" max="12305" width="13.7109375" style="4" customWidth="1"/>
    <col min="12306" max="12532" width="28.7109375" style="4"/>
    <col min="12533" max="12534" width="0" style="4" hidden="1" customWidth="1"/>
    <col min="12535" max="12550" width="7.7109375" style="4" customWidth="1"/>
    <col min="12551" max="12551" width="8.85546875" style="4" customWidth="1"/>
    <col min="12552" max="12553" width="7.7109375" style="4" customWidth="1"/>
    <col min="12554" max="12554" width="5.42578125" style="4" customWidth="1"/>
    <col min="12555" max="12555" width="5.7109375" style="4" customWidth="1"/>
    <col min="12556" max="12556" width="9.7109375" style="4" customWidth="1"/>
    <col min="12557" max="12559" width="7.7109375" style="4" customWidth="1"/>
    <col min="12560" max="12560" width="10.5703125" style="4" customWidth="1"/>
    <col min="12561" max="12561" width="13.7109375" style="4" customWidth="1"/>
    <col min="12562" max="12788" width="28.7109375" style="4"/>
    <col min="12789" max="12790" width="0" style="4" hidden="1" customWidth="1"/>
    <col min="12791" max="12806" width="7.7109375" style="4" customWidth="1"/>
    <col min="12807" max="12807" width="8.85546875" style="4" customWidth="1"/>
    <col min="12808" max="12809" width="7.7109375" style="4" customWidth="1"/>
    <col min="12810" max="12810" width="5.42578125" style="4" customWidth="1"/>
    <col min="12811" max="12811" width="5.7109375" style="4" customWidth="1"/>
    <col min="12812" max="12812" width="9.7109375" style="4" customWidth="1"/>
    <col min="12813" max="12815" width="7.7109375" style="4" customWidth="1"/>
    <col min="12816" max="12816" width="10.5703125" style="4" customWidth="1"/>
    <col min="12817" max="12817" width="13.7109375" style="4" customWidth="1"/>
    <col min="12818" max="13044" width="28.7109375" style="4"/>
    <col min="13045" max="13046" width="0" style="4" hidden="1" customWidth="1"/>
    <col min="13047" max="13062" width="7.7109375" style="4" customWidth="1"/>
    <col min="13063" max="13063" width="8.85546875" style="4" customWidth="1"/>
    <col min="13064" max="13065" width="7.7109375" style="4" customWidth="1"/>
    <col min="13066" max="13066" width="5.42578125" style="4" customWidth="1"/>
    <col min="13067" max="13067" width="5.7109375" style="4" customWidth="1"/>
    <col min="13068" max="13068" width="9.7109375" style="4" customWidth="1"/>
    <col min="13069" max="13071" width="7.7109375" style="4" customWidth="1"/>
    <col min="13072" max="13072" width="10.5703125" style="4" customWidth="1"/>
    <col min="13073" max="13073" width="13.7109375" style="4" customWidth="1"/>
    <col min="13074" max="13300" width="28.7109375" style="4"/>
    <col min="13301" max="13302" width="0" style="4" hidden="1" customWidth="1"/>
    <col min="13303" max="13318" width="7.7109375" style="4" customWidth="1"/>
    <col min="13319" max="13319" width="8.85546875" style="4" customWidth="1"/>
    <col min="13320" max="13321" width="7.7109375" style="4" customWidth="1"/>
    <col min="13322" max="13322" width="5.42578125" style="4" customWidth="1"/>
    <col min="13323" max="13323" width="5.7109375" style="4" customWidth="1"/>
    <col min="13324" max="13324" width="9.7109375" style="4" customWidth="1"/>
    <col min="13325" max="13327" width="7.7109375" style="4" customWidth="1"/>
    <col min="13328" max="13328" width="10.5703125" style="4" customWidth="1"/>
    <col min="13329" max="13329" width="13.7109375" style="4" customWidth="1"/>
    <col min="13330" max="13556" width="28.7109375" style="4"/>
    <col min="13557" max="13558" width="0" style="4" hidden="1" customWidth="1"/>
    <col min="13559" max="13574" width="7.7109375" style="4" customWidth="1"/>
    <col min="13575" max="13575" width="8.85546875" style="4" customWidth="1"/>
    <col min="13576" max="13577" width="7.7109375" style="4" customWidth="1"/>
    <col min="13578" max="13578" width="5.42578125" style="4" customWidth="1"/>
    <col min="13579" max="13579" width="5.7109375" style="4" customWidth="1"/>
    <col min="13580" max="13580" width="9.7109375" style="4" customWidth="1"/>
    <col min="13581" max="13583" width="7.7109375" style="4" customWidth="1"/>
    <col min="13584" max="13584" width="10.5703125" style="4" customWidth="1"/>
    <col min="13585" max="13585" width="13.7109375" style="4" customWidth="1"/>
    <col min="13586" max="13812" width="28.7109375" style="4"/>
    <col min="13813" max="13814" width="0" style="4" hidden="1" customWidth="1"/>
    <col min="13815" max="13830" width="7.7109375" style="4" customWidth="1"/>
    <col min="13831" max="13831" width="8.85546875" style="4" customWidth="1"/>
    <col min="13832" max="13833" width="7.7109375" style="4" customWidth="1"/>
    <col min="13834" max="13834" width="5.42578125" style="4" customWidth="1"/>
    <col min="13835" max="13835" width="5.7109375" style="4" customWidth="1"/>
    <col min="13836" max="13836" width="9.7109375" style="4" customWidth="1"/>
    <col min="13837" max="13839" width="7.7109375" style="4" customWidth="1"/>
    <col min="13840" max="13840" width="10.5703125" style="4" customWidth="1"/>
    <col min="13841" max="13841" width="13.7109375" style="4" customWidth="1"/>
    <col min="13842" max="14068" width="28.7109375" style="4"/>
    <col min="14069" max="14070" width="0" style="4" hidden="1" customWidth="1"/>
    <col min="14071" max="14086" width="7.7109375" style="4" customWidth="1"/>
    <col min="14087" max="14087" width="8.85546875" style="4" customWidth="1"/>
    <col min="14088" max="14089" width="7.7109375" style="4" customWidth="1"/>
    <col min="14090" max="14090" width="5.42578125" style="4" customWidth="1"/>
    <col min="14091" max="14091" width="5.7109375" style="4" customWidth="1"/>
    <col min="14092" max="14092" width="9.7109375" style="4" customWidth="1"/>
    <col min="14093" max="14095" width="7.7109375" style="4" customWidth="1"/>
    <col min="14096" max="14096" width="10.5703125" style="4" customWidth="1"/>
    <col min="14097" max="14097" width="13.7109375" style="4" customWidth="1"/>
    <col min="14098" max="14324" width="28.7109375" style="4"/>
    <col min="14325" max="14326" width="0" style="4" hidden="1" customWidth="1"/>
    <col min="14327" max="14342" width="7.7109375" style="4" customWidth="1"/>
    <col min="14343" max="14343" width="8.85546875" style="4" customWidth="1"/>
    <col min="14344" max="14345" width="7.7109375" style="4" customWidth="1"/>
    <col min="14346" max="14346" width="5.42578125" style="4" customWidth="1"/>
    <col min="14347" max="14347" width="5.7109375" style="4" customWidth="1"/>
    <col min="14348" max="14348" width="9.7109375" style="4" customWidth="1"/>
    <col min="14349" max="14351" width="7.7109375" style="4" customWidth="1"/>
    <col min="14352" max="14352" width="10.5703125" style="4" customWidth="1"/>
    <col min="14353" max="14353" width="13.7109375" style="4" customWidth="1"/>
    <col min="14354" max="14580" width="28.7109375" style="4"/>
    <col min="14581" max="14582" width="0" style="4" hidden="1" customWidth="1"/>
    <col min="14583" max="14598" width="7.7109375" style="4" customWidth="1"/>
    <col min="14599" max="14599" width="8.85546875" style="4" customWidth="1"/>
    <col min="14600" max="14601" width="7.7109375" style="4" customWidth="1"/>
    <col min="14602" max="14602" width="5.42578125" style="4" customWidth="1"/>
    <col min="14603" max="14603" width="5.7109375" style="4" customWidth="1"/>
    <col min="14604" max="14604" width="9.7109375" style="4" customWidth="1"/>
    <col min="14605" max="14607" width="7.7109375" style="4" customWidth="1"/>
    <col min="14608" max="14608" width="10.5703125" style="4" customWidth="1"/>
    <col min="14609" max="14609" width="13.7109375" style="4" customWidth="1"/>
    <col min="14610" max="14836" width="28.7109375" style="4"/>
    <col min="14837" max="14838" width="0" style="4" hidden="1" customWidth="1"/>
    <col min="14839" max="14854" width="7.7109375" style="4" customWidth="1"/>
    <col min="14855" max="14855" width="8.85546875" style="4" customWidth="1"/>
    <col min="14856" max="14857" width="7.7109375" style="4" customWidth="1"/>
    <col min="14858" max="14858" width="5.42578125" style="4" customWidth="1"/>
    <col min="14859" max="14859" width="5.7109375" style="4" customWidth="1"/>
    <col min="14860" max="14860" width="9.7109375" style="4" customWidth="1"/>
    <col min="14861" max="14863" width="7.7109375" style="4" customWidth="1"/>
    <col min="14864" max="14864" width="10.5703125" style="4" customWidth="1"/>
    <col min="14865" max="14865" width="13.7109375" style="4" customWidth="1"/>
    <col min="14866" max="15092" width="28.7109375" style="4"/>
    <col min="15093" max="15094" width="0" style="4" hidden="1" customWidth="1"/>
    <col min="15095" max="15110" width="7.7109375" style="4" customWidth="1"/>
    <col min="15111" max="15111" width="8.85546875" style="4" customWidth="1"/>
    <col min="15112" max="15113" width="7.7109375" style="4" customWidth="1"/>
    <col min="15114" max="15114" width="5.42578125" style="4" customWidth="1"/>
    <col min="15115" max="15115" width="5.7109375" style="4" customWidth="1"/>
    <col min="15116" max="15116" width="9.7109375" style="4" customWidth="1"/>
    <col min="15117" max="15119" width="7.7109375" style="4" customWidth="1"/>
    <col min="15120" max="15120" width="10.5703125" style="4" customWidth="1"/>
    <col min="15121" max="15121" width="13.7109375" style="4" customWidth="1"/>
    <col min="15122" max="15348" width="28.7109375" style="4"/>
    <col min="15349" max="15350" width="0" style="4" hidden="1" customWidth="1"/>
    <col min="15351" max="15366" width="7.7109375" style="4" customWidth="1"/>
    <col min="15367" max="15367" width="8.85546875" style="4" customWidth="1"/>
    <col min="15368" max="15369" width="7.7109375" style="4" customWidth="1"/>
    <col min="15370" max="15370" width="5.42578125" style="4" customWidth="1"/>
    <col min="15371" max="15371" width="5.7109375" style="4" customWidth="1"/>
    <col min="15372" max="15372" width="9.7109375" style="4" customWidth="1"/>
    <col min="15373" max="15375" width="7.7109375" style="4" customWidth="1"/>
    <col min="15376" max="15376" width="10.5703125" style="4" customWidth="1"/>
    <col min="15377" max="15377" width="13.7109375" style="4" customWidth="1"/>
    <col min="15378" max="15604" width="28.7109375" style="4"/>
    <col min="15605" max="15606" width="0" style="4" hidden="1" customWidth="1"/>
    <col min="15607" max="15622" width="7.7109375" style="4" customWidth="1"/>
    <col min="15623" max="15623" width="8.85546875" style="4" customWidth="1"/>
    <col min="15624" max="15625" width="7.7109375" style="4" customWidth="1"/>
    <col min="15626" max="15626" width="5.42578125" style="4" customWidth="1"/>
    <col min="15627" max="15627" width="5.7109375" style="4" customWidth="1"/>
    <col min="15628" max="15628" width="9.7109375" style="4" customWidth="1"/>
    <col min="15629" max="15631" width="7.7109375" style="4" customWidth="1"/>
    <col min="15632" max="15632" width="10.5703125" style="4" customWidth="1"/>
    <col min="15633" max="15633" width="13.7109375" style="4" customWidth="1"/>
    <col min="15634" max="15860" width="28.7109375" style="4"/>
    <col min="15861" max="15862" width="0" style="4" hidden="1" customWidth="1"/>
    <col min="15863" max="15878" width="7.7109375" style="4" customWidth="1"/>
    <col min="15879" max="15879" width="8.85546875" style="4" customWidth="1"/>
    <col min="15880" max="15881" width="7.7109375" style="4" customWidth="1"/>
    <col min="15882" max="15882" width="5.42578125" style="4" customWidth="1"/>
    <col min="15883" max="15883" width="5.7109375" style="4" customWidth="1"/>
    <col min="15884" max="15884" width="9.7109375" style="4" customWidth="1"/>
    <col min="15885" max="15887" width="7.7109375" style="4" customWidth="1"/>
    <col min="15888" max="15888" width="10.5703125" style="4" customWidth="1"/>
    <col min="15889" max="15889" width="13.7109375" style="4" customWidth="1"/>
    <col min="15890" max="16116" width="28.7109375" style="4"/>
    <col min="16117" max="16118" width="0" style="4" hidden="1" customWidth="1"/>
    <col min="16119" max="16134" width="7.7109375" style="4" customWidth="1"/>
    <col min="16135" max="16135" width="8.85546875" style="4" customWidth="1"/>
    <col min="16136" max="16137" width="7.7109375" style="4" customWidth="1"/>
    <col min="16138" max="16138" width="5.42578125" style="4" customWidth="1"/>
    <col min="16139" max="16139" width="5.7109375" style="4" customWidth="1"/>
    <col min="16140" max="16140" width="9.7109375" style="4" customWidth="1"/>
    <col min="16141" max="16143" width="7.7109375" style="4" customWidth="1"/>
    <col min="16144" max="16144" width="10.5703125" style="4" customWidth="1"/>
    <col min="16145" max="16145" width="13.7109375" style="4" customWidth="1"/>
    <col min="16146" max="16384" width="28.7109375" style="4"/>
  </cols>
  <sheetData>
    <row r="1" spans="1:16" ht="15">
      <c r="A1" s="389" t="s">
        <v>374</v>
      </c>
      <c r="M1" s="4"/>
    </row>
    <row r="2" spans="1:16" ht="15.75">
      <c r="A2" s="136" t="s">
        <v>375</v>
      </c>
      <c r="M2" s="4"/>
    </row>
    <row r="3" spans="1:16">
      <c r="M3" s="4"/>
    </row>
    <row r="4" spans="1:16" ht="24" customHeight="1">
      <c r="A4" s="753" t="s">
        <v>376</v>
      </c>
      <c r="B4" s="390">
        <v>2011</v>
      </c>
      <c r="C4" s="390">
        <v>2012</v>
      </c>
      <c r="D4" s="390">
        <v>2013</v>
      </c>
      <c r="E4" s="390">
        <v>2014</v>
      </c>
      <c r="F4" s="390">
        <v>2015</v>
      </c>
      <c r="G4" s="390">
        <v>2016</v>
      </c>
      <c r="H4" s="390">
        <v>2017</v>
      </c>
      <c r="I4" s="390">
        <v>2018</v>
      </c>
      <c r="J4" s="390">
        <v>2019</v>
      </c>
      <c r="K4" s="725">
        <v>2020</v>
      </c>
      <c r="L4" s="450"/>
      <c r="M4" s="390" t="s">
        <v>377</v>
      </c>
    </row>
    <row r="5" spans="1:16" ht="12.75" thickBot="1">
      <c r="A5" s="754"/>
      <c r="B5" s="391"/>
      <c r="C5" s="391"/>
      <c r="D5" s="391"/>
      <c r="E5" s="391"/>
      <c r="F5" s="391"/>
      <c r="G5" s="391"/>
      <c r="H5" s="391"/>
      <c r="I5" s="391"/>
      <c r="J5" s="391"/>
      <c r="K5" s="391" t="s">
        <v>311</v>
      </c>
      <c r="L5" s="450">
        <v>2020</v>
      </c>
      <c r="M5" s="391"/>
    </row>
    <row r="6" spans="1:16">
      <c r="A6" s="755" t="s">
        <v>378</v>
      </c>
      <c r="B6" s="746">
        <v>27525.674834212732</v>
      </c>
      <c r="C6" s="746">
        <v>27466.673086776646</v>
      </c>
      <c r="D6" s="746">
        <v>23789.445416193055</v>
      </c>
      <c r="E6" s="746">
        <v>20545.413928408008</v>
      </c>
      <c r="F6" s="392">
        <v>18950.140019839255</v>
      </c>
      <c r="G6" s="746">
        <v>21776.636298768291</v>
      </c>
      <c r="H6" s="392">
        <v>27581.606999999996</v>
      </c>
      <c r="I6" s="392">
        <v>28898.656999999999</v>
      </c>
      <c r="J6" s="392">
        <v>28073.793000000001</v>
      </c>
      <c r="K6" s="746">
        <v>2221.7649374388102</v>
      </c>
      <c r="L6" s="756">
        <f t="shared" ref="L6:L18" si="0">SUM(K6:K6)</f>
        <v>2221.7649374388102</v>
      </c>
      <c r="M6" s="451">
        <f t="shared" ref="M6:M18" si="1">L6/$L$21</f>
        <v>0.57048346299334762</v>
      </c>
    </row>
    <row r="7" spans="1:16" ht="15">
      <c r="A7" s="461" t="s">
        <v>379</v>
      </c>
      <c r="B7" s="757">
        <v>4567.8024539648541</v>
      </c>
      <c r="C7" s="757">
        <v>4995.5372719897332</v>
      </c>
      <c r="D7" s="757">
        <v>5270.9630859503377</v>
      </c>
      <c r="E7" s="757">
        <v>4562.2725959757954</v>
      </c>
      <c r="F7" s="393">
        <v>2302.3120197518469</v>
      </c>
      <c r="G7" s="757">
        <v>2212.7446898617918</v>
      </c>
      <c r="H7" s="393">
        <v>3368.8556999999996</v>
      </c>
      <c r="I7" s="393">
        <v>4038.7121999999995</v>
      </c>
      <c r="J7" s="393">
        <v>2974.4434000000006</v>
      </c>
      <c r="K7" s="393">
        <v>282.79513759808401</v>
      </c>
      <c r="L7" s="756">
        <f t="shared" si="0"/>
        <v>282.79513759808401</v>
      </c>
      <c r="M7" s="394">
        <f t="shared" si="1"/>
        <v>7.2613419491898173E-2</v>
      </c>
      <c r="N7" s="316"/>
      <c r="O7" s="543"/>
      <c r="P7" s="543"/>
    </row>
    <row r="8" spans="1:16">
      <c r="A8" s="461" t="s">
        <v>380</v>
      </c>
      <c r="B8" s="757">
        <v>2113.5156486492629</v>
      </c>
      <c r="C8" s="757">
        <v>2311.7126019672733</v>
      </c>
      <c r="D8" s="757">
        <v>1706.6950634617754</v>
      </c>
      <c r="E8" s="757">
        <v>1730.5254660543083</v>
      </c>
      <c r="F8" s="393">
        <v>1456.9481829951926</v>
      </c>
      <c r="G8" s="757">
        <v>1269.0252173274621</v>
      </c>
      <c r="H8" s="393">
        <v>1788.5042229999997</v>
      </c>
      <c r="I8" s="393">
        <v>1938.0913899999998</v>
      </c>
      <c r="J8" s="393">
        <v>1928.8144254944868</v>
      </c>
      <c r="K8" s="393">
        <v>114.94518262152199</v>
      </c>
      <c r="L8" s="756">
        <f t="shared" si="0"/>
        <v>114.94518262152199</v>
      </c>
      <c r="M8" s="394">
        <f t="shared" si="1"/>
        <v>2.9514520069760811E-2</v>
      </c>
    </row>
    <row r="9" spans="1:16">
      <c r="A9" s="461" t="s">
        <v>381</v>
      </c>
      <c r="B9" s="757">
        <v>1689.3502871966998</v>
      </c>
      <c r="C9" s="757">
        <v>1094.8051389253683</v>
      </c>
      <c r="D9" s="757">
        <v>785.88057815767991</v>
      </c>
      <c r="E9" s="757">
        <v>847.43103959854761</v>
      </c>
      <c r="F9" s="393">
        <v>722.75179937486246</v>
      </c>
      <c r="G9" s="757">
        <v>878.49733521216012</v>
      </c>
      <c r="H9" s="393">
        <v>826.88746000000015</v>
      </c>
      <c r="I9" s="393">
        <v>762.26194432339321</v>
      </c>
      <c r="J9" s="393">
        <v>774.06771674064032</v>
      </c>
      <c r="K9" s="393">
        <v>35.767460810718603</v>
      </c>
      <c r="L9" s="756">
        <f t="shared" si="0"/>
        <v>35.767460810718603</v>
      </c>
      <c r="M9" s="394">
        <f t="shared" si="1"/>
        <v>9.1840250793135802E-3</v>
      </c>
    </row>
    <row r="10" spans="1:16">
      <c r="A10" s="461" t="s">
        <v>382</v>
      </c>
      <c r="B10" s="757">
        <v>2835.5270999999998</v>
      </c>
      <c r="C10" s="757">
        <v>3082.7011000000002</v>
      </c>
      <c r="D10" s="757">
        <v>3444.3696</v>
      </c>
      <c r="E10" s="757">
        <v>4231.3062</v>
      </c>
      <c r="F10" s="393">
        <v>4408.6431000000002</v>
      </c>
      <c r="G10" s="757">
        <v>4701.7740000000003</v>
      </c>
      <c r="H10" s="393">
        <v>5145.7271999999994</v>
      </c>
      <c r="I10" s="393">
        <v>5913.4896999999992</v>
      </c>
      <c r="J10" s="393">
        <v>6340.7484000000004</v>
      </c>
      <c r="K10" s="393">
        <v>711.10429999999997</v>
      </c>
      <c r="L10" s="756">
        <f t="shared" si="0"/>
        <v>711.10429999999997</v>
      </c>
      <c r="M10" s="394">
        <f t="shared" si="1"/>
        <v>0.18259053276856074</v>
      </c>
    </row>
    <row r="11" spans="1:16">
      <c r="A11" s="461" t="s">
        <v>383</v>
      </c>
      <c r="B11" s="757">
        <v>1049.4242000000002</v>
      </c>
      <c r="C11" s="757">
        <v>1016.9302</v>
      </c>
      <c r="D11" s="757">
        <v>1030.2617</v>
      </c>
      <c r="E11" s="757">
        <v>1155.346</v>
      </c>
      <c r="F11" s="393">
        <v>932.5921000000003</v>
      </c>
      <c r="G11" s="757">
        <v>908.68899999999996</v>
      </c>
      <c r="H11" s="393">
        <v>1045.9562999999998</v>
      </c>
      <c r="I11" s="393">
        <v>1328.6704</v>
      </c>
      <c r="J11" s="393">
        <v>1564.4328</v>
      </c>
      <c r="K11" s="393">
        <v>85.186300000000003</v>
      </c>
      <c r="L11" s="756">
        <f t="shared" si="0"/>
        <v>85.186300000000003</v>
      </c>
      <c r="M11" s="394">
        <f t="shared" si="1"/>
        <v>2.1873319991993365E-2</v>
      </c>
    </row>
    <row r="12" spans="1:16">
      <c r="A12" s="461" t="s">
        <v>384</v>
      </c>
      <c r="B12" s="757">
        <v>1989.8615</v>
      </c>
      <c r="C12" s="757">
        <v>2177.0586000000003</v>
      </c>
      <c r="D12" s="757">
        <v>1927.9707999999998</v>
      </c>
      <c r="E12" s="757">
        <v>1800.1976000000002</v>
      </c>
      <c r="F12" s="393">
        <v>1331.18</v>
      </c>
      <c r="G12" s="757">
        <v>1196.0629999999999</v>
      </c>
      <c r="H12" s="393">
        <v>1272.3398000000002</v>
      </c>
      <c r="I12" s="393">
        <v>1401.9002</v>
      </c>
      <c r="J12" s="393">
        <v>1353.6443000000002</v>
      </c>
      <c r="K12" s="393">
        <v>99.220500000000001</v>
      </c>
      <c r="L12" s="756">
        <f t="shared" si="0"/>
        <v>99.220500000000001</v>
      </c>
      <c r="M12" s="394">
        <f t="shared" si="1"/>
        <v>2.5476887084725803E-2</v>
      </c>
    </row>
    <row r="13" spans="1:16" ht="15">
      <c r="A13" s="461" t="s">
        <v>385</v>
      </c>
      <c r="B13" s="757">
        <v>401.69369999999998</v>
      </c>
      <c r="C13" s="757">
        <v>438.08229999999998</v>
      </c>
      <c r="D13" s="757">
        <v>427.33410000000003</v>
      </c>
      <c r="E13" s="757">
        <v>416.25689999999997</v>
      </c>
      <c r="F13" s="393">
        <v>352.98030000000006</v>
      </c>
      <c r="G13" s="757">
        <v>322.0564</v>
      </c>
      <c r="H13" s="393">
        <v>343.81120000000004</v>
      </c>
      <c r="I13" s="393">
        <v>338.97039999999998</v>
      </c>
      <c r="J13" s="393">
        <v>320.98250000000002</v>
      </c>
      <c r="K13" s="393">
        <v>21.707999999999998</v>
      </c>
      <c r="L13" s="756">
        <f t="shared" si="0"/>
        <v>21.707999999999998</v>
      </c>
      <c r="M13" s="394">
        <f t="shared" si="1"/>
        <v>5.5739717582075042E-3</v>
      </c>
      <c r="O13" s="316"/>
    </row>
    <row r="14" spans="1:16" ht="12.75">
      <c r="A14" s="461" t="s">
        <v>386</v>
      </c>
      <c r="B14" s="757">
        <v>1654.8217</v>
      </c>
      <c r="C14" s="757">
        <v>1636.3205999999998</v>
      </c>
      <c r="D14" s="757">
        <v>1510.0326</v>
      </c>
      <c r="E14" s="757">
        <v>1514.9664</v>
      </c>
      <c r="F14" s="393">
        <v>1405.9457</v>
      </c>
      <c r="G14" s="757">
        <v>1341.5205000000001</v>
      </c>
      <c r="H14" s="393">
        <v>1384.7514000000001</v>
      </c>
      <c r="I14" s="393">
        <v>1562.3111999999999</v>
      </c>
      <c r="J14" s="393">
        <v>1600.18</v>
      </c>
      <c r="K14" s="393">
        <v>122.1545</v>
      </c>
      <c r="L14" s="756">
        <f t="shared" si="0"/>
        <v>122.1545</v>
      </c>
      <c r="M14" s="395">
        <f t="shared" si="1"/>
        <v>3.1365659348533192E-2</v>
      </c>
      <c r="O14" s="543"/>
    </row>
    <row r="15" spans="1:16" ht="13.5" thickBot="1">
      <c r="A15" s="755" t="s">
        <v>387</v>
      </c>
      <c r="B15" s="746">
        <v>491.9676</v>
      </c>
      <c r="C15" s="746">
        <v>722.2650000000001</v>
      </c>
      <c r="D15" s="746">
        <v>721.94380000000012</v>
      </c>
      <c r="E15" s="746">
        <v>663.60569999999996</v>
      </c>
      <c r="F15" s="392">
        <v>698.46230000000003</v>
      </c>
      <c r="G15" s="746">
        <v>640.32760000000007</v>
      </c>
      <c r="H15" s="746">
        <v>587.74400000000003</v>
      </c>
      <c r="I15" s="746">
        <v>629.21400000000006</v>
      </c>
      <c r="J15" s="746">
        <v>604.25620000000004</v>
      </c>
      <c r="K15" s="746">
        <v>42.539700000000003</v>
      </c>
      <c r="L15" s="756">
        <f t="shared" si="0"/>
        <v>42.539700000000003</v>
      </c>
      <c r="M15" s="452">
        <f t="shared" si="1"/>
        <v>1.0922935618325953E-2</v>
      </c>
      <c r="O15" s="543"/>
    </row>
    <row r="16" spans="1:16">
      <c r="A16" s="461" t="s">
        <v>388</v>
      </c>
      <c r="B16" s="757">
        <v>1129.5879</v>
      </c>
      <c r="C16" s="757">
        <v>1301.0628000000002</v>
      </c>
      <c r="D16" s="757">
        <v>1320.0777</v>
      </c>
      <c r="E16" s="757">
        <v>1148.5262999999998</v>
      </c>
      <c r="F16" s="393">
        <v>1080.6344000000001</v>
      </c>
      <c r="G16" s="757">
        <v>1084.1491999999998</v>
      </c>
      <c r="H16" s="757">
        <v>1272.5274999999997</v>
      </c>
      <c r="I16" s="757">
        <v>1324.7054000000001</v>
      </c>
      <c r="J16" s="757">
        <v>1309.7793999999999</v>
      </c>
      <c r="K16" s="393">
        <v>93.367900000000006</v>
      </c>
      <c r="L16" s="756">
        <f t="shared" si="0"/>
        <v>93.367900000000006</v>
      </c>
      <c r="M16" s="394">
        <f t="shared" si="1"/>
        <v>2.3974112664600263E-2</v>
      </c>
      <c r="P16" s="396"/>
    </row>
    <row r="17" spans="1:13">
      <c r="A17" s="461" t="s">
        <v>389</v>
      </c>
      <c r="B17" s="757">
        <v>475.91149999999999</v>
      </c>
      <c r="C17" s="757">
        <v>545.32429999999999</v>
      </c>
      <c r="D17" s="757">
        <v>544.48760000000016</v>
      </c>
      <c r="E17" s="757">
        <v>581.29720000000009</v>
      </c>
      <c r="F17" s="393">
        <v>533.19579999999996</v>
      </c>
      <c r="G17" s="757">
        <v>445.02069999999998</v>
      </c>
      <c r="H17" s="757">
        <v>520.43029999999999</v>
      </c>
      <c r="I17" s="757">
        <v>590.50449999999989</v>
      </c>
      <c r="J17" s="757">
        <v>558.19389999999999</v>
      </c>
      <c r="K17" s="393">
        <v>42.694299999999998</v>
      </c>
      <c r="L17" s="756">
        <f t="shared" si="0"/>
        <v>42.694299999999998</v>
      </c>
      <c r="M17" s="394">
        <f t="shared" si="1"/>
        <v>1.0962632321560653E-2</v>
      </c>
    </row>
    <row r="18" spans="1:13">
      <c r="A18" s="461" t="s">
        <v>21</v>
      </c>
      <c r="B18" s="757">
        <v>450.82314214999997</v>
      </c>
      <c r="C18" s="757">
        <v>622.13367848000007</v>
      </c>
      <c r="D18" s="757">
        <v>381.17453501</v>
      </c>
      <c r="E18" s="757">
        <v>335.53756860000004</v>
      </c>
      <c r="F18" s="393">
        <v>238.56881154000001</v>
      </c>
      <c r="G18" s="757">
        <v>243.27676936000003</v>
      </c>
      <c r="H18" s="757">
        <v>282.45076800000004</v>
      </c>
      <c r="I18" s="757">
        <v>338.98660900000004</v>
      </c>
      <c r="J18" s="757">
        <v>284.90353199999998</v>
      </c>
      <c r="K18" s="393">
        <v>21.281739999999999</v>
      </c>
      <c r="L18" s="756">
        <f t="shared" si="0"/>
        <v>21.281739999999999</v>
      </c>
      <c r="M18" s="394">
        <f t="shared" si="1"/>
        <v>5.464520809172424E-3</v>
      </c>
    </row>
    <row r="19" spans="1:13" ht="15">
      <c r="A19" s="461"/>
      <c r="B19" s="757"/>
      <c r="C19" s="757"/>
      <c r="D19" s="757"/>
      <c r="E19" s="757"/>
      <c r="G19" s="397"/>
      <c r="H19" s="757"/>
      <c r="I19" s="757"/>
      <c r="J19" s="757"/>
      <c r="K19" s="316"/>
      <c r="L19" s="758"/>
      <c r="M19" s="394"/>
    </row>
    <row r="20" spans="1:13">
      <c r="A20" s="461"/>
      <c r="B20" s="757"/>
      <c r="C20" s="757"/>
      <c r="D20" s="757"/>
      <c r="E20" s="757"/>
      <c r="L20" s="758"/>
      <c r="M20" s="12"/>
    </row>
    <row r="21" spans="1:13">
      <c r="A21" s="759" t="s">
        <v>390</v>
      </c>
      <c r="B21" s="398">
        <f>SUM(B6:B20)</f>
        <v>46375.961566173559</v>
      </c>
      <c r="C21" s="398">
        <f>SUM(C6:C20)</f>
        <v>47410.606678139025</v>
      </c>
      <c r="D21" s="398">
        <f>SUM(D6:D20)</f>
        <v>42860.636578772857</v>
      </c>
      <c r="E21" s="398">
        <f t="shared" ref="E21:J21" si="2">SUM(E6:E18)</f>
        <v>39532.682898636653</v>
      </c>
      <c r="F21" s="398">
        <f t="shared" si="2"/>
        <v>34414.354533501159</v>
      </c>
      <c r="G21" s="398">
        <f t="shared" si="2"/>
        <v>37019.780710529703</v>
      </c>
      <c r="H21" s="398">
        <f t="shared" si="2"/>
        <v>45421.592850999994</v>
      </c>
      <c r="I21" s="398">
        <f t="shared" si="2"/>
        <v>49066.474943323396</v>
      </c>
      <c r="J21" s="398">
        <f t="shared" si="2"/>
        <v>47688.239574235122</v>
      </c>
      <c r="K21" s="398">
        <f t="shared" ref="K21:L21" si="3">SUM(K6:K19)</f>
        <v>3894.5299584691343</v>
      </c>
      <c r="L21" s="453">
        <f t="shared" si="3"/>
        <v>3894.5299584691343</v>
      </c>
      <c r="M21" s="399">
        <v>1</v>
      </c>
    </row>
    <row r="22" spans="1:13">
      <c r="A22" s="760"/>
      <c r="B22" s="761"/>
      <c r="C22" s="761"/>
      <c r="D22" s="761"/>
      <c r="E22" s="761"/>
      <c r="F22" s="761"/>
      <c r="G22" s="761"/>
      <c r="H22" s="761"/>
      <c r="I22" s="761"/>
      <c r="J22" s="761"/>
      <c r="K22" s="761"/>
      <c r="L22" s="454"/>
      <c r="M22" s="4"/>
    </row>
    <row r="23" spans="1:13">
      <c r="A23" s="759" t="s">
        <v>391</v>
      </c>
      <c r="B23" s="398">
        <f t="shared" ref="B23:L23" si="4">B6+B15</f>
        <v>28017.642434212732</v>
      </c>
      <c r="C23" s="398">
        <f t="shared" si="4"/>
        <v>28188.938086776645</v>
      </c>
      <c r="D23" s="398">
        <f t="shared" si="4"/>
        <v>24511.389216193056</v>
      </c>
      <c r="E23" s="398">
        <f t="shared" si="4"/>
        <v>21209.019628408008</v>
      </c>
      <c r="F23" s="398">
        <f t="shared" si="4"/>
        <v>19648.602319839254</v>
      </c>
      <c r="G23" s="398">
        <f t="shared" si="4"/>
        <v>22416.963898768292</v>
      </c>
      <c r="H23" s="398">
        <f t="shared" si="4"/>
        <v>28169.350999999995</v>
      </c>
      <c r="I23" s="398">
        <f t="shared" si="4"/>
        <v>29527.870999999999</v>
      </c>
      <c r="J23" s="398">
        <f t="shared" si="4"/>
        <v>28678.049200000001</v>
      </c>
      <c r="K23" s="398">
        <f t="shared" si="4"/>
        <v>2264.30463743881</v>
      </c>
      <c r="L23" s="453">
        <f t="shared" si="4"/>
        <v>2264.30463743881</v>
      </c>
      <c r="M23" s="399">
        <f>L23/L21</f>
        <v>0.58140639861167354</v>
      </c>
    </row>
    <row r="24" spans="1:13">
      <c r="L24" s="762"/>
      <c r="M24" s="4"/>
    </row>
    <row r="25" spans="1:13" ht="33" customHeight="1">
      <c r="A25" s="799" t="s">
        <v>569</v>
      </c>
      <c r="B25" s="799"/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</row>
    <row r="26" spans="1:13">
      <c r="M26" s="4"/>
    </row>
    <row r="27" spans="1:13" s="316" customFormat="1" ht="15"/>
    <row r="28" spans="1:13" s="316" customFormat="1" ht="15">
      <c r="G28" s="400"/>
      <c r="H28" s="400"/>
      <c r="I28" s="400"/>
      <c r="J28" s="400"/>
      <c r="K28" s="401"/>
    </row>
    <row r="29" spans="1:13" s="316" customFormat="1" ht="15">
      <c r="G29" s="400"/>
      <c r="H29" s="400"/>
      <c r="I29" s="400"/>
      <c r="J29" s="400"/>
      <c r="K29" s="401"/>
    </row>
    <row r="30" spans="1:13" s="316" customFormat="1" ht="15">
      <c r="G30" s="400"/>
      <c r="H30" s="400"/>
      <c r="I30" s="400"/>
      <c r="J30" s="400"/>
      <c r="K30" s="401"/>
    </row>
    <row r="31" spans="1:13" s="316" customFormat="1" ht="15">
      <c r="G31" s="400"/>
      <c r="H31" s="400"/>
      <c r="I31" s="400"/>
      <c r="J31" s="400"/>
      <c r="K31" s="543"/>
    </row>
    <row r="32" spans="1:13" s="316" customFormat="1" ht="15">
      <c r="G32" s="400"/>
      <c r="H32" s="400"/>
      <c r="I32" s="400"/>
      <c r="J32" s="400"/>
      <c r="K32" s="543"/>
    </row>
    <row r="33" spans="7:11" s="316" customFormat="1" ht="15">
      <c r="G33" s="400"/>
      <c r="H33" s="400"/>
      <c r="I33" s="400"/>
      <c r="J33" s="400"/>
      <c r="K33" s="543"/>
    </row>
    <row r="34" spans="7:11" s="316" customFormat="1" ht="15">
      <c r="G34" s="400"/>
      <c r="H34" s="400"/>
      <c r="I34" s="400"/>
      <c r="J34" s="400"/>
      <c r="K34" s="543"/>
    </row>
    <row r="35" spans="7:11" s="316" customFormat="1" ht="15"/>
    <row r="36" spans="7:11" s="316" customFormat="1" ht="15"/>
    <row r="37" spans="7:11" s="316" customFormat="1" ht="15"/>
    <row r="38" spans="7:11" s="316" customFormat="1" ht="15"/>
    <row r="39" spans="7:11" s="316" customFormat="1" ht="15"/>
    <row r="40" spans="7:11" s="316" customFormat="1" ht="15"/>
    <row r="41" spans="7:11" s="316" customFormat="1" ht="15"/>
    <row r="42" spans="7:11" s="316" customFormat="1" ht="15"/>
    <row r="43" spans="7:11" s="316" customFormat="1" ht="15"/>
    <row r="44" spans="7:11" s="316" customFormat="1" ht="15"/>
    <row r="45" spans="7:11" s="316" customFormat="1" ht="15"/>
    <row r="46" spans="7:11" s="316" customFormat="1" ht="15"/>
    <row r="47" spans="7:11" s="316" customFormat="1" ht="15"/>
    <row r="48" spans="7:11" s="316" customFormat="1" ht="15"/>
    <row r="49" s="316" customFormat="1" ht="15"/>
    <row r="50" s="316" customFormat="1" ht="15"/>
  </sheetData>
  <mergeCells count="1">
    <mergeCell ref="A25:M25"/>
  </mergeCells>
  <printOptions horizontalCentered="1" verticalCentered="1"/>
  <pageMargins left="0" right="0" top="0" bottom="0" header="0.31496062992125984" footer="0.31496062992125984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65"/>
  <sheetViews>
    <sheetView showGridLines="0" view="pageBreakPreview" zoomScale="70" zoomScaleNormal="130" zoomScaleSheetLayoutView="70" workbookViewId="0">
      <selection activeCell="C10" sqref="C10"/>
    </sheetView>
  </sheetViews>
  <sheetFormatPr baseColWidth="10" defaultColWidth="11.5703125" defaultRowHeight="15"/>
  <cols>
    <col min="1" max="1" width="47" style="6" customWidth="1"/>
    <col min="2" max="2" width="18.7109375" style="6" customWidth="1"/>
    <col min="3" max="3" width="41.42578125" style="4" customWidth="1"/>
    <col min="4" max="4" width="10.42578125" style="316" bestFit="1" customWidth="1"/>
    <col min="5" max="5" width="19.85546875" style="316" customWidth="1"/>
    <col min="6" max="6" width="6.7109375" style="316" customWidth="1"/>
    <col min="7" max="8" width="11.5703125" style="316" customWidth="1"/>
    <col min="9" max="9" width="11.5703125" style="316"/>
    <col min="10" max="10" width="15.5703125" style="316" customWidth="1"/>
    <col min="11" max="13" width="11.5703125" style="316"/>
    <col min="14" max="256" width="11.5703125" style="4"/>
    <col min="257" max="257" width="36.140625" style="4" customWidth="1"/>
    <col min="258" max="258" width="18.7109375" style="4" customWidth="1"/>
    <col min="259" max="259" width="41.42578125" style="4" customWidth="1"/>
    <col min="260" max="260" width="10.42578125" style="4" bestFit="1" customWidth="1"/>
    <col min="261" max="261" width="19.85546875" style="4" customWidth="1"/>
    <col min="262" max="262" width="6.7109375" style="4" customWidth="1"/>
    <col min="263" max="264" width="11.5703125" style="4" customWidth="1"/>
    <col min="265" max="265" width="11.5703125" style="4"/>
    <col min="266" max="266" width="15.5703125" style="4" customWidth="1"/>
    <col min="267" max="512" width="11.5703125" style="4"/>
    <col min="513" max="513" width="36.140625" style="4" customWidth="1"/>
    <col min="514" max="514" width="18.7109375" style="4" customWidth="1"/>
    <col min="515" max="515" width="41.42578125" style="4" customWidth="1"/>
    <col min="516" max="516" width="10.42578125" style="4" bestFit="1" customWidth="1"/>
    <col min="517" max="517" width="19.85546875" style="4" customWidth="1"/>
    <col min="518" max="518" width="6.7109375" style="4" customWidth="1"/>
    <col min="519" max="520" width="11.5703125" style="4" customWidth="1"/>
    <col min="521" max="521" width="11.5703125" style="4"/>
    <col min="522" max="522" width="15.5703125" style="4" customWidth="1"/>
    <col min="523" max="768" width="11.5703125" style="4"/>
    <col min="769" max="769" width="36.140625" style="4" customWidth="1"/>
    <col min="770" max="770" width="18.7109375" style="4" customWidth="1"/>
    <col min="771" max="771" width="41.42578125" style="4" customWidth="1"/>
    <col min="772" max="772" width="10.42578125" style="4" bestFit="1" customWidth="1"/>
    <col min="773" max="773" width="19.85546875" style="4" customWidth="1"/>
    <col min="774" max="774" width="6.7109375" style="4" customWidth="1"/>
    <col min="775" max="776" width="11.5703125" style="4" customWidth="1"/>
    <col min="777" max="777" width="11.5703125" style="4"/>
    <col min="778" max="778" width="15.5703125" style="4" customWidth="1"/>
    <col min="779" max="1024" width="11.5703125" style="4"/>
    <col min="1025" max="1025" width="36.140625" style="4" customWidth="1"/>
    <col min="1026" max="1026" width="18.7109375" style="4" customWidth="1"/>
    <col min="1027" max="1027" width="41.42578125" style="4" customWidth="1"/>
    <col min="1028" max="1028" width="10.42578125" style="4" bestFit="1" customWidth="1"/>
    <col min="1029" max="1029" width="19.85546875" style="4" customWidth="1"/>
    <col min="1030" max="1030" width="6.7109375" style="4" customWidth="1"/>
    <col min="1031" max="1032" width="11.5703125" style="4" customWidth="1"/>
    <col min="1033" max="1033" width="11.5703125" style="4"/>
    <col min="1034" max="1034" width="15.5703125" style="4" customWidth="1"/>
    <col min="1035" max="1280" width="11.5703125" style="4"/>
    <col min="1281" max="1281" width="36.140625" style="4" customWidth="1"/>
    <col min="1282" max="1282" width="18.7109375" style="4" customWidth="1"/>
    <col min="1283" max="1283" width="41.42578125" style="4" customWidth="1"/>
    <col min="1284" max="1284" width="10.42578125" style="4" bestFit="1" customWidth="1"/>
    <col min="1285" max="1285" width="19.85546875" style="4" customWidth="1"/>
    <col min="1286" max="1286" width="6.7109375" style="4" customWidth="1"/>
    <col min="1287" max="1288" width="11.5703125" style="4" customWidth="1"/>
    <col min="1289" max="1289" width="11.5703125" style="4"/>
    <col min="1290" max="1290" width="15.5703125" style="4" customWidth="1"/>
    <col min="1291" max="1536" width="11.5703125" style="4"/>
    <col min="1537" max="1537" width="36.140625" style="4" customWidth="1"/>
    <col min="1538" max="1538" width="18.7109375" style="4" customWidth="1"/>
    <col min="1539" max="1539" width="41.42578125" style="4" customWidth="1"/>
    <col min="1540" max="1540" width="10.42578125" style="4" bestFit="1" customWidth="1"/>
    <col min="1541" max="1541" width="19.85546875" style="4" customWidth="1"/>
    <col min="1542" max="1542" width="6.7109375" style="4" customWidth="1"/>
    <col min="1543" max="1544" width="11.5703125" style="4" customWidth="1"/>
    <col min="1545" max="1545" width="11.5703125" style="4"/>
    <col min="1546" max="1546" width="15.5703125" style="4" customWidth="1"/>
    <col min="1547" max="1792" width="11.5703125" style="4"/>
    <col min="1793" max="1793" width="36.140625" style="4" customWidth="1"/>
    <col min="1794" max="1794" width="18.7109375" style="4" customWidth="1"/>
    <col min="1795" max="1795" width="41.42578125" style="4" customWidth="1"/>
    <col min="1796" max="1796" width="10.42578125" style="4" bestFit="1" customWidth="1"/>
    <col min="1797" max="1797" width="19.85546875" style="4" customWidth="1"/>
    <col min="1798" max="1798" width="6.7109375" style="4" customWidth="1"/>
    <col min="1799" max="1800" width="11.5703125" style="4" customWidth="1"/>
    <col min="1801" max="1801" width="11.5703125" style="4"/>
    <col min="1802" max="1802" width="15.5703125" style="4" customWidth="1"/>
    <col min="1803" max="2048" width="11.5703125" style="4"/>
    <col min="2049" max="2049" width="36.140625" style="4" customWidth="1"/>
    <col min="2050" max="2050" width="18.7109375" style="4" customWidth="1"/>
    <col min="2051" max="2051" width="41.42578125" style="4" customWidth="1"/>
    <col min="2052" max="2052" width="10.42578125" style="4" bestFit="1" customWidth="1"/>
    <col min="2053" max="2053" width="19.85546875" style="4" customWidth="1"/>
    <col min="2054" max="2054" width="6.7109375" style="4" customWidth="1"/>
    <col min="2055" max="2056" width="11.5703125" style="4" customWidth="1"/>
    <col min="2057" max="2057" width="11.5703125" style="4"/>
    <col min="2058" max="2058" width="15.5703125" style="4" customWidth="1"/>
    <col min="2059" max="2304" width="11.5703125" style="4"/>
    <col min="2305" max="2305" width="36.140625" style="4" customWidth="1"/>
    <col min="2306" max="2306" width="18.7109375" style="4" customWidth="1"/>
    <col min="2307" max="2307" width="41.42578125" style="4" customWidth="1"/>
    <col min="2308" max="2308" width="10.42578125" style="4" bestFit="1" customWidth="1"/>
    <col min="2309" max="2309" width="19.85546875" style="4" customWidth="1"/>
    <col min="2310" max="2310" width="6.7109375" style="4" customWidth="1"/>
    <col min="2311" max="2312" width="11.5703125" style="4" customWidth="1"/>
    <col min="2313" max="2313" width="11.5703125" style="4"/>
    <col min="2314" max="2314" width="15.5703125" style="4" customWidth="1"/>
    <col min="2315" max="2560" width="11.5703125" style="4"/>
    <col min="2561" max="2561" width="36.140625" style="4" customWidth="1"/>
    <col min="2562" max="2562" width="18.7109375" style="4" customWidth="1"/>
    <col min="2563" max="2563" width="41.42578125" style="4" customWidth="1"/>
    <col min="2564" max="2564" width="10.42578125" style="4" bestFit="1" customWidth="1"/>
    <col min="2565" max="2565" width="19.85546875" style="4" customWidth="1"/>
    <col min="2566" max="2566" width="6.7109375" style="4" customWidth="1"/>
    <col min="2567" max="2568" width="11.5703125" style="4" customWidth="1"/>
    <col min="2569" max="2569" width="11.5703125" style="4"/>
    <col min="2570" max="2570" width="15.5703125" style="4" customWidth="1"/>
    <col min="2571" max="2816" width="11.5703125" style="4"/>
    <col min="2817" max="2817" width="36.140625" style="4" customWidth="1"/>
    <col min="2818" max="2818" width="18.7109375" style="4" customWidth="1"/>
    <col min="2819" max="2819" width="41.42578125" style="4" customWidth="1"/>
    <col min="2820" max="2820" width="10.42578125" style="4" bestFit="1" customWidth="1"/>
    <col min="2821" max="2821" width="19.85546875" style="4" customWidth="1"/>
    <col min="2822" max="2822" width="6.7109375" style="4" customWidth="1"/>
    <col min="2823" max="2824" width="11.5703125" style="4" customWidth="1"/>
    <col min="2825" max="2825" width="11.5703125" style="4"/>
    <col min="2826" max="2826" width="15.5703125" style="4" customWidth="1"/>
    <col min="2827" max="3072" width="11.5703125" style="4"/>
    <col min="3073" max="3073" width="36.140625" style="4" customWidth="1"/>
    <col min="3074" max="3074" width="18.7109375" style="4" customWidth="1"/>
    <col min="3075" max="3075" width="41.42578125" style="4" customWidth="1"/>
    <col min="3076" max="3076" width="10.42578125" style="4" bestFit="1" customWidth="1"/>
    <col min="3077" max="3077" width="19.85546875" style="4" customWidth="1"/>
    <col min="3078" max="3078" width="6.7109375" style="4" customWidth="1"/>
    <col min="3079" max="3080" width="11.5703125" style="4" customWidth="1"/>
    <col min="3081" max="3081" width="11.5703125" style="4"/>
    <col min="3082" max="3082" width="15.5703125" style="4" customWidth="1"/>
    <col min="3083" max="3328" width="11.5703125" style="4"/>
    <col min="3329" max="3329" width="36.140625" style="4" customWidth="1"/>
    <col min="3330" max="3330" width="18.7109375" style="4" customWidth="1"/>
    <col min="3331" max="3331" width="41.42578125" style="4" customWidth="1"/>
    <col min="3332" max="3332" width="10.42578125" style="4" bestFit="1" customWidth="1"/>
    <col min="3333" max="3333" width="19.85546875" style="4" customWidth="1"/>
    <col min="3334" max="3334" width="6.7109375" style="4" customWidth="1"/>
    <col min="3335" max="3336" width="11.5703125" style="4" customWidth="1"/>
    <col min="3337" max="3337" width="11.5703125" style="4"/>
    <col min="3338" max="3338" width="15.5703125" style="4" customWidth="1"/>
    <col min="3339" max="3584" width="11.5703125" style="4"/>
    <col min="3585" max="3585" width="36.140625" style="4" customWidth="1"/>
    <col min="3586" max="3586" width="18.7109375" style="4" customWidth="1"/>
    <col min="3587" max="3587" width="41.42578125" style="4" customWidth="1"/>
    <col min="3588" max="3588" width="10.42578125" style="4" bestFit="1" customWidth="1"/>
    <col min="3589" max="3589" width="19.85546875" style="4" customWidth="1"/>
    <col min="3590" max="3590" width="6.7109375" style="4" customWidth="1"/>
    <col min="3591" max="3592" width="11.5703125" style="4" customWidth="1"/>
    <col min="3593" max="3593" width="11.5703125" style="4"/>
    <col min="3594" max="3594" width="15.5703125" style="4" customWidth="1"/>
    <col min="3595" max="3840" width="11.5703125" style="4"/>
    <col min="3841" max="3841" width="36.140625" style="4" customWidth="1"/>
    <col min="3842" max="3842" width="18.7109375" style="4" customWidth="1"/>
    <col min="3843" max="3843" width="41.42578125" style="4" customWidth="1"/>
    <col min="3844" max="3844" width="10.42578125" style="4" bestFit="1" customWidth="1"/>
    <col min="3845" max="3845" width="19.85546875" style="4" customWidth="1"/>
    <col min="3846" max="3846" width="6.7109375" style="4" customWidth="1"/>
    <col min="3847" max="3848" width="11.5703125" style="4" customWidth="1"/>
    <col min="3849" max="3849" width="11.5703125" style="4"/>
    <col min="3850" max="3850" width="15.5703125" style="4" customWidth="1"/>
    <col min="3851" max="4096" width="11.5703125" style="4"/>
    <col min="4097" max="4097" width="36.140625" style="4" customWidth="1"/>
    <col min="4098" max="4098" width="18.7109375" style="4" customWidth="1"/>
    <col min="4099" max="4099" width="41.42578125" style="4" customWidth="1"/>
    <col min="4100" max="4100" width="10.42578125" style="4" bestFit="1" customWidth="1"/>
    <col min="4101" max="4101" width="19.85546875" style="4" customWidth="1"/>
    <col min="4102" max="4102" width="6.7109375" style="4" customWidth="1"/>
    <col min="4103" max="4104" width="11.5703125" style="4" customWidth="1"/>
    <col min="4105" max="4105" width="11.5703125" style="4"/>
    <col min="4106" max="4106" width="15.5703125" style="4" customWidth="1"/>
    <col min="4107" max="4352" width="11.5703125" style="4"/>
    <col min="4353" max="4353" width="36.140625" style="4" customWidth="1"/>
    <col min="4354" max="4354" width="18.7109375" style="4" customWidth="1"/>
    <col min="4355" max="4355" width="41.42578125" style="4" customWidth="1"/>
    <col min="4356" max="4356" width="10.42578125" style="4" bestFit="1" customWidth="1"/>
    <col min="4357" max="4357" width="19.85546875" style="4" customWidth="1"/>
    <col min="4358" max="4358" width="6.7109375" style="4" customWidth="1"/>
    <col min="4359" max="4360" width="11.5703125" style="4" customWidth="1"/>
    <col min="4361" max="4361" width="11.5703125" style="4"/>
    <col min="4362" max="4362" width="15.5703125" style="4" customWidth="1"/>
    <col min="4363" max="4608" width="11.5703125" style="4"/>
    <col min="4609" max="4609" width="36.140625" style="4" customWidth="1"/>
    <col min="4610" max="4610" width="18.7109375" style="4" customWidth="1"/>
    <col min="4611" max="4611" width="41.42578125" style="4" customWidth="1"/>
    <col min="4612" max="4612" width="10.42578125" style="4" bestFit="1" customWidth="1"/>
    <col min="4613" max="4613" width="19.85546875" style="4" customWidth="1"/>
    <col min="4614" max="4614" width="6.7109375" style="4" customWidth="1"/>
    <col min="4615" max="4616" width="11.5703125" style="4" customWidth="1"/>
    <col min="4617" max="4617" width="11.5703125" style="4"/>
    <col min="4618" max="4618" width="15.5703125" style="4" customWidth="1"/>
    <col min="4619" max="4864" width="11.5703125" style="4"/>
    <col min="4865" max="4865" width="36.140625" style="4" customWidth="1"/>
    <col min="4866" max="4866" width="18.7109375" style="4" customWidth="1"/>
    <col min="4867" max="4867" width="41.42578125" style="4" customWidth="1"/>
    <col min="4868" max="4868" width="10.42578125" style="4" bestFit="1" customWidth="1"/>
    <col min="4869" max="4869" width="19.85546875" style="4" customWidth="1"/>
    <col min="4870" max="4870" width="6.7109375" style="4" customWidth="1"/>
    <col min="4871" max="4872" width="11.5703125" style="4" customWidth="1"/>
    <col min="4873" max="4873" width="11.5703125" style="4"/>
    <col min="4874" max="4874" width="15.5703125" style="4" customWidth="1"/>
    <col min="4875" max="5120" width="11.5703125" style="4"/>
    <col min="5121" max="5121" width="36.140625" style="4" customWidth="1"/>
    <col min="5122" max="5122" width="18.7109375" style="4" customWidth="1"/>
    <col min="5123" max="5123" width="41.42578125" style="4" customWidth="1"/>
    <col min="5124" max="5124" width="10.42578125" style="4" bestFit="1" customWidth="1"/>
    <col min="5125" max="5125" width="19.85546875" style="4" customWidth="1"/>
    <col min="5126" max="5126" width="6.7109375" style="4" customWidth="1"/>
    <col min="5127" max="5128" width="11.5703125" style="4" customWidth="1"/>
    <col min="5129" max="5129" width="11.5703125" style="4"/>
    <col min="5130" max="5130" width="15.5703125" style="4" customWidth="1"/>
    <col min="5131" max="5376" width="11.5703125" style="4"/>
    <col min="5377" max="5377" width="36.140625" style="4" customWidth="1"/>
    <col min="5378" max="5378" width="18.7109375" style="4" customWidth="1"/>
    <col min="5379" max="5379" width="41.42578125" style="4" customWidth="1"/>
    <col min="5380" max="5380" width="10.42578125" style="4" bestFit="1" customWidth="1"/>
    <col min="5381" max="5381" width="19.85546875" style="4" customWidth="1"/>
    <col min="5382" max="5382" width="6.7109375" style="4" customWidth="1"/>
    <col min="5383" max="5384" width="11.5703125" style="4" customWidth="1"/>
    <col min="5385" max="5385" width="11.5703125" style="4"/>
    <col min="5386" max="5386" width="15.5703125" style="4" customWidth="1"/>
    <col min="5387" max="5632" width="11.5703125" style="4"/>
    <col min="5633" max="5633" width="36.140625" style="4" customWidth="1"/>
    <col min="5634" max="5634" width="18.7109375" style="4" customWidth="1"/>
    <col min="5635" max="5635" width="41.42578125" style="4" customWidth="1"/>
    <col min="5636" max="5636" width="10.42578125" style="4" bestFit="1" customWidth="1"/>
    <col min="5637" max="5637" width="19.85546875" style="4" customWidth="1"/>
    <col min="5638" max="5638" width="6.7109375" style="4" customWidth="1"/>
    <col min="5639" max="5640" width="11.5703125" style="4" customWidth="1"/>
    <col min="5641" max="5641" width="11.5703125" style="4"/>
    <col min="5642" max="5642" width="15.5703125" style="4" customWidth="1"/>
    <col min="5643" max="5888" width="11.5703125" style="4"/>
    <col min="5889" max="5889" width="36.140625" style="4" customWidth="1"/>
    <col min="5890" max="5890" width="18.7109375" style="4" customWidth="1"/>
    <col min="5891" max="5891" width="41.42578125" style="4" customWidth="1"/>
    <col min="5892" max="5892" width="10.42578125" style="4" bestFit="1" customWidth="1"/>
    <col min="5893" max="5893" width="19.85546875" style="4" customWidth="1"/>
    <col min="5894" max="5894" width="6.7109375" style="4" customWidth="1"/>
    <col min="5895" max="5896" width="11.5703125" style="4" customWidth="1"/>
    <col min="5897" max="5897" width="11.5703125" style="4"/>
    <col min="5898" max="5898" width="15.5703125" style="4" customWidth="1"/>
    <col min="5899" max="6144" width="11.5703125" style="4"/>
    <col min="6145" max="6145" width="36.140625" style="4" customWidth="1"/>
    <col min="6146" max="6146" width="18.7109375" style="4" customWidth="1"/>
    <col min="6147" max="6147" width="41.42578125" style="4" customWidth="1"/>
    <col min="6148" max="6148" width="10.42578125" style="4" bestFit="1" customWidth="1"/>
    <col min="6149" max="6149" width="19.85546875" style="4" customWidth="1"/>
    <col min="6150" max="6150" width="6.7109375" style="4" customWidth="1"/>
    <col min="6151" max="6152" width="11.5703125" style="4" customWidth="1"/>
    <col min="6153" max="6153" width="11.5703125" style="4"/>
    <col min="6154" max="6154" width="15.5703125" style="4" customWidth="1"/>
    <col min="6155" max="6400" width="11.5703125" style="4"/>
    <col min="6401" max="6401" width="36.140625" style="4" customWidth="1"/>
    <col min="6402" max="6402" width="18.7109375" style="4" customWidth="1"/>
    <col min="6403" max="6403" width="41.42578125" style="4" customWidth="1"/>
    <col min="6404" max="6404" width="10.42578125" style="4" bestFit="1" customWidth="1"/>
    <col min="6405" max="6405" width="19.85546875" style="4" customWidth="1"/>
    <col min="6406" max="6406" width="6.7109375" style="4" customWidth="1"/>
    <col min="6407" max="6408" width="11.5703125" style="4" customWidth="1"/>
    <col min="6409" max="6409" width="11.5703125" style="4"/>
    <col min="6410" max="6410" width="15.5703125" style="4" customWidth="1"/>
    <col min="6411" max="6656" width="11.5703125" style="4"/>
    <col min="6657" max="6657" width="36.140625" style="4" customWidth="1"/>
    <col min="6658" max="6658" width="18.7109375" style="4" customWidth="1"/>
    <col min="6659" max="6659" width="41.42578125" style="4" customWidth="1"/>
    <col min="6660" max="6660" width="10.42578125" style="4" bestFit="1" customWidth="1"/>
    <col min="6661" max="6661" width="19.85546875" style="4" customWidth="1"/>
    <col min="6662" max="6662" width="6.7109375" style="4" customWidth="1"/>
    <col min="6663" max="6664" width="11.5703125" style="4" customWidth="1"/>
    <col min="6665" max="6665" width="11.5703125" style="4"/>
    <col min="6666" max="6666" width="15.5703125" style="4" customWidth="1"/>
    <col min="6667" max="6912" width="11.5703125" style="4"/>
    <col min="6913" max="6913" width="36.140625" style="4" customWidth="1"/>
    <col min="6914" max="6914" width="18.7109375" style="4" customWidth="1"/>
    <col min="6915" max="6915" width="41.42578125" style="4" customWidth="1"/>
    <col min="6916" max="6916" width="10.42578125" style="4" bestFit="1" customWidth="1"/>
    <col min="6917" max="6917" width="19.85546875" style="4" customWidth="1"/>
    <col min="6918" max="6918" width="6.7109375" style="4" customWidth="1"/>
    <col min="6919" max="6920" width="11.5703125" style="4" customWidth="1"/>
    <col min="6921" max="6921" width="11.5703125" style="4"/>
    <col min="6922" max="6922" width="15.5703125" style="4" customWidth="1"/>
    <col min="6923" max="7168" width="11.5703125" style="4"/>
    <col min="7169" max="7169" width="36.140625" style="4" customWidth="1"/>
    <col min="7170" max="7170" width="18.7109375" style="4" customWidth="1"/>
    <col min="7171" max="7171" width="41.42578125" style="4" customWidth="1"/>
    <col min="7172" max="7172" width="10.42578125" style="4" bestFit="1" customWidth="1"/>
    <col min="7173" max="7173" width="19.85546875" style="4" customWidth="1"/>
    <col min="7174" max="7174" width="6.7109375" style="4" customWidth="1"/>
    <col min="7175" max="7176" width="11.5703125" style="4" customWidth="1"/>
    <col min="7177" max="7177" width="11.5703125" style="4"/>
    <col min="7178" max="7178" width="15.5703125" style="4" customWidth="1"/>
    <col min="7179" max="7424" width="11.5703125" style="4"/>
    <col min="7425" max="7425" width="36.140625" style="4" customWidth="1"/>
    <col min="7426" max="7426" width="18.7109375" style="4" customWidth="1"/>
    <col min="7427" max="7427" width="41.42578125" style="4" customWidth="1"/>
    <col min="7428" max="7428" width="10.42578125" style="4" bestFit="1" customWidth="1"/>
    <col min="7429" max="7429" width="19.85546875" style="4" customWidth="1"/>
    <col min="7430" max="7430" width="6.7109375" style="4" customWidth="1"/>
    <col min="7431" max="7432" width="11.5703125" style="4" customWidth="1"/>
    <col min="7433" max="7433" width="11.5703125" style="4"/>
    <col min="7434" max="7434" width="15.5703125" style="4" customWidth="1"/>
    <col min="7435" max="7680" width="11.5703125" style="4"/>
    <col min="7681" max="7681" width="36.140625" style="4" customWidth="1"/>
    <col min="7682" max="7682" width="18.7109375" style="4" customWidth="1"/>
    <col min="7683" max="7683" width="41.42578125" style="4" customWidth="1"/>
    <col min="7684" max="7684" width="10.42578125" style="4" bestFit="1" customWidth="1"/>
    <col min="7685" max="7685" width="19.85546875" style="4" customWidth="1"/>
    <col min="7686" max="7686" width="6.7109375" style="4" customWidth="1"/>
    <col min="7687" max="7688" width="11.5703125" style="4" customWidth="1"/>
    <col min="7689" max="7689" width="11.5703125" style="4"/>
    <col min="7690" max="7690" width="15.5703125" style="4" customWidth="1"/>
    <col min="7691" max="7936" width="11.5703125" style="4"/>
    <col min="7937" max="7937" width="36.140625" style="4" customWidth="1"/>
    <col min="7938" max="7938" width="18.7109375" style="4" customWidth="1"/>
    <col min="7939" max="7939" width="41.42578125" style="4" customWidth="1"/>
    <col min="7940" max="7940" width="10.42578125" style="4" bestFit="1" customWidth="1"/>
    <col min="7941" max="7941" width="19.85546875" style="4" customWidth="1"/>
    <col min="7942" max="7942" width="6.7109375" style="4" customWidth="1"/>
    <col min="7943" max="7944" width="11.5703125" style="4" customWidth="1"/>
    <col min="7945" max="7945" width="11.5703125" style="4"/>
    <col min="7946" max="7946" width="15.5703125" style="4" customWidth="1"/>
    <col min="7947" max="8192" width="11.5703125" style="4"/>
    <col min="8193" max="8193" width="36.140625" style="4" customWidth="1"/>
    <col min="8194" max="8194" width="18.7109375" style="4" customWidth="1"/>
    <col min="8195" max="8195" width="41.42578125" style="4" customWidth="1"/>
    <col min="8196" max="8196" width="10.42578125" style="4" bestFit="1" customWidth="1"/>
    <col min="8197" max="8197" width="19.85546875" style="4" customWidth="1"/>
    <col min="8198" max="8198" width="6.7109375" style="4" customWidth="1"/>
    <col min="8199" max="8200" width="11.5703125" style="4" customWidth="1"/>
    <col min="8201" max="8201" width="11.5703125" style="4"/>
    <col min="8202" max="8202" width="15.5703125" style="4" customWidth="1"/>
    <col min="8203" max="8448" width="11.5703125" style="4"/>
    <col min="8449" max="8449" width="36.140625" style="4" customWidth="1"/>
    <col min="8450" max="8450" width="18.7109375" style="4" customWidth="1"/>
    <col min="8451" max="8451" width="41.42578125" style="4" customWidth="1"/>
    <col min="8452" max="8452" width="10.42578125" style="4" bestFit="1" customWidth="1"/>
    <col min="8453" max="8453" width="19.85546875" style="4" customWidth="1"/>
    <col min="8454" max="8454" width="6.7109375" style="4" customWidth="1"/>
    <col min="8455" max="8456" width="11.5703125" style="4" customWidth="1"/>
    <col min="8457" max="8457" width="11.5703125" style="4"/>
    <col min="8458" max="8458" width="15.5703125" style="4" customWidth="1"/>
    <col min="8459" max="8704" width="11.5703125" style="4"/>
    <col min="8705" max="8705" width="36.140625" style="4" customWidth="1"/>
    <col min="8706" max="8706" width="18.7109375" style="4" customWidth="1"/>
    <col min="8707" max="8707" width="41.42578125" style="4" customWidth="1"/>
    <col min="8708" max="8708" width="10.42578125" style="4" bestFit="1" customWidth="1"/>
    <col min="8709" max="8709" width="19.85546875" style="4" customWidth="1"/>
    <col min="8710" max="8710" width="6.7109375" style="4" customWidth="1"/>
    <col min="8711" max="8712" width="11.5703125" style="4" customWidth="1"/>
    <col min="8713" max="8713" width="11.5703125" style="4"/>
    <col min="8714" max="8714" width="15.5703125" style="4" customWidth="1"/>
    <col min="8715" max="8960" width="11.5703125" style="4"/>
    <col min="8961" max="8961" width="36.140625" style="4" customWidth="1"/>
    <col min="8962" max="8962" width="18.7109375" style="4" customWidth="1"/>
    <col min="8963" max="8963" width="41.42578125" style="4" customWidth="1"/>
    <col min="8964" max="8964" width="10.42578125" style="4" bestFit="1" customWidth="1"/>
    <col min="8965" max="8965" width="19.85546875" style="4" customWidth="1"/>
    <col min="8966" max="8966" width="6.7109375" style="4" customWidth="1"/>
    <col min="8967" max="8968" width="11.5703125" style="4" customWidth="1"/>
    <col min="8969" max="8969" width="11.5703125" style="4"/>
    <col min="8970" max="8970" width="15.5703125" style="4" customWidth="1"/>
    <col min="8971" max="9216" width="11.5703125" style="4"/>
    <col min="9217" max="9217" width="36.140625" style="4" customWidth="1"/>
    <col min="9218" max="9218" width="18.7109375" style="4" customWidth="1"/>
    <col min="9219" max="9219" width="41.42578125" style="4" customWidth="1"/>
    <col min="9220" max="9220" width="10.42578125" style="4" bestFit="1" customWidth="1"/>
    <col min="9221" max="9221" width="19.85546875" style="4" customWidth="1"/>
    <col min="9222" max="9222" width="6.7109375" style="4" customWidth="1"/>
    <col min="9223" max="9224" width="11.5703125" style="4" customWidth="1"/>
    <col min="9225" max="9225" width="11.5703125" style="4"/>
    <col min="9226" max="9226" width="15.5703125" style="4" customWidth="1"/>
    <col min="9227" max="9472" width="11.5703125" style="4"/>
    <col min="9473" max="9473" width="36.140625" style="4" customWidth="1"/>
    <col min="9474" max="9474" width="18.7109375" style="4" customWidth="1"/>
    <col min="9475" max="9475" width="41.42578125" style="4" customWidth="1"/>
    <col min="9476" max="9476" width="10.42578125" style="4" bestFit="1" customWidth="1"/>
    <col min="9477" max="9477" width="19.85546875" style="4" customWidth="1"/>
    <col min="9478" max="9478" width="6.7109375" style="4" customWidth="1"/>
    <col min="9479" max="9480" width="11.5703125" style="4" customWidth="1"/>
    <col min="9481" max="9481" width="11.5703125" style="4"/>
    <col min="9482" max="9482" width="15.5703125" style="4" customWidth="1"/>
    <col min="9483" max="9728" width="11.5703125" style="4"/>
    <col min="9729" max="9729" width="36.140625" style="4" customWidth="1"/>
    <col min="9730" max="9730" width="18.7109375" style="4" customWidth="1"/>
    <col min="9731" max="9731" width="41.42578125" style="4" customWidth="1"/>
    <col min="9732" max="9732" width="10.42578125" style="4" bestFit="1" customWidth="1"/>
    <col min="9733" max="9733" width="19.85546875" style="4" customWidth="1"/>
    <col min="9734" max="9734" width="6.7109375" style="4" customWidth="1"/>
    <col min="9735" max="9736" width="11.5703125" style="4" customWidth="1"/>
    <col min="9737" max="9737" width="11.5703125" style="4"/>
    <col min="9738" max="9738" width="15.5703125" style="4" customWidth="1"/>
    <col min="9739" max="9984" width="11.5703125" style="4"/>
    <col min="9985" max="9985" width="36.140625" style="4" customWidth="1"/>
    <col min="9986" max="9986" width="18.7109375" style="4" customWidth="1"/>
    <col min="9987" max="9987" width="41.42578125" style="4" customWidth="1"/>
    <col min="9988" max="9988" width="10.42578125" style="4" bestFit="1" customWidth="1"/>
    <col min="9989" max="9989" width="19.85546875" style="4" customWidth="1"/>
    <col min="9990" max="9990" width="6.7109375" style="4" customWidth="1"/>
    <col min="9991" max="9992" width="11.5703125" style="4" customWidth="1"/>
    <col min="9993" max="9993" width="11.5703125" style="4"/>
    <col min="9994" max="9994" width="15.5703125" style="4" customWidth="1"/>
    <col min="9995" max="10240" width="11.5703125" style="4"/>
    <col min="10241" max="10241" width="36.140625" style="4" customWidth="1"/>
    <col min="10242" max="10242" width="18.7109375" style="4" customWidth="1"/>
    <col min="10243" max="10243" width="41.42578125" style="4" customWidth="1"/>
    <col min="10244" max="10244" width="10.42578125" style="4" bestFit="1" customWidth="1"/>
    <col min="10245" max="10245" width="19.85546875" style="4" customWidth="1"/>
    <col min="10246" max="10246" width="6.7109375" style="4" customWidth="1"/>
    <col min="10247" max="10248" width="11.5703125" style="4" customWidth="1"/>
    <col min="10249" max="10249" width="11.5703125" style="4"/>
    <col min="10250" max="10250" width="15.5703125" style="4" customWidth="1"/>
    <col min="10251" max="10496" width="11.5703125" style="4"/>
    <col min="10497" max="10497" width="36.140625" style="4" customWidth="1"/>
    <col min="10498" max="10498" width="18.7109375" style="4" customWidth="1"/>
    <col min="10499" max="10499" width="41.42578125" style="4" customWidth="1"/>
    <col min="10500" max="10500" width="10.42578125" style="4" bestFit="1" customWidth="1"/>
    <col min="10501" max="10501" width="19.85546875" style="4" customWidth="1"/>
    <col min="10502" max="10502" width="6.7109375" style="4" customWidth="1"/>
    <col min="10503" max="10504" width="11.5703125" style="4" customWidth="1"/>
    <col min="10505" max="10505" width="11.5703125" style="4"/>
    <col min="10506" max="10506" width="15.5703125" style="4" customWidth="1"/>
    <col min="10507" max="10752" width="11.5703125" style="4"/>
    <col min="10753" max="10753" width="36.140625" style="4" customWidth="1"/>
    <col min="10754" max="10754" width="18.7109375" style="4" customWidth="1"/>
    <col min="10755" max="10755" width="41.42578125" style="4" customWidth="1"/>
    <col min="10756" max="10756" width="10.42578125" style="4" bestFit="1" customWidth="1"/>
    <col min="10757" max="10757" width="19.85546875" style="4" customWidth="1"/>
    <col min="10758" max="10758" width="6.7109375" style="4" customWidth="1"/>
    <col min="10759" max="10760" width="11.5703125" style="4" customWidth="1"/>
    <col min="10761" max="10761" width="11.5703125" style="4"/>
    <col min="10762" max="10762" width="15.5703125" style="4" customWidth="1"/>
    <col min="10763" max="11008" width="11.5703125" style="4"/>
    <col min="11009" max="11009" width="36.140625" style="4" customWidth="1"/>
    <col min="11010" max="11010" width="18.7109375" style="4" customWidth="1"/>
    <col min="11011" max="11011" width="41.42578125" style="4" customWidth="1"/>
    <col min="11012" max="11012" width="10.42578125" style="4" bestFit="1" customWidth="1"/>
    <col min="11013" max="11013" width="19.85546875" style="4" customWidth="1"/>
    <col min="11014" max="11014" width="6.7109375" style="4" customWidth="1"/>
    <col min="11015" max="11016" width="11.5703125" style="4" customWidth="1"/>
    <col min="11017" max="11017" width="11.5703125" style="4"/>
    <col min="11018" max="11018" width="15.5703125" style="4" customWidth="1"/>
    <col min="11019" max="11264" width="11.5703125" style="4"/>
    <col min="11265" max="11265" width="36.140625" style="4" customWidth="1"/>
    <col min="11266" max="11266" width="18.7109375" style="4" customWidth="1"/>
    <col min="11267" max="11267" width="41.42578125" style="4" customWidth="1"/>
    <col min="11268" max="11268" width="10.42578125" style="4" bestFit="1" customWidth="1"/>
    <col min="11269" max="11269" width="19.85546875" style="4" customWidth="1"/>
    <col min="11270" max="11270" width="6.7109375" style="4" customWidth="1"/>
    <col min="11271" max="11272" width="11.5703125" style="4" customWidth="1"/>
    <col min="11273" max="11273" width="11.5703125" style="4"/>
    <col min="11274" max="11274" width="15.5703125" style="4" customWidth="1"/>
    <col min="11275" max="11520" width="11.5703125" style="4"/>
    <col min="11521" max="11521" width="36.140625" style="4" customWidth="1"/>
    <col min="11522" max="11522" width="18.7109375" style="4" customWidth="1"/>
    <col min="11523" max="11523" width="41.42578125" style="4" customWidth="1"/>
    <col min="11524" max="11524" width="10.42578125" style="4" bestFit="1" customWidth="1"/>
    <col min="11525" max="11525" width="19.85546875" style="4" customWidth="1"/>
    <col min="11526" max="11526" width="6.7109375" style="4" customWidth="1"/>
    <col min="11527" max="11528" width="11.5703125" style="4" customWidth="1"/>
    <col min="11529" max="11529" width="11.5703125" style="4"/>
    <col min="11530" max="11530" width="15.5703125" style="4" customWidth="1"/>
    <col min="11531" max="11776" width="11.5703125" style="4"/>
    <col min="11777" max="11777" width="36.140625" style="4" customWidth="1"/>
    <col min="11778" max="11778" width="18.7109375" style="4" customWidth="1"/>
    <col min="11779" max="11779" width="41.42578125" style="4" customWidth="1"/>
    <col min="11780" max="11780" width="10.42578125" style="4" bestFit="1" customWidth="1"/>
    <col min="11781" max="11781" width="19.85546875" style="4" customWidth="1"/>
    <col min="11782" max="11782" width="6.7109375" style="4" customWidth="1"/>
    <col min="11783" max="11784" width="11.5703125" style="4" customWidth="1"/>
    <col min="11785" max="11785" width="11.5703125" style="4"/>
    <col min="11786" max="11786" width="15.5703125" style="4" customWidth="1"/>
    <col min="11787" max="12032" width="11.5703125" style="4"/>
    <col min="12033" max="12033" width="36.140625" style="4" customWidth="1"/>
    <col min="12034" max="12034" width="18.7109375" style="4" customWidth="1"/>
    <col min="12035" max="12035" width="41.42578125" style="4" customWidth="1"/>
    <col min="12036" max="12036" width="10.42578125" style="4" bestFit="1" customWidth="1"/>
    <col min="12037" max="12037" width="19.85546875" style="4" customWidth="1"/>
    <col min="12038" max="12038" width="6.7109375" style="4" customWidth="1"/>
    <col min="12039" max="12040" width="11.5703125" style="4" customWidth="1"/>
    <col min="12041" max="12041" width="11.5703125" style="4"/>
    <col min="12042" max="12042" width="15.5703125" style="4" customWidth="1"/>
    <col min="12043" max="12288" width="11.5703125" style="4"/>
    <col min="12289" max="12289" width="36.140625" style="4" customWidth="1"/>
    <col min="12290" max="12290" width="18.7109375" style="4" customWidth="1"/>
    <col min="12291" max="12291" width="41.42578125" style="4" customWidth="1"/>
    <col min="12292" max="12292" width="10.42578125" style="4" bestFit="1" customWidth="1"/>
    <col min="12293" max="12293" width="19.85546875" style="4" customWidth="1"/>
    <col min="12294" max="12294" width="6.7109375" style="4" customWidth="1"/>
    <col min="12295" max="12296" width="11.5703125" style="4" customWidth="1"/>
    <col min="12297" max="12297" width="11.5703125" style="4"/>
    <col min="12298" max="12298" width="15.5703125" style="4" customWidth="1"/>
    <col min="12299" max="12544" width="11.5703125" style="4"/>
    <col min="12545" max="12545" width="36.140625" style="4" customWidth="1"/>
    <col min="12546" max="12546" width="18.7109375" style="4" customWidth="1"/>
    <col min="12547" max="12547" width="41.42578125" style="4" customWidth="1"/>
    <col min="12548" max="12548" width="10.42578125" style="4" bestFit="1" customWidth="1"/>
    <col min="12549" max="12549" width="19.85546875" style="4" customWidth="1"/>
    <col min="12550" max="12550" width="6.7109375" style="4" customWidth="1"/>
    <col min="12551" max="12552" width="11.5703125" style="4" customWidth="1"/>
    <col min="12553" max="12553" width="11.5703125" style="4"/>
    <col min="12554" max="12554" width="15.5703125" style="4" customWidth="1"/>
    <col min="12555" max="12800" width="11.5703125" style="4"/>
    <col min="12801" max="12801" width="36.140625" style="4" customWidth="1"/>
    <col min="12802" max="12802" width="18.7109375" style="4" customWidth="1"/>
    <col min="12803" max="12803" width="41.42578125" style="4" customWidth="1"/>
    <col min="12804" max="12804" width="10.42578125" style="4" bestFit="1" customWidth="1"/>
    <col min="12805" max="12805" width="19.85546875" style="4" customWidth="1"/>
    <col min="12806" max="12806" width="6.7109375" style="4" customWidth="1"/>
    <col min="12807" max="12808" width="11.5703125" style="4" customWidth="1"/>
    <col min="12809" max="12809" width="11.5703125" style="4"/>
    <col min="12810" max="12810" width="15.5703125" style="4" customWidth="1"/>
    <col min="12811" max="13056" width="11.5703125" style="4"/>
    <col min="13057" max="13057" width="36.140625" style="4" customWidth="1"/>
    <col min="13058" max="13058" width="18.7109375" style="4" customWidth="1"/>
    <col min="13059" max="13059" width="41.42578125" style="4" customWidth="1"/>
    <col min="13060" max="13060" width="10.42578125" style="4" bestFit="1" customWidth="1"/>
    <col min="13061" max="13061" width="19.85546875" style="4" customWidth="1"/>
    <col min="13062" max="13062" width="6.7109375" style="4" customWidth="1"/>
    <col min="13063" max="13064" width="11.5703125" style="4" customWidth="1"/>
    <col min="13065" max="13065" width="11.5703125" style="4"/>
    <col min="13066" max="13066" width="15.5703125" style="4" customWidth="1"/>
    <col min="13067" max="13312" width="11.5703125" style="4"/>
    <col min="13313" max="13313" width="36.140625" style="4" customWidth="1"/>
    <col min="13314" max="13314" width="18.7109375" style="4" customWidth="1"/>
    <col min="13315" max="13315" width="41.42578125" style="4" customWidth="1"/>
    <col min="13316" max="13316" width="10.42578125" style="4" bestFit="1" customWidth="1"/>
    <col min="13317" max="13317" width="19.85546875" style="4" customWidth="1"/>
    <col min="13318" max="13318" width="6.7109375" style="4" customWidth="1"/>
    <col min="13319" max="13320" width="11.5703125" style="4" customWidth="1"/>
    <col min="13321" max="13321" width="11.5703125" style="4"/>
    <col min="13322" max="13322" width="15.5703125" style="4" customWidth="1"/>
    <col min="13323" max="13568" width="11.5703125" style="4"/>
    <col min="13569" max="13569" width="36.140625" style="4" customWidth="1"/>
    <col min="13570" max="13570" width="18.7109375" style="4" customWidth="1"/>
    <col min="13571" max="13571" width="41.42578125" style="4" customWidth="1"/>
    <col min="13572" max="13572" width="10.42578125" style="4" bestFit="1" customWidth="1"/>
    <col min="13573" max="13573" width="19.85546875" style="4" customWidth="1"/>
    <col min="13574" max="13574" width="6.7109375" style="4" customWidth="1"/>
    <col min="13575" max="13576" width="11.5703125" style="4" customWidth="1"/>
    <col min="13577" max="13577" width="11.5703125" style="4"/>
    <col min="13578" max="13578" width="15.5703125" style="4" customWidth="1"/>
    <col min="13579" max="13824" width="11.5703125" style="4"/>
    <col min="13825" max="13825" width="36.140625" style="4" customWidth="1"/>
    <col min="13826" max="13826" width="18.7109375" style="4" customWidth="1"/>
    <col min="13827" max="13827" width="41.42578125" style="4" customWidth="1"/>
    <col min="13828" max="13828" width="10.42578125" style="4" bestFit="1" customWidth="1"/>
    <col min="13829" max="13829" width="19.85546875" style="4" customWidth="1"/>
    <col min="13830" max="13830" width="6.7109375" style="4" customWidth="1"/>
    <col min="13831" max="13832" width="11.5703125" style="4" customWidth="1"/>
    <col min="13833" max="13833" width="11.5703125" style="4"/>
    <col min="13834" max="13834" width="15.5703125" style="4" customWidth="1"/>
    <col min="13835" max="14080" width="11.5703125" style="4"/>
    <col min="14081" max="14081" width="36.140625" style="4" customWidth="1"/>
    <col min="14082" max="14082" width="18.7109375" style="4" customWidth="1"/>
    <col min="14083" max="14083" width="41.42578125" style="4" customWidth="1"/>
    <col min="14084" max="14084" width="10.42578125" style="4" bestFit="1" customWidth="1"/>
    <col min="14085" max="14085" width="19.85546875" style="4" customWidth="1"/>
    <col min="14086" max="14086" width="6.7109375" style="4" customWidth="1"/>
    <col min="14087" max="14088" width="11.5703125" style="4" customWidth="1"/>
    <col min="14089" max="14089" width="11.5703125" style="4"/>
    <col min="14090" max="14090" width="15.5703125" style="4" customWidth="1"/>
    <col min="14091" max="14336" width="11.5703125" style="4"/>
    <col min="14337" max="14337" width="36.140625" style="4" customWidth="1"/>
    <col min="14338" max="14338" width="18.7109375" style="4" customWidth="1"/>
    <col min="14339" max="14339" width="41.42578125" style="4" customWidth="1"/>
    <col min="14340" max="14340" width="10.42578125" style="4" bestFit="1" customWidth="1"/>
    <col min="14341" max="14341" width="19.85546875" style="4" customWidth="1"/>
    <col min="14342" max="14342" width="6.7109375" style="4" customWidth="1"/>
    <col min="14343" max="14344" width="11.5703125" style="4" customWidth="1"/>
    <col min="14345" max="14345" width="11.5703125" style="4"/>
    <col min="14346" max="14346" width="15.5703125" style="4" customWidth="1"/>
    <col min="14347" max="14592" width="11.5703125" style="4"/>
    <col min="14593" max="14593" width="36.140625" style="4" customWidth="1"/>
    <col min="14594" max="14594" width="18.7109375" style="4" customWidth="1"/>
    <col min="14595" max="14595" width="41.42578125" style="4" customWidth="1"/>
    <col min="14596" max="14596" width="10.42578125" style="4" bestFit="1" customWidth="1"/>
    <col min="14597" max="14597" width="19.85546875" style="4" customWidth="1"/>
    <col min="14598" max="14598" width="6.7109375" style="4" customWidth="1"/>
    <col min="14599" max="14600" width="11.5703125" style="4" customWidth="1"/>
    <col min="14601" max="14601" width="11.5703125" style="4"/>
    <col min="14602" max="14602" width="15.5703125" style="4" customWidth="1"/>
    <col min="14603" max="14848" width="11.5703125" style="4"/>
    <col min="14849" max="14849" width="36.140625" style="4" customWidth="1"/>
    <col min="14850" max="14850" width="18.7109375" style="4" customWidth="1"/>
    <col min="14851" max="14851" width="41.42578125" style="4" customWidth="1"/>
    <col min="14852" max="14852" width="10.42578125" style="4" bestFit="1" customWidth="1"/>
    <col min="14853" max="14853" width="19.85546875" style="4" customWidth="1"/>
    <col min="14854" max="14854" width="6.7109375" style="4" customWidth="1"/>
    <col min="14855" max="14856" width="11.5703125" style="4" customWidth="1"/>
    <col min="14857" max="14857" width="11.5703125" style="4"/>
    <col min="14858" max="14858" width="15.5703125" style="4" customWidth="1"/>
    <col min="14859" max="15104" width="11.5703125" style="4"/>
    <col min="15105" max="15105" width="36.140625" style="4" customWidth="1"/>
    <col min="15106" max="15106" width="18.7109375" style="4" customWidth="1"/>
    <col min="15107" max="15107" width="41.42578125" style="4" customWidth="1"/>
    <col min="15108" max="15108" width="10.42578125" style="4" bestFit="1" customWidth="1"/>
    <col min="15109" max="15109" width="19.85546875" style="4" customWidth="1"/>
    <col min="15110" max="15110" width="6.7109375" style="4" customWidth="1"/>
    <col min="15111" max="15112" width="11.5703125" style="4" customWidth="1"/>
    <col min="15113" max="15113" width="11.5703125" style="4"/>
    <col min="15114" max="15114" width="15.5703125" style="4" customWidth="1"/>
    <col min="15115" max="15360" width="11.5703125" style="4"/>
    <col min="15361" max="15361" width="36.140625" style="4" customWidth="1"/>
    <col min="15362" max="15362" width="18.7109375" style="4" customWidth="1"/>
    <col min="15363" max="15363" width="41.42578125" style="4" customWidth="1"/>
    <col min="15364" max="15364" width="10.42578125" style="4" bestFit="1" customWidth="1"/>
    <col min="15365" max="15365" width="19.85546875" style="4" customWidth="1"/>
    <col min="15366" max="15366" width="6.7109375" style="4" customWidth="1"/>
    <col min="15367" max="15368" width="11.5703125" style="4" customWidth="1"/>
    <col min="15369" max="15369" width="11.5703125" style="4"/>
    <col min="15370" max="15370" width="15.5703125" style="4" customWidth="1"/>
    <col min="15371" max="15616" width="11.5703125" style="4"/>
    <col min="15617" max="15617" width="36.140625" style="4" customWidth="1"/>
    <col min="15618" max="15618" width="18.7109375" style="4" customWidth="1"/>
    <col min="15619" max="15619" width="41.42578125" style="4" customWidth="1"/>
    <col min="15620" max="15620" width="10.42578125" style="4" bestFit="1" customWidth="1"/>
    <col min="15621" max="15621" width="19.85546875" style="4" customWidth="1"/>
    <col min="15622" max="15622" width="6.7109375" style="4" customWidth="1"/>
    <col min="15623" max="15624" width="11.5703125" style="4" customWidth="1"/>
    <col min="15625" max="15625" width="11.5703125" style="4"/>
    <col min="15626" max="15626" width="15.5703125" style="4" customWidth="1"/>
    <col min="15627" max="15872" width="11.5703125" style="4"/>
    <col min="15873" max="15873" width="36.140625" style="4" customWidth="1"/>
    <col min="15874" max="15874" width="18.7109375" style="4" customWidth="1"/>
    <col min="15875" max="15875" width="41.42578125" style="4" customWidth="1"/>
    <col min="15876" max="15876" width="10.42578125" style="4" bestFit="1" customWidth="1"/>
    <col min="15877" max="15877" width="19.85546875" style="4" customWidth="1"/>
    <col min="15878" max="15878" width="6.7109375" style="4" customWidth="1"/>
    <col min="15879" max="15880" width="11.5703125" style="4" customWidth="1"/>
    <col min="15881" max="15881" width="11.5703125" style="4"/>
    <col min="15882" max="15882" width="15.5703125" style="4" customWidth="1"/>
    <col min="15883" max="16128" width="11.5703125" style="4"/>
    <col min="16129" max="16129" width="36.140625" style="4" customWidth="1"/>
    <col min="16130" max="16130" width="18.7109375" style="4" customWidth="1"/>
    <col min="16131" max="16131" width="41.42578125" style="4" customWidth="1"/>
    <col min="16132" max="16132" width="10.42578125" style="4" bestFit="1" customWidth="1"/>
    <col min="16133" max="16133" width="19.85546875" style="4" customWidth="1"/>
    <col min="16134" max="16134" width="6.7109375" style="4" customWidth="1"/>
    <col min="16135" max="16136" width="11.5703125" style="4" customWidth="1"/>
    <col min="16137" max="16137" width="11.5703125" style="4"/>
    <col min="16138" max="16138" width="15.5703125" style="4" customWidth="1"/>
    <col min="16139" max="16384" width="11.5703125" style="4"/>
  </cols>
  <sheetData>
    <row r="1" spans="1:15">
      <c r="A1" s="389" t="s">
        <v>392</v>
      </c>
    </row>
    <row r="2" spans="1:15" ht="20.25" customHeight="1">
      <c r="A2" s="800" t="s">
        <v>393</v>
      </c>
      <c r="B2" s="800"/>
      <c r="C2" s="800"/>
    </row>
    <row r="4" spans="1:15">
      <c r="A4" s="763" t="s">
        <v>376</v>
      </c>
      <c r="B4" s="402" t="s">
        <v>409</v>
      </c>
      <c r="C4" s="724" t="s">
        <v>377</v>
      </c>
    </row>
    <row r="5" spans="1:15" ht="15.75" thickBot="1">
      <c r="A5" s="25"/>
      <c r="B5" s="764"/>
      <c r="C5" s="764"/>
    </row>
    <row r="6" spans="1:15" ht="15.75" thickBot="1">
      <c r="A6" s="5" t="s">
        <v>394</v>
      </c>
      <c r="B6" s="765">
        <f>SUM(B8:B16)</f>
        <v>2221.7648726162997</v>
      </c>
      <c r="C6" s="403">
        <f>B6/$B$21</f>
        <v>0.98121290725882904</v>
      </c>
    </row>
    <row r="7" spans="1:15">
      <c r="B7" s="766"/>
      <c r="C7" s="767"/>
    </row>
    <row r="8" spans="1:15">
      <c r="A8" s="461" t="s">
        <v>0</v>
      </c>
      <c r="B8" s="436">
        <v>1005.114</v>
      </c>
      <c r="C8" s="404">
        <f t="shared" ref="C8:C16" si="0">B8/$B$21</f>
        <v>0.44389523041886414</v>
      </c>
      <c r="E8" s="405"/>
      <c r="N8" s="316"/>
    </row>
    <row r="9" spans="1:15">
      <c r="A9" s="461" t="s">
        <v>6</v>
      </c>
      <c r="B9" s="436">
        <v>781.4556</v>
      </c>
      <c r="C9" s="404">
        <f t="shared" si="0"/>
        <v>0.34511947264102555</v>
      </c>
      <c r="E9" s="405"/>
      <c r="N9" s="316"/>
      <c r="O9" s="316"/>
    </row>
    <row r="10" spans="1:15">
      <c r="A10" s="461" t="s">
        <v>9</v>
      </c>
      <c r="B10" s="436">
        <v>162.44253212650599</v>
      </c>
      <c r="C10" s="404">
        <f t="shared" si="0"/>
        <v>7.1740583882145825E-2</v>
      </c>
      <c r="D10" s="405"/>
      <c r="N10" s="316"/>
      <c r="O10" s="316"/>
    </row>
    <row r="11" spans="1:15">
      <c r="A11" s="461" t="s">
        <v>11</v>
      </c>
      <c r="B11" s="436">
        <v>6.3737061623880003</v>
      </c>
      <c r="C11" s="404">
        <f t="shared" si="0"/>
        <v>2.8148625584514353E-3</v>
      </c>
      <c r="N11" s="316"/>
      <c r="O11" s="316"/>
    </row>
    <row r="12" spans="1:15">
      <c r="A12" s="461" t="s">
        <v>14</v>
      </c>
      <c r="B12" s="436">
        <v>120.20856411464101</v>
      </c>
      <c r="C12" s="404">
        <f t="shared" si="0"/>
        <v>5.3088513607401126E-2</v>
      </c>
      <c r="N12" s="316"/>
      <c r="O12" s="316"/>
    </row>
    <row r="13" spans="1:15">
      <c r="A13" s="461" t="s">
        <v>15</v>
      </c>
      <c r="B13" s="436">
        <v>29.601527473183001</v>
      </c>
      <c r="C13" s="404">
        <f t="shared" si="0"/>
        <v>1.3073120918083825E-2</v>
      </c>
      <c r="N13" s="316"/>
      <c r="O13" s="316"/>
    </row>
    <row r="14" spans="1:15">
      <c r="A14" s="461" t="s">
        <v>16</v>
      </c>
      <c r="B14" s="436">
        <v>90.954680724954002</v>
      </c>
      <c r="C14" s="404">
        <f t="shared" si="0"/>
        <v>4.0168925075242889E-2</v>
      </c>
      <c r="N14" s="316"/>
      <c r="O14" s="316"/>
    </row>
    <row r="15" spans="1:15">
      <c r="A15" s="461" t="s">
        <v>18</v>
      </c>
      <c r="B15" s="436">
        <v>25.447116014627898</v>
      </c>
      <c r="C15" s="404">
        <f t="shared" si="0"/>
        <v>1.123838034970045E-2</v>
      </c>
      <c r="N15" s="316"/>
      <c r="O15" s="316"/>
    </row>
    <row r="16" spans="1:15">
      <c r="A16" s="461" t="s">
        <v>21</v>
      </c>
      <c r="B16" s="436">
        <v>0.16714599999999999</v>
      </c>
      <c r="C16" s="404">
        <f t="shared" si="0"/>
        <v>7.3817807913919672E-5</v>
      </c>
      <c r="N16" s="316"/>
      <c r="O16" s="316"/>
    </row>
    <row r="17" spans="1:15" ht="15.75" thickBot="1">
      <c r="A17" s="461"/>
      <c r="B17" s="406"/>
      <c r="C17" s="407"/>
      <c r="N17" s="316"/>
      <c r="O17" s="316"/>
    </row>
    <row r="18" spans="1:15" ht="15.75" thickBot="1">
      <c r="A18" s="461"/>
      <c r="B18" s="757"/>
      <c r="C18" s="12"/>
      <c r="N18" s="316"/>
      <c r="O18" s="316"/>
    </row>
    <row r="19" spans="1:15" ht="15.75" thickBot="1">
      <c r="A19" s="408" t="s">
        <v>387</v>
      </c>
      <c r="B19" s="409">
        <v>42.539700000000003</v>
      </c>
      <c r="C19" s="410">
        <f>B19/$B$21</f>
        <v>1.8787092741171008E-2</v>
      </c>
      <c r="N19" s="316"/>
      <c r="O19" s="316"/>
    </row>
    <row r="20" spans="1:15">
      <c r="N20" s="316"/>
      <c r="O20" s="316"/>
    </row>
    <row r="21" spans="1:15">
      <c r="A21" s="759" t="s">
        <v>391</v>
      </c>
      <c r="B21" s="398">
        <f>SUM(B8:B19)</f>
        <v>2264.3045726162995</v>
      </c>
      <c r="C21" s="768">
        <v>1</v>
      </c>
      <c r="N21" s="316"/>
    </row>
    <row r="22" spans="1:15">
      <c r="A22" s="408"/>
      <c r="B22" s="761"/>
      <c r="C22" s="769"/>
      <c r="N22" s="316"/>
    </row>
    <row r="23" spans="1:15" ht="41.25" customHeight="1">
      <c r="A23" s="800" t="s">
        <v>395</v>
      </c>
      <c r="B23" s="800"/>
      <c r="C23" s="800"/>
      <c r="N23" s="316"/>
    </row>
    <row r="24" spans="1:15" ht="18.75" customHeight="1">
      <c r="N24" s="316"/>
    </row>
    <row r="25" spans="1:15" s="770" customFormat="1" ht="18" customHeight="1" thickBot="1">
      <c r="A25" s="455" t="s">
        <v>376</v>
      </c>
      <c r="B25" s="456" t="s">
        <v>409</v>
      </c>
      <c r="C25" s="457" t="s">
        <v>377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</row>
    <row r="26" spans="1:15" ht="15.75" thickBot="1">
      <c r="A26" s="7" t="s">
        <v>396</v>
      </c>
      <c r="B26" s="411">
        <f>SUM(B27:B36)</f>
        <v>2264.3045726162995</v>
      </c>
      <c r="C26" s="412">
        <f t="shared" ref="C26:C36" si="1">B26/$B$38</f>
        <v>0.58140638196717187</v>
      </c>
      <c r="N26" s="316"/>
    </row>
    <row r="27" spans="1:15">
      <c r="A27" s="461" t="s">
        <v>0</v>
      </c>
      <c r="B27" s="413">
        <f t="shared" ref="B27:B35" si="2">B8</f>
        <v>1005.114</v>
      </c>
      <c r="C27" s="404">
        <f>B27/$B$38</f>
        <v>0.25808351989031592</v>
      </c>
      <c r="E27" s="405"/>
      <c r="N27" s="316"/>
    </row>
    <row r="28" spans="1:15">
      <c r="A28" s="461" t="s">
        <v>6</v>
      </c>
      <c r="B28" s="413">
        <f t="shared" si="2"/>
        <v>781.4556</v>
      </c>
      <c r="C28" s="404">
        <f t="shared" si="1"/>
        <v>0.20065466393463702</v>
      </c>
      <c r="D28" s="405"/>
    </row>
    <row r="29" spans="1:15">
      <c r="A29" s="461" t="s">
        <v>9</v>
      </c>
      <c r="B29" s="413">
        <f t="shared" si="2"/>
        <v>162.44253212650599</v>
      </c>
      <c r="C29" s="404">
        <f t="shared" si="1"/>
        <v>4.1710433315130808E-2</v>
      </c>
    </row>
    <row r="30" spans="1:15">
      <c r="A30" s="461" t="s">
        <v>11</v>
      </c>
      <c r="B30" s="413">
        <f t="shared" si="2"/>
        <v>6.3737061623880003</v>
      </c>
      <c r="C30" s="404">
        <f t="shared" si="1"/>
        <v>1.6365790558441058E-3</v>
      </c>
    </row>
    <row r="31" spans="1:15">
      <c r="A31" s="461" t="s">
        <v>14</v>
      </c>
      <c r="B31" s="413">
        <f t="shared" si="2"/>
        <v>120.20856411464101</v>
      </c>
      <c r="C31" s="404">
        <f t="shared" si="1"/>
        <v>3.086600062049406E-2</v>
      </c>
    </row>
    <row r="32" spans="1:15">
      <c r="A32" s="461" t="s">
        <v>15</v>
      </c>
      <c r="B32" s="413">
        <f t="shared" si="2"/>
        <v>29.601527473183001</v>
      </c>
      <c r="C32" s="404">
        <f t="shared" si="1"/>
        <v>7.6007959340024696E-3</v>
      </c>
    </row>
    <row r="33" spans="1:28">
      <c r="A33" s="461" t="s">
        <v>16</v>
      </c>
      <c r="B33" s="413">
        <f t="shared" si="2"/>
        <v>90.954680724954002</v>
      </c>
      <c r="C33" s="404">
        <f t="shared" si="1"/>
        <v>2.3354469395507376E-2</v>
      </c>
    </row>
    <row r="34" spans="1:28">
      <c r="A34" s="461" t="s">
        <v>18</v>
      </c>
      <c r="B34" s="413">
        <f t="shared" si="2"/>
        <v>25.447116014627898</v>
      </c>
      <c r="C34" s="404">
        <f t="shared" si="1"/>
        <v>6.5340660582902986E-3</v>
      </c>
    </row>
    <row r="35" spans="1:28">
      <c r="A35" s="461" t="s">
        <v>21</v>
      </c>
      <c r="B35" s="413">
        <f t="shared" si="2"/>
        <v>0.16714599999999999</v>
      </c>
      <c r="C35" s="404">
        <f t="shared" si="1"/>
        <v>4.2918144623979708E-5</v>
      </c>
    </row>
    <row r="36" spans="1:28" ht="15.75" thickBot="1">
      <c r="A36" s="461" t="s">
        <v>397</v>
      </c>
      <c r="B36" s="414">
        <f>B19</f>
        <v>42.539700000000003</v>
      </c>
      <c r="C36" s="407">
        <f t="shared" si="1"/>
        <v>1.0922935618325953E-2</v>
      </c>
    </row>
    <row r="37" spans="1:28">
      <c r="A37" s="461"/>
      <c r="B37" s="757"/>
      <c r="C37" s="12"/>
    </row>
    <row r="38" spans="1:28">
      <c r="A38" s="759" t="s">
        <v>398</v>
      </c>
      <c r="B38" s="398">
        <f>+'[1]6.1 EXPORTACIONES PART'!L21</f>
        <v>3894.5299584691343</v>
      </c>
      <c r="C38" s="768">
        <v>1</v>
      </c>
    </row>
    <row r="39" spans="1:28">
      <c r="A39" s="760"/>
      <c r="B39" s="761"/>
    </row>
    <row r="41" spans="1:28" ht="37.5" customHeight="1">
      <c r="A41" s="801" t="s">
        <v>569</v>
      </c>
      <c r="B41" s="801"/>
      <c r="C41" s="801"/>
      <c r="D41" s="771"/>
      <c r="E41" s="771"/>
      <c r="F41" s="771"/>
      <c r="G41" s="771"/>
      <c r="H41" s="771"/>
      <c r="I41" s="771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772"/>
    </row>
    <row r="43" spans="1:28" ht="35.25" customHeight="1"/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R41"/>
  <sheetViews>
    <sheetView showGridLines="0" zoomScale="80" zoomScaleNormal="80" workbookViewId="0">
      <pane ySplit="4" topLeftCell="A12" activePane="bottomLeft" state="frozen"/>
      <selection activeCell="A29" sqref="A29:F29"/>
      <selection pane="bottomLeft" activeCell="A41" sqref="A41:XFD41"/>
    </sheetView>
  </sheetViews>
  <sheetFormatPr baseColWidth="10" defaultColWidth="11.42578125" defaultRowHeight="12.75"/>
  <cols>
    <col min="1" max="1" width="13.42578125" style="158" customWidth="1"/>
    <col min="2" max="2" width="15.42578125" style="151" bestFit="1" customWidth="1"/>
    <col min="3" max="3" width="13.42578125" style="151" bestFit="1" customWidth="1"/>
    <col min="4" max="4" width="13.140625" style="151" bestFit="1" customWidth="1"/>
    <col min="5" max="5" width="17.5703125" style="151" customWidth="1"/>
    <col min="6" max="7" width="13.140625" style="151" bestFit="1" customWidth="1"/>
    <col min="8" max="8" width="14.140625" style="151" bestFit="1" customWidth="1"/>
    <col min="9" max="9" width="18.42578125" style="151" bestFit="1" customWidth="1"/>
    <col min="10" max="10" width="27.42578125" style="151" bestFit="1" customWidth="1"/>
    <col min="11" max="11" width="16" style="151" bestFit="1" customWidth="1"/>
    <col min="12" max="13" width="14.5703125" style="151" bestFit="1" customWidth="1"/>
    <col min="14" max="14" width="14.85546875" style="151" bestFit="1" customWidth="1"/>
    <col min="15" max="15" width="15.5703125" style="151" bestFit="1" customWidth="1"/>
    <col min="16" max="16" width="14.42578125" style="151" bestFit="1" customWidth="1"/>
    <col min="17" max="17" width="15.5703125" style="151" bestFit="1" customWidth="1"/>
    <col min="18" max="18" width="13.5703125" style="151" bestFit="1" customWidth="1"/>
    <col min="19" max="16384" width="11.42578125" style="151"/>
  </cols>
  <sheetData>
    <row r="1" spans="1:17" ht="15">
      <c r="A1" s="165" t="s">
        <v>233</v>
      </c>
      <c r="I1" s="415"/>
    </row>
    <row r="2" spans="1:17" ht="15.75">
      <c r="A2" s="136" t="s">
        <v>234</v>
      </c>
      <c r="I2" s="415"/>
    </row>
    <row r="3" spans="1:17" ht="15">
      <c r="H3" s="316"/>
      <c r="I3" s="316"/>
    </row>
    <row r="4" spans="1:17" s="416" customFormat="1" ht="25.5">
      <c r="A4" s="231" t="s">
        <v>221</v>
      </c>
      <c r="B4" s="232" t="s">
        <v>313</v>
      </c>
      <c r="C4" s="232" t="s">
        <v>247</v>
      </c>
      <c r="D4" s="232" t="s">
        <v>248</v>
      </c>
      <c r="E4" s="232" t="s">
        <v>250</v>
      </c>
      <c r="F4" s="232" t="s">
        <v>327</v>
      </c>
      <c r="G4" s="232" t="s">
        <v>26</v>
      </c>
      <c r="H4" s="232" t="s">
        <v>55</v>
      </c>
      <c r="I4" s="415"/>
    </row>
    <row r="5" spans="1:17" ht="15">
      <c r="A5" s="158">
        <v>2010</v>
      </c>
      <c r="B5" s="159">
        <v>416011992.68000019</v>
      </c>
      <c r="C5" s="159">
        <v>518078947.39999974</v>
      </c>
      <c r="D5" s="159">
        <v>615815226.54999983</v>
      </c>
      <c r="E5" s="159">
        <v>827591968.73000026</v>
      </c>
      <c r="F5" s="159">
        <v>510276007.16999966</v>
      </c>
      <c r="G5" s="159">
        <v>443780328.35999978</v>
      </c>
      <c r="H5" s="159">
        <v>3331554470.8899989</v>
      </c>
      <c r="I5" s="417">
        <f t="shared" ref="I5:I15" si="0">H5/1000000</f>
        <v>3331.5544708899988</v>
      </c>
    </row>
    <row r="6" spans="1:17" ht="15">
      <c r="A6" s="158">
        <v>2011</v>
      </c>
      <c r="B6" s="159">
        <v>1124827734.03</v>
      </c>
      <c r="C6" s="159">
        <v>776151268.40999997</v>
      </c>
      <c r="D6" s="159">
        <v>869366743.73000062</v>
      </c>
      <c r="E6" s="159">
        <v>1406825781.3400011</v>
      </c>
      <c r="F6" s="159">
        <v>788187748.41999972</v>
      </c>
      <c r="G6" s="159">
        <v>1412256087.9500005</v>
      </c>
      <c r="H6" s="159">
        <v>6377615363.880002</v>
      </c>
      <c r="I6" s="417">
        <f t="shared" si="0"/>
        <v>6377.6153638800024</v>
      </c>
      <c r="J6" s="418"/>
      <c r="K6" s="378"/>
    </row>
    <row r="7" spans="1:17" ht="15">
      <c r="A7" s="158">
        <v>2012</v>
      </c>
      <c r="B7" s="159">
        <v>1140068754.6699998</v>
      </c>
      <c r="C7" s="159">
        <v>525257849.7100004</v>
      </c>
      <c r="D7" s="159">
        <v>905401645.29999912</v>
      </c>
      <c r="E7" s="159">
        <v>1797233970.02</v>
      </c>
      <c r="F7" s="159">
        <v>638740607.01000011</v>
      </c>
      <c r="G7" s="159">
        <v>2491504592.8899961</v>
      </c>
      <c r="H7" s="159">
        <v>7498207419.5999947</v>
      </c>
      <c r="I7" s="417">
        <f t="shared" si="0"/>
        <v>7498.2074195999949</v>
      </c>
      <c r="J7" s="418"/>
      <c r="K7" s="378"/>
    </row>
    <row r="8" spans="1:17" ht="15">
      <c r="A8" s="158">
        <v>2013</v>
      </c>
      <c r="B8" s="159">
        <v>1414373689.8400006</v>
      </c>
      <c r="C8" s="159">
        <v>789358143.49999976</v>
      </c>
      <c r="D8" s="159">
        <v>776418374.67000031</v>
      </c>
      <c r="E8" s="159">
        <v>1807744001.0099993</v>
      </c>
      <c r="F8" s="159">
        <v>404548164.93999976</v>
      </c>
      <c r="G8" s="159">
        <v>3671179591.819994</v>
      </c>
      <c r="H8" s="159">
        <v>8863621965.7799931</v>
      </c>
      <c r="I8" s="417">
        <f t="shared" si="0"/>
        <v>8863.6219657799938</v>
      </c>
      <c r="J8" s="418"/>
      <c r="K8" s="378"/>
    </row>
    <row r="9" spans="1:17" ht="15">
      <c r="A9" s="158">
        <v>2014</v>
      </c>
      <c r="B9" s="159">
        <v>889682461.02999961</v>
      </c>
      <c r="C9" s="159">
        <v>557607616.26999998</v>
      </c>
      <c r="D9" s="159">
        <v>625458907.48999894</v>
      </c>
      <c r="E9" s="159">
        <v>1463521224.1099994</v>
      </c>
      <c r="F9" s="159">
        <v>420086094.84000003</v>
      </c>
      <c r="G9" s="159">
        <v>4122853397.7500024</v>
      </c>
      <c r="H9" s="159">
        <v>8079209701.4899998</v>
      </c>
      <c r="I9" s="417">
        <f t="shared" si="0"/>
        <v>8079.20970149</v>
      </c>
      <c r="J9" s="418"/>
      <c r="K9" s="378"/>
    </row>
    <row r="10" spans="1:17" ht="15">
      <c r="A10" s="158">
        <v>2015</v>
      </c>
      <c r="B10" s="159">
        <v>446220609.94000006</v>
      </c>
      <c r="C10" s="159">
        <v>654233734.78000033</v>
      </c>
      <c r="D10" s="159">
        <v>527197097.47999984</v>
      </c>
      <c r="E10" s="159">
        <v>1227816024.8500006</v>
      </c>
      <c r="F10" s="159">
        <v>374972373.1700002</v>
      </c>
      <c r="G10" s="159">
        <v>3594184486.0099945</v>
      </c>
      <c r="H10" s="159">
        <v>6824624326.2299957</v>
      </c>
      <c r="I10" s="417">
        <f t="shared" si="0"/>
        <v>6824.6243262299959</v>
      </c>
      <c r="J10" s="316"/>
      <c r="K10" s="316"/>
    </row>
    <row r="11" spans="1:17" ht="15">
      <c r="A11" s="158">
        <v>2016</v>
      </c>
      <c r="B11" s="159">
        <v>238198426.26999998</v>
      </c>
      <c r="C11" s="159">
        <v>386908381.52000028</v>
      </c>
      <c r="D11" s="159">
        <v>377053519.29000056</v>
      </c>
      <c r="E11" s="159">
        <v>1079320196.4899998</v>
      </c>
      <c r="F11" s="159">
        <v>349690539.14999986</v>
      </c>
      <c r="G11" s="159">
        <v>902392510.49999976</v>
      </c>
      <c r="H11" s="159">
        <v>3333563573.2200003</v>
      </c>
      <c r="I11" s="417">
        <f t="shared" si="0"/>
        <v>3333.5635732200003</v>
      </c>
      <c r="J11" s="316"/>
      <c r="K11" s="316"/>
    </row>
    <row r="12" spans="1:17" ht="15">
      <c r="A12" s="158">
        <v>2017</v>
      </c>
      <c r="B12" s="159">
        <v>286720393.09000039</v>
      </c>
      <c r="C12" s="159">
        <v>491197398.48000026</v>
      </c>
      <c r="D12" s="159">
        <v>484395158.11999875</v>
      </c>
      <c r="E12" s="159">
        <v>1556537970.6599956</v>
      </c>
      <c r="F12" s="159">
        <v>388481558.76999992</v>
      </c>
      <c r="G12" s="159">
        <v>720684302.73999965</v>
      </c>
      <c r="H12" s="159">
        <v>3928016781.8599944</v>
      </c>
      <c r="I12" s="417">
        <f t="shared" si="0"/>
        <v>3928.0167818599944</v>
      </c>
      <c r="J12" s="316"/>
      <c r="K12" s="316"/>
    </row>
    <row r="13" spans="1:17" ht="15">
      <c r="A13" s="158">
        <v>2018</v>
      </c>
      <c r="B13" s="159">
        <v>1411676115.3699999</v>
      </c>
      <c r="C13" s="159">
        <v>656606475.04999995</v>
      </c>
      <c r="D13" s="159">
        <v>412524041.70999998</v>
      </c>
      <c r="E13" s="159">
        <v>1084149409.8</v>
      </c>
      <c r="F13" s="159">
        <v>761288309.73000002</v>
      </c>
      <c r="G13" s="159">
        <v>621190527.51999998</v>
      </c>
      <c r="H13" s="159">
        <v>4947434879.1800003</v>
      </c>
      <c r="I13" s="417">
        <f t="shared" si="0"/>
        <v>4947.4348791800003</v>
      </c>
      <c r="J13" s="316"/>
      <c r="K13" s="316"/>
      <c r="L13" s="316"/>
      <c r="M13" s="316"/>
      <c r="N13" s="316"/>
    </row>
    <row r="14" spans="1:17" ht="15">
      <c r="A14" s="158">
        <v>2019</v>
      </c>
      <c r="B14" s="159">
        <v>1512994358</v>
      </c>
      <c r="C14" s="159">
        <v>1035404125</v>
      </c>
      <c r="D14" s="159">
        <v>356571548</v>
      </c>
      <c r="E14" s="159">
        <v>1316174401</v>
      </c>
      <c r="F14" s="159">
        <v>1151532751</v>
      </c>
      <c r="G14" s="159">
        <v>784454904</v>
      </c>
      <c r="H14" s="159">
        <v>6157132087</v>
      </c>
      <c r="I14" s="417">
        <f t="shared" si="0"/>
        <v>6157.132087</v>
      </c>
      <c r="J14" s="316"/>
      <c r="K14" s="316"/>
      <c r="L14" s="316"/>
      <c r="M14" s="316"/>
      <c r="N14" s="316"/>
    </row>
    <row r="15" spans="1:17" ht="15">
      <c r="A15" s="163">
        <v>2020</v>
      </c>
      <c r="B15" s="327">
        <f t="shared" ref="B15:H15" si="1">+B16+B17</f>
        <v>236491066</v>
      </c>
      <c r="C15" s="327">
        <f t="shared" si="1"/>
        <v>120577489</v>
      </c>
      <c r="D15" s="327">
        <f t="shared" si="1"/>
        <v>44056483</v>
      </c>
      <c r="E15" s="327">
        <f t="shared" si="1"/>
        <v>95617006</v>
      </c>
      <c r="F15" s="327">
        <f t="shared" si="1"/>
        <v>72633056</v>
      </c>
      <c r="G15" s="327">
        <f t="shared" si="1"/>
        <v>87913338</v>
      </c>
      <c r="H15" s="327">
        <f t="shared" si="1"/>
        <v>657288438</v>
      </c>
      <c r="I15" s="417">
        <f t="shared" si="0"/>
        <v>657.28843800000004</v>
      </c>
      <c r="J15" s="316"/>
      <c r="K15" s="316"/>
      <c r="L15" s="437"/>
      <c r="M15" s="420"/>
      <c r="N15" s="420"/>
      <c r="O15" s="421"/>
      <c r="P15" s="421"/>
      <c r="Q15" s="421"/>
    </row>
    <row r="16" spans="1:17" ht="15">
      <c r="A16" s="482" t="s">
        <v>185</v>
      </c>
      <c r="B16" s="159">
        <v>107368503</v>
      </c>
      <c r="C16" s="159">
        <v>64623161</v>
      </c>
      <c r="D16" s="159">
        <v>19706353</v>
      </c>
      <c r="E16" s="159">
        <v>42593413</v>
      </c>
      <c r="F16" s="159">
        <v>28954115</v>
      </c>
      <c r="G16" s="159">
        <v>46449130</v>
      </c>
      <c r="H16" s="159">
        <f>+SUM(B16:G16)</f>
        <v>309694675</v>
      </c>
      <c r="I16" s="445"/>
      <c r="J16" s="265"/>
      <c r="K16" s="265"/>
      <c r="M16" s="419"/>
      <c r="N16" s="419"/>
      <c r="P16" s="265"/>
      <c r="Q16" s="265"/>
    </row>
    <row r="17" spans="1:17" ht="15">
      <c r="A17" s="482" t="s">
        <v>426</v>
      </c>
      <c r="B17" s="159">
        <v>129122563</v>
      </c>
      <c r="C17" s="159">
        <v>55954328</v>
      </c>
      <c r="D17" s="159">
        <v>24350130</v>
      </c>
      <c r="E17" s="159">
        <v>53023593</v>
      </c>
      <c r="F17" s="159">
        <v>43678941</v>
      </c>
      <c r="G17" s="159">
        <v>41464208</v>
      </c>
      <c r="H17" s="159">
        <f>+SUM(B17:G17)</f>
        <v>347593763</v>
      </c>
      <c r="I17" s="445"/>
      <c r="J17" s="265"/>
      <c r="K17" s="265"/>
      <c r="M17" s="419"/>
      <c r="N17" s="419"/>
      <c r="P17" s="265"/>
      <c r="Q17" s="265"/>
    </row>
    <row r="18" spans="1:17" ht="15">
      <c r="A18" s="476" t="s">
        <v>425</v>
      </c>
      <c r="B18" s="481"/>
      <c r="C18" s="481"/>
      <c r="D18" s="481"/>
      <c r="E18" s="481"/>
      <c r="F18" s="481"/>
      <c r="G18" s="481"/>
      <c r="H18" s="481"/>
      <c r="I18" s="422"/>
      <c r="P18" s="316"/>
    </row>
    <row r="19" spans="1:17" ht="15">
      <c r="A19" s="158" t="s">
        <v>424</v>
      </c>
      <c r="B19" s="160">
        <v>152880514</v>
      </c>
      <c r="C19" s="160">
        <v>169126548</v>
      </c>
      <c r="D19" s="160">
        <v>45645854</v>
      </c>
      <c r="E19" s="160">
        <v>119778134</v>
      </c>
      <c r="F19" s="160">
        <v>152954969</v>
      </c>
      <c r="G19" s="160">
        <v>99858672</v>
      </c>
      <c r="H19" s="159">
        <f>+SUM(B19:G19)</f>
        <v>740244691</v>
      </c>
      <c r="I19" s="422"/>
      <c r="P19" s="316"/>
    </row>
    <row r="20" spans="1:17" ht="15">
      <c r="A20" s="158" t="s">
        <v>423</v>
      </c>
      <c r="B20" s="159">
        <f t="shared" ref="B20:G20" si="2">+B15</f>
        <v>236491066</v>
      </c>
      <c r="C20" s="159">
        <f t="shared" si="2"/>
        <v>120577489</v>
      </c>
      <c r="D20" s="159">
        <f t="shared" si="2"/>
        <v>44056483</v>
      </c>
      <c r="E20" s="159">
        <f t="shared" si="2"/>
        <v>95617006</v>
      </c>
      <c r="F20" s="159">
        <f t="shared" si="2"/>
        <v>72633056</v>
      </c>
      <c r="G20" s="159">
        <f t="shared" si="2"/>
        <v>87913338</v>
      </c>
      <c r="H20" s="159">
        <f>+SUM(B20:G20)</f>
        <v>657288438</v>
      </c>
      <c r="I20" s="422"/>
      <c r="P20" s="316"/>
    </row>
    <row r="21" spans="1:17" ht="15">
      <c r="A21" s="164" t="s">
        <v>222</v>
      </c>
      <c r="B21" s="296">
        <f t="shared" ref="B21:H21" si="3">B20/B19-1</f>
        <v>0.54690130097286294</v>
      </c>
      <c r="C21" s="296">
        <f t="shared" si="3"/>
        <v>-0.28705758838050666</v>
      </c>
      <c r="D21" s="296">
        <f t="shared" si="3"/>
        <v>-3.4819613627997792E-2</v>
      </c>
      <c r="E21" s="296">
        <f t="shared" si="3"/>
        <v>-0.20171568209603263</v>
      </c>
      <c r="F21" s="296">
        <f t="shared" si="3"/>
        <v>-0.52513438121778178</v>
      </c>
      <c r="G21" s="296">
        <f t="shared" si="3"/>
        <v>-0.11962239994539481</v>
      </c>
      <c r="H21" s="296">
        <f t="shared" si="3"/>
        <v>-0.11206598846110472</v>
      </c>
      <c r="I21" s="422"/>
      <c r="P21" s="316"/>
    </row>
    <row r="22" spans="1:17" ht="15">
      <c r="A22" s="161"/>
      <c r="B22" s="328"/>
      <c r="C22" s="328"/>
      <c r="D22" s="337"/>
      <c r="E22" s="328"/>
      <c r="F22" s="328"/>
      <c r="G22" s="328"/>
      <c r="H22" s="328"/>
      <c r="I22" s="422"/>
      <c r="P22" s="316"/>
    </row>
    <row r="23" spans="1:17" ht="15">
      <c r="A23" s="804" t="s">
        <v>422</v>
      </c>
      <c r="B23" s="804"/>
      <c r="C23" s="804"/>
      <c r="D23" s="804"/>
      <c r="E23" s="804"/>
      <c r="F23" s="804"/>
      <c r="G23" s="804"/>
      <c r="H23" s="804"/>
      <c r="I23" s="316"/>
      <c r="J23" s="443"/>
      <c r="K23" s="443"/>
      <c r="L23" s="443"/>
      <c r="M23" s="443"/>
      <c r="N23" s="443"/>
      <c r="O23" s="443"/>
      <c r="P23" s="316"/>
    </row>
    <row r="24" spans="1:17" ht="15">
      <c r="A24" s="338" t="s">
        <v>421</v>
      </c>
      <c r="B24" s="480">
        <v>82856342</v>
      </c>
      <c r="C24" s="480">
        <v>101013049</v>
      </c>
      <c r="D24" s="480">
        <v>24751967</v>
      </c>
      <c r="E24" s="480">
        <v>61914069</v>
      </c>
      <c r="F24" s="480">
        <v>92353689</v>
      </c>
      <c r="G24" s="480">
        <v>37821725</v>
      </c>
      <c r="H24" s="160">
        <f>+SUM(B24:G24)</f>
        <v>400710841</v>
      </c>
      <c r="I24" s="316"/>
      <c r="J24" s="443"/>
      <c r="K24" s="443"/>
      <c r="L24" s="443"/>
      <c r="M24" s="443"/>
      <c r="N24" s="443"/>
      <c r="O24" s="443"/>
    </row>
    <row r="25" spans="1:17" ht="15">
      <c r="A25" s="338" t="s">
        <v>420</v>
      </c>
      <c r="B25" s="160">
        <f t="shared" ref="B25:G25" si="4">+B17</f>
        <v>129122563</v>
      </c>
      <c r="C25" s="160">
        <f t="shared" si="4"/>
        <v>55954328</v>
      </c>
      <c r="D25" s="160">
        <f t="shared" si="4"/>
        <v>24350130</v>
      </c>
      <c r="E25" s="160">
        <f t="shared" si="4"/>
        <v>53023593</v>
      </c>
      <c r="F25" s="160">
        <f t="shared" si="4"/>
        <v>43678941</v>
      </c>
      <c r="G25" s="160">
        <f t="shared" si="4"/>
        <v>41464208</v>
      </c>
      <c r="H25" s="160">
        <f>+SUM(B25:G25)</f>
        <v>347593763</v>
      </c>
      <c r="I25" s="316"/>
      <c r="J25" s="316"/>
      <c r="K25" s="316"/>
      <c r="L25" s="316"/>
      <c r="M25" s="316"/>
      <c r="N25" s="316"/>
    </row>
    <row r="26" spans="1:17" ht="15">
      <c r="A26" s="164" t="s">
        <v>187</v>
      </c>
      <c r="B26" s="296">
        <f t="shared" ref="B26:H26" si="5">B25/B24-1</f>
        <v>0.55839082299819598</v>
      </c>
      <c r="C26" s="296">
        <f t="shared" si="5"/>
        <v>-0.44606831935149294</v>
      </c>
      <c r="D26" s="296">
        <f t="shared" si="5"/>
        <v>-1.6234548147224026E-2</v>
      </c>
      <c r="E26" s="296">
        <f t="shared" si="5"/>
        <v>-0.1435937928744434</v>
      </c>
      <c r="F26" s="296">
        <f t="shared" si="5"/>
        <v>-0.52704714372589923</v>
      </c>
      <c r="G26" s="296">
        <f t="shared" si="5"/>
        <v>9.6306633290787147E-2</v>
      </c>
      <c r="H26" s="296">
        <f t="shared" si="5"/>
        <v>-0.13255712739750902</v>
      </c>
      <c r="I26" s="316"/>
      <c r="J26" s="316"/>
      <c r="K26" s="316"/>
      <c r="L26" s="316"/>
      <c r="M26" s="316"/>
      <c r="N26" s="316"/>
    </row>
    <row r="27" spans="1:17" ht="15">
      <c r="I27" s="316"/>
      <c r="J27" s="316"/>
      <c r="K27" s="316"/>
      <c r="L27" s="316"/>
      <c r="M27" s="316"/>
      <c r="N27" s="316"/>
    </row>
    <row r="28" spans="1:17" ht="15">
      <c r="A28" s="804" t="s">
        <v>354</v>
      </c>
      <c r="B28" s="804"/>
      <c r="C28" s="804"/>
      <c r="D28" s="804"/>
      <c r="E28" s="804"/>
      <c r="F28" s="804"/>
      <c r="G28" s="804"/>
      <c r="H28" s="804"/>
      <c r="I28" s="316"/>
      <c r="J28" s="316"/>
      <c r="K28" s="316"/>
      <c r="L28" s="316"/>
      <c r="M28" s="316"/>
      <c r="N28" s="316"/>
    </row>
    <row r="29" spans="1:17" ht="15">
      <c r="A29" s="479" t="s">
        <v>409</v>
      </c>
      <c r="B29" s="478">
        <f t="shared" ref="B29:G30" si="6">+B16</f>
        <v>107368503</v>
      </c>
      <c r="C29" s="478">
        <f t="shared" si="6"/>
        <v>64623161</v>
      </c>
      <c r="D29" s="478">
        <f t="shared" si="6"/>
        <v>19706353</v>
      </c>
      <c r="E29" s="478">
        <f t="shared" si="6"/>
        <v>42593413</v>
      </c>
      <c r="F29" s="478">
        <f t="shared" si="6"/>
        <v>28954115</v>
      </c>
      <c r="G29" s="478">
        <f t="shared" si="6"/>
        <v>46449130</v>
      </c>
      <c r="H29" s="478">
        <f>+SUM(B29:G29)</f>
        <v>309694675</v>
      </c>
      <c r="I29" s="316"/>
      <c r="J29" s="316"/>
      <c r="K29" s="316"/>
      <c r="L29" s="316"/>
      <c r="M29" s="316"/>
      <c r="N29" s="316"/>
    </row>
    <row r="30" spans="1:17" ht="15">
      <c r="A30" s="338" t="s">
        <v>420</v>
      </c>
      <c r="B30" s="478">
        <f t="shared" si="6"/>
        <v>129122563</v>
      </c>
      <c r="C30" s="478">
        <f t="shared" si="6"/>
        <v>55954328</v>
      </c>
      <c r="D30" s="478">
        <f t="shared" si="6"/>
        <v>24350130</v>
      </c>
      <c r="E30" s="478">
        <f t="shared" si="6"/>
        <v>53023593</v>
      </c>
      <c r="F30" s="478">
        <f t="shared" si="6"/>
        <v>43678941</v>
      </c>
      <c r="G30" s="478">
        <f t="shared" si="6"/>
        <v>41464208</v>
      </c>
      <c r="H30" s="478">
        <f>+SUM(B30:G30)</f>
        <v>347593763</v>
      </c>
      <c r="I30" s="478"/>
      <c r="J30" s="316"/>
      <c r="K30" s="316"/>
      <c r="L30" s="316"/>
      <c r="M30" s="316"/>
      <c r="N30" s="316"/>
      <c r="O30" s="316"/>
      <c r="P30" s="316"/>
    </row>
    <row r="31" spans="1:17" ht="15">
      <c r="A31" s="164" t="s">
        <v>187</v>
      </c>
      <c r="B31" s="296">
        <f t="shared" ref="B31:H31" si="7">B30/B29-1</f>
        <v>0.2026111884972448</v>
      </c>
      <c r="C31" s="296">
        <f t="shared" si="7"/>
        <v>-0.13414436659946116</v>
      </c>
      <c r="D31" s="296">
        <f t="shared" si="7"/>
        <v>0.23564872708816287</v>
      </c>
      <c r="E31" s="296">
        <f t="shared" si="7"/>
        <v>0.24487777018479351</v>
      </c>
      <c r="F31" s="296">
        <f t="shared" si="7"/>
        <v>0.50855728106350351</v>
      </c>
      <c r="G31" s="296">
        <f t="shared" si="7"/>
        <v>-0.10732002946018582</v>
      </c>
      <c r="H31" s="296">
        <f t="shared" si="7"/>
        <v>0.12237565272957962</v>
      </c>
      <c r="I31" s="316"/>
      <c r="J31" s="265"/>
    </row>
    <row r="32" spans="1:17" ht="36.6" customHeight="1">
      <c r="A32" s="805" t="s">
        <v>372</v>
      </c>
      <c r="B32" s="806"/>
      <c r="C32" s="806"/>
      <c r="D32" s="806"/>
      <c r="E32" s="806"/>
      <c r="F32" s="806"/>
      <c r="G32" s="806"/>
      <c r="H32" s="806"/>
      <c r="J32" s="423"/>
    </row>
    <row r="33" spans="1:18" ht="21" customHeight="1"/>
    <row r="36" spans="1:18" ht="47.25" customHeight="1"/>
    <row r="37" spans="1:18" ht="22.5" customHeight="1"/>
    <row r="39" spans="1:18">
      <c r="A39" s="151"/>
    </row>
    <row r="40" spans="1:18" ht="15">
      <c r="J40" s="316"/>
      <c r="K40" s="316"/>
      <c r="L40" s="316"/>
      <c r="M40" s="316"/>
      <c r="N40" s="316"/>
      <c r="O40" s="316"/>
      <c r="P40" s="316"/>
      <c r="Q40" s="316"/>
      <c r="R40" s="316"/>
    </row>
    <row r="41" spans="1:18" ht="40.700000000000003" customHeight="1">
      <c r="A41" s="803" t="s">
        <v>419</v>
      </c>
      <c r="B41" s="803"/>
      <c r="C41" s="803"/>
      <c r="D41" s="803"/>
      <c r="E41" s="803"/>
      <c r="F41" s="803"/>
      <c r="G41" s="162"/>
      <c r="H41" s="162"/>
      <c r="J41" s="316"/>
      <c r="K41" s="316"/>
      <c r="L41" s="316"/>
      <c r="M41" s="316"/>
      <c r="N41" s="316"/>
      <c r="O41" s="316"/>
      <c r="P41" s="316"/>
      <c r="Q41" s="316"/>
      <c r="R41" s="316"/>
    </row>
  </sheetData>
  <mergeCells count="4">
    <mergeCell ref="A41:F41"/>
    <mergeCell ref="A23:H23"/>
    <mergeCell ref="A32:H32"/>
    <mergeCell ref="A28:H28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609"/>
  <sheetViews>
    <sheetView showGridLines="0" zoomScale="80" zoomScaleNormal="80" workbookViewId="0">
      <selection activeCell="M9" sqref="M9"/>
    </sheetView>
  </sheetViews>
  <sheetFormatPr baseColWidth="10" defaultColWidth="11.42578125" defaultRowHeight="12.75"/>
  <cols>
    <col min="1" max="1" width="3" style="151" bestFit="1" customWidth="1"/>
    <col min="2" max="2" width="63.140625" style="151" bestFit="1" customWidth="1"/>
    <col min="3" max="3" width="17.42578125" style="151" bestFit="1" customWidth="1"/>
    <col min="4" max="4" width="14.42578125" style="151" bestFit="1" customWidth="1"/>
    <col min="5" max="5" width="8.140625" style="299" bestFit="1" customWidth="1"/>
    <col min="6" max="6" width="16.42578125" style="299" bestFit="1" customWidth="1"/>
    <col min="7" max="7" width="16.5703125" style="151" bestFit="1" customWidth="1"/>
    <col min="8" max="8" width="8.140625" style="265" bestFit="1" customWidth="1"/>
    <col min="9" max="9" width="9.140625" style="346" bestFit="1" customWidth="1"/>
    <col min="10" max="16384" width="11.42578125" style="346"/>
  </cols>
  <sheetData>
    <row r="1" spans="1:9" s="154" customFormat="1" ht="14.25" customHeight="1">
      <c r="B1" s="217" t="s">
        <v>235</v>
      </c>
      <c r="E1" s="297"/>
      <c r="H1" s="297"/>
      <c r="I1" s="297"/>
    </row>
    <row r="2" spans="1:9" s="154" customFormat="1" ht="14.25" customHeight="1">
      <c r="B2" s="216" t="s">
        <v>234</v>
      </c>
      <c r="E2" s="297"/>
      <c r="H2" s="297"/>
      <c r="I2" s="297"/>
    </row>
    <row r="3" spans="1:9" s="154" customFormat="1" ht="14.25" customHeight="1">
      <c r="B3" s="155"/>
      <c r="E3" s="297"/>
      <c r="H3" s="297"/>
      <c r="I3" s="297"/>
    </row>
    <row r="4" spans="1:9" s="154" customFormat="1" ht="14.25" customHeight="1" thickBot="1">
      <c r="B4" s="156" t="s">
        <v>239</v>
      </c>
      <c r="E4" s="297"/>
      <c r="H4" s="297"/>
      <c r="I4" s="297"/>
    </row>
    <row r="5" spans="1:9" s="347" customFormat="1" ht="14.25" customHeight="1" thickBot="1">
      <c r="A5" s="154"/>
      <c r="B5" s="213"/>
      <c r="C5" s="775" t="s">
        <v>426</v>
      </c>
      <c r="D5" s="776"/>
      <c r="E5" s="777"/>
      <c r="F5" s="810" t="s">
        <v>431</v>
      </c>
      <c r="G5" s="778"/>
      <c r="H5" s="778"/>
      <c r="I5" s="779"/>
    </row>
    <row r="6" spans="1:9" s="347" customFormat="1" ht="14.25" customHeight="1" thickBot="1">
      <c r="A6" s="154"/>
      <c r="B6" s="477" t="s">
        <v>253</v>
      </c>
      <c r="C6" s="223">
        <v>2019</v>
      </c>
      <c r="D6" s="224">
        <v>2020</v>
      </c>
      <c r="E6" s="329" t="s">
        <v>187</v>
      </c>
      <c r="F6" s="223">
        <v>2019</v>
      </c>
      <c r="G6" s="224">
        <v>2020</v>
      </c>
      <c r="H6" s="329" t="s">
        <v>187</v>
      </c>
      <c r="I6" s="489" t="s">
        <v>188</v>
      </c>
    </row>
    <row r="7" spans="1:9" s="154" customFormat="1" ht="14.25" customHeight="1">
      <c r="B7" s="375" t="s">
        <v>35</v>
      </c>
      <c r="C7" s="267">
        <v>64206173</v>
      </c>
      <c r="D7" s="374">
        <v>88499056</v>
      </c>
      <c r="E7" s="330">
        <f t="shared" ref="E7:E24" si="0">D7/C7-1</f>
        <v>0.37835743613001194</v>
      </c>
      <c r="F7" s="267">
        <v>122926953</v>
      </c>
      <c r="G7" s="374">
        <v>155020244</v>
      </c>
      <c r="H7" s="330">
        <f t="shared" ref="H7:H25" si="1">G7/F7-1</f>
        <v>0.26107611241287332</v>
      </c>
      <c r="I7" s="330">
        <f t="shared" ref="I7:I28" si="2">+G7/$G$29</f>
        <v>0.23584812243418771</v>
      </c>
    </row>
    <row r="8" spans="1:9" s="154" customFormat="1" ht="14.25" customHeight="1">
      <c r="B8" s="491" t="s">
        <v>39</v>
      </c>
      <c r="C8" s="267">
        <v>92906377</v>
      </c>
      <c r="D8" s="374">
        <v>53743192</v>
      </c>
      <c r="E8" s="330">
        <f t="shared" si="0"/>
        <v>-0.42153387382655116</v>
      </c>
      <c r="F8" s="267">
        <v>145431407</v>
      </c>
      <c r="G8" s="374">
        <v>102842702</v>
      </c>
      <c r="H8" s="330">
        <f t="shared" si="1"/>
        <v>-0.29284393157249722</v>
      </c>
      <c r="I8" s="330">
        <f t="shared" si="2"/>
        <v>0.15646510124676802</v>
      </c>
    </row>
    <row r="9" spans="1:9" s="154" customFormat="1" ht="14.25" customHeight="1">
      <c r="B9" s="491" t="s">
        <v>401</v>
      </c>
      <c r="C9" s="267">
        <v>50576713</v>
      </c>
      <c r="D9" s="374">
        <v>50773438</v>
      </c>
      <c r="E9" s="330">
        <f t="shared" si="0"/>
        <v>3.8896359279021464E-3</v>
      </c>
      <c r="F9" s="267">
        <v>81444749</v>
      </c>
      <c r="G9" s="374">
        <v>102350547</v>
      </c>
      <c r="H9" s="330">
        <f t="shared" si="1"/>
        <v>0.2566868736988801</v>
      </c>
      <c r="I9" s="330">
        <f t="shared" si="2"/>
        <v>0.15571633560363951</v>
      </c>
    </row>
    <row r="10" spans="1:9" s="154" customFormat="1" ht="14.25" customHeight="1">
      <c r="B10" s="375" t="s">
        <v>34</v>
      </c>
      <c r="C10" s="267">
        <v>27688776</v>
      </c>
      <c r="D10" s="374">
        <v>21591085</v>
      </c>
      <c r="E10" s="330">
        <f t="shared" si="0"/>
        <v>-0.22022248292954516</v>
      </c>
      <c r="F10" s="267">
        <v>55360117</v>
      </c>
      <c r="G10" s="374">
        <v>56604918</v>
      </c>
      <c r="H10" s="330">
        <f t="shared" si="1"/>
        <v>2.2485519674750654E-2</v>
      </c>
      <c r="I10" s="330">
        <f t="shared" si="2"/>
        <v>8.6118840264766683E-2</v>
      </c>
    </row>
    <row r="11" spans="1:9" s="154" customFormat="1" ht="14.25" customHeight="1">
      <c r="B11" s="491" t="s">
        <v>402</v>
      </c>
      <c r="C11" s="267">
        <v>20741860</v>
      </c>
      <c r="D11" s="374">
        <v>22321627</v>
      </c>
      <c r="E11" s="330">
        <f t="shared" si="0"/>
        <v>7.6163227405835254E-2</v>
      </c>
      <c r="F11" s="267">
        <v>38766140</v>
      </c>
      <c r="G11" s="374">
        <v>44446961</v>
      </c>
      <c r="H11" s="330">
        <f t="shared" si="1"/>
        <v>0.14654079565311373</v>
      </c>
      <c r="I11" s="330">
        <f t="shared" si="2"/>
        <v>6.7621699135988755E-2</v>
      </c>
    </row>
    <row r="12" spans="1:9" s="154" customFormat="1" ht="14.25" customHeight="1">
      <c r="B12" s="491" t="s">
        <v>44</v>
      </c>
      <c r="C12" s="267">
        <v>15715163</v>
      </c>
      <c r="D12" s="374">
        <v>16515299</v>
      </c>
      <c r="E12" s="330">
        <f t="shared" si="0"/>
        <v>5.0914903014368962E-2</v>
      </c>
      <c r="F12" s="267">
        <v>35366373</v>
      </c>
      <c r="G12" s="374">
        <v>39201753</v>
      </c>
      <c r="H12" s="330">
        <f t="shared" si="1"/>
        <v>0.10844708333534792</v>
      </c>
      <c r="I12" s="330">
        <f t="shared" si="2"/>
        <v>5.9641628748686434E-2</v>
      </c>
    </row>
    <row r="13" spans="1:9" s="154" customFormat="1" ht="14.25" customHeight="1">
      <c r="B13" s="495" t="s">
        <v>404</v>
      </c>
      <c r="C13" s="148">
        <v>17956566</v>
      </c>
      <c r="D13" s="494">
        <v>23027428</v>
      </c>
      <c r="E13" s="287">
        <f t="shared" si="0"/>
        <v>0.28239597704817276</v>
      </c>
      <c r="F13" s="148">
        <v>34789808</v>
      </c>
      <c r="G13" s="494">
        <v>34795584</v>
      </c>
      <c r="H13" s="287">
        <f t="shared" si="1"/>
        <v>1.6602563601386677E-4</v>
      </c>
      <c r="I13" s="287">
        <f t="shared" si="2"/>
        <v>5.2938074045355415E-2</v>
      </c>
    </row>
    <row r="14" spans="1:9" s="154" customFormat="1" ht="14.25" customHeight="1">
      <c r="B14" s="495" t="s">
        <v>40</v>
      </c>
      <c r="C14" s="148">
        <v>19550828</v>
      </c>
      <c r="D14" s="494">
        <v>14185132</v>
      </c>
      <c r="E14" s="287">
        <f t="shared" si="0"/>
        <v>-0.27444852975024892</v>
      </c>
      <c r="F14" s="148">
        <v>36341618</v>
      </c>
      <c r="G14" s="494">
        <v>23459274</v>
      </c>
      <c r="H14" s="287">
        <f t="shared" si="1"/>
        <v>-0.35447909886675932</v>
      </c>
      <c r="I14" s="287">
        <f t="shared" si="2"/>
        <v>3.5690988375486989E-2</v>
      </c>
    </row>
    <row r="15" spans="1:9" s="154" customFormat="1" ht="14.25" customHeight="1">
      <c r="B15" s="495" t="s">
        <v>41</v>
      </c>
      <c r="C15" s="148">
        <v>11334802</v>
      </c>
      <c r="D15" s="494">
        <v>13042012</v>
      </c>
      <c r="E15" s="287">
        <f t="shared" si="0"/>
        <v>0.15061665832363014</v>
      </c>
      <c r="F15" s="148">
        <v>26217246</v>
      </c>
      <c r="G15" s="494">
        <v>21996401</v>
      </c>
      <c r="H15" s="287">
        <f t="shared" si="1"/>
        <v>-0.16099498017450042</v>
      </c>
      <c r="I15" s="287">
        <f t="shared" si="2"/>
        <v>3.3465370343240389E-2</v>
      </c>
    </row>
    <row r="16" spans="1:9" s="154" customFormat="1" ht="14.25" customHeight="1">
      <c r="B16" s="495" t="s">
        <v>37</v>
      </c>
      <c r="C16" s="148">
        <v>17909878</v>
      </c>
      <c r="D16" s="494">
        <v>10118455</v>
      </c>
      <c r="E16" s="287">
        <f t="shared" si="0"/>
        <v>-0.43503495668703052</v>
      </c>
      <c r="F16" s="148">
        <v>33060449</v>
      </c>
      <c r="G16" s="494">
        <v>14708515</v>
      </c>
      <c r="H16" s="287">
        <f t="shared" si="1"/>
        <v>-0.5551023823058181</v>
      </c>
      <c r="I16" s="287">
        <f t="shared" si="2"/>
        <v>2.2377565387815327E-2</v>
      </c>
    </row>
    <row r="17" spans="1:9" s="154" customFormat="1" ht="14.25" customHeight="1">
      <c r="B17" s="495" t="s">
        <v>38</v>
      </c>
      <c r="C17" s="148">
        <v>10052698</v>
      </c>
      <c r="D17" s="494">
        <v>10428991</v>
      </c>
      <c r="E17" s="287">
        <f t="shared" si="0"/>
        <v>3.743204063227612E-2</v>
      </c>
      <c r="F17" s="148">
        <v>16585286</v>
      </c>
      <c r="G17" s="494">
        <v>14360748</v>
      </c>
      <c r="H17" s="287">
        <f t="shared" si="1"/>
        <v>-0.13412720166537984</v>
      </c>
      <c r="I17" s="287">
        <f t="shared" si="2"/>
        <v>2.1848471948931497E-2</v>
      </c>
    </row>
    <row r="18" spans="1:9" s="154" customFormat="1" ht="14.25" customHeight="1">
      <c r="B18" s="495" t="s">
        <v>45</v>
      </c>
      <c r="C18" s="148">
        <v>7492630</v>
      </c>
      <c r="D18" s="494">
        <v>6742371</v>
      </c>
      <c r="E18" s="287">
        <f t="shared" si="0"/>
        <v>-0.10013293062649564</v>
      </c>
      <c r="F18" s="148">
        <v>24586237</v>
      </c>
      <c r="G18" s="494">
        <v>12299137</v>
      </c>
      <c r="H18" s="287">
        <f t="shared" si="1"/>
        <v>-0.49975520857461841</v>
      </c>
      <c r="I18" s="287">
        <f t="shared" si="2"/>
        <v>1.8711932675134019E-2</v>
      </c>
    </row>
    <row r="19" spans="1:9" s="154" customFormat="1" ht="14.25" customHeight="1">
      <c r="B19" s="495" t="s">
        <v>43</v>
      </c>
      <c r="C19" s="148">
        <v>17239307</v>
      </c>
      <c r="D19" s="494">
        <v>3635897</v>
      </c>
      <c r="E19" s="287">
        <f t="shared" si="0"/>
        <v>-0.78909262419887294</v>
      </c>
      <c r="F19" s="148">
        <v>19995293</v>
      </c>
      <c r="G19" s="494">
        <v>9936222</v>
      </c>
      <c r="H19" s="287">
        <f t="shared" si="1"/>
        <v>-0.50307194798295773</v>
      </c>
      <c r="I19" s="287">
        <f t="shared" si="2"/>
        <v>1.5116988867526679E-2</v>
      </c>
    </row>
    <row r="20" spans="1:9" s="154" customFormat="1" ht="14.25" customHeight="1">
      <c r="B20" s="495" t="s">
        <v>36</v>
      </c>
      <c r="C20" s="148">
        <v>12722566</v>
      </c>
      <c r="D20" s="494">
        <v>5080220</v>
      </c>
      <c r="E20" s="287">
        <f t="shared" si="0"/>
        <v>-0.60069218740936381</v>
      </c>
      <c r="F20" s="148">
        <v>45425082</v>
      </c>
      <c r="G20" s="494">
        <v>9103260</v>
      </c>
      <c r="H20" s="287">
        <f t="shared" si="1"/>
        <v>-0.7995983804718283</v>
      </c>
      <c r="I20" s="287">
        <f t="shared" si="2"/>
        <v>1.3849718744025739E-2</v>
      </c>
    </row>
    <row r="21" spans="1:9" s="154" customFormat="1" ht="14.25" customHeight="1">
      <c r="B21" s="495" t="s">
        <v>400</v>
      </c>
      <c r="C21" s="148">
        <v>3033097</v>
      </c>
      <c r="D21" s="494">
        <v>3616445</v>
      </c>
      <c r="E21" s="287">
        <f t="shared" si="0"/>
        <v>0.19232751211055898</v>
      </c>
      <c r="F21" s="148">
        <v>5436874</v>
      </c>
      <c r="G21" s="494">
        <v>8039011</v>
      </c>
      <c r="H21" s="287">
        <f t="shared" si="1"/>
        <v>0.47860903158690093</v>
      </c>
      <c r="I21" s="287">
        <f t="shared" si="2"/>
        <v>1.2230568096498298E-2</v>
      </c>
    </row>
    <row r="22" spans="1:9" s="154" customFormat="1" ht="14.25" customHeight="1">
      <c r="B22" s="495" t="s">
        <v>42</v>
      </c>
      <c r="C22" s="148">
        <v>4412864</v>
      </c>
      <c r="D22" s="494">
        <v>2785503</v>
      </c>
      <c r="E22" s="287">
        <f t="shared" si="0"/>
        <v>-0.36877660403764989</v>
      </c>
      <c r="F22" s="148">
        <v>8591298</v>
      </c>
      <c r="G22" s="494">
        <v>6187907</v>
      </c>
      <c r="H22" s="287">
        <f t="shared" si="1"/>
        <v>-0.27974713483340929</v>
      </c>
      <c r="I22" s="287">
        <f t="shared" si="2"/>
        <v>9.4142946114016378E-3</v>
      </c>
    </row>
    <row r="23" spans="1:9" s="154" customFormat="1" ht="14.25" customHeight="1">
      <c r="B23" s="495" t="s">
        <v>162</v>
      </c>
      <c r="C23" s="148">
        <v>6242316</v>
      </c>
      <c r="D23" s="494">
        <v>1249714</v>
      </c>
      <c r="E23" s="287">
        <f t="shared" si="0"/>
        <v>-0.79979962565176133</v>
      </c>
      <c r="F23" s="148">
        <v>7080596</v>
      </c>
      <c r="G23" s="494">
        <v>1498845</v>
      </c>
      <c r="H23" s="287">
        <f t="shared" si="1"/>
        <v>-0.78831654849394028</v>
      </c>
      <c r="I23" s="287">
        <f t="shared" si="2"/>
        <v>2.2803459080471458E-3</v>
      </c>
    </row>
    <row r="24" spans="1:9" s="154" customFormat="1" ht="14.25" customHeight="1">
      <c r="B24" s="495" t="s">
        <v>238</v>
      </c>
      <c r="C24" s="148">
        <v>305834</v>
      </c>
      <c r="D24" s="494">
        <v>237472</v>
      </c>
      <c r="E24" s="287">
        <f t="shared" si="0"/>
        <v>-0.2235264882256387</v>
      </c>
      <c r="F24" s="148">
        <v>349018</v>
      </c>
      <c r="G24" s="494">
        <v>297178</v>
      </c>
      <c r="H24" s="287">
        <f t="shared" si="1"/>
        <v>-0.14853102132268248</v>
      </c>
      <c r="I24" s="287">
        <f t="shared" si="2"/>
        <v>4.5212722880727139E-4</v>
      </c>
    </row>
    <row r="25" spans="1:9" s="154" customFormat="1" ht="14.25" customHeight="1">
      <c r="B25" s="495" t="s">
        <v>28</v>
      </c>
      <c r="C25" s="148">
        <v>542266</v>
      </c>
      <c r="D25" s="494">
        <v>0</v>
      </c>
      <c r="E25" s="287" t="s">
        <v>54</v>
      </c>
      <c r="F25" s="148">
        <v>1779812</v>
      </c>
      <c r="G25" s="494">
        <v>138367</v>
      </c>
      <c r="H25" s="287">
        <f t="shared" si="1"/>
        <v>-0.92225751933350264</v>
      </c>
      <c r="I25" s="287">
        <f t="shared" si="2"/>
        <v>2.1051184229107039E-4</v>
      </c>
    </row>
    <row r="26" spans="1:9" s="154" customFormat="1" ht="14.25" customHeight="1">
      <c r="B26" s="495" t="s">
        <v>236</v>
      </c>
      <c r="C26" s="148"/>
      <c r="D26" s="494">
        <v>426</v>
      </c>
      <c r="E26" s="287" t="s">
        <v>64</v>
      </c>
      <c r="F26" s="148"/>
      <c r="G26" s="494">
        <v>864</v>
      </c>
      <c r="H26" s="287" t="s">
        <v>64</v>
      </c>
      <c r="I26" s="287">
        <f t="shared" si="2"/>
        <v>1.314491401414245E-6</v>
      </c>
    </row>
    <row r="27" spans="1:9" s="154" customFormat="1" ht="14.25" customHeight="1">
      <c r="B27" s="491" t="s">
        <v>403</v>
      </c>
      <c r="C27" s="267">
        <v>127</v>
      </c>
      <c r="D27" s="374">
        <v>0</v>
      </c>
      <c r="E27" s="330" t="s">
        <v>54</v>
      </c>
      <c r="F27" s="267">
        <v>335</v>
      </c>
      <c r="G27" s="374">
        <v>0</v>
      </c>
      <c r="H27" s="330" t="s">
        <v>54</v>
      </c>
      <c r="I27" s="330">
        <f t="shared" si="2"/>
        <v>0</v>
      </c>
    </row>
    <row r="28" spans="1:9" s="154" customFormat="1" ht="14.25" customHeight="1">
      <c r="B28" s="491" t="s">
        <v>237</v>
      </c>
      <c r="C28" s="267">
        <v>80000</v>
      </c>
      <c r="D28" s="374"/>
      <c r="E28" s="330" t="s">
        <v>54</v>
      </c>
      <c r="F28" s="267">
        <v>710000</v>
      </c>
      <c r="G28" s="374"/>
      <c r="H28" s="330" t="s">
        <v>54</v>
      </c>
      <c r="I28" s="330">
        <f t="shared" si="2"/>
        <v>0</v>
      </c>
    </row>
    <row r="29" spans="1:9" s="347" customFormat="1" ht="14.25" customHeight="1" thickBot="1">
      <c r="A29" s="154"/>
      <c r="B29" s="225" t="s">
        <v>55</v>
      </c>
      <c r="C29" s="268">
        <f>+SUM(C7:C28)</f>
        <v>400710841</v>
      </c>
      <c r="D29" s="268">
        <f>+SUM(D7:D28)</f>
        <v>347593763</v>
      </c>
      <c r="E29" s="298">
        <f>D29/C29-1</f>
        <v>-0.13255712739750902</v>
      </c>
      <c r="F29" s="268">
        <f>+SUM(F7:F28)</f>
        <v>740244691</v>
      </c>
      <c r="G29" s="268">
        <f>+SUM(G7:G28)</f>
        <v>657288438</v>
      </c>
      <c r="H29" s="490">
        <f>G29/F29-1</f>
        <v>-0.11206598846110472</v>
      </c>
      <c r="I29" s="490">
        <f>G29/$G$29</f>
        <v>1</v>
      </c>
    </row>
    <row r="30" spans="1:9" s="154" customFormat="1" ht="14.25" customHeight="1">
      <c r="C30" s="300"/>
      <c r="D30" s="300"/>
      <c r="E30" s="300"/>
      <c r="F30" s="300"/>
      <c r="G30" s="300"/>
      <c r="H30" s="300"/>
      <c r="I30" s="300"/>
    </row>
    <row r="31" spans="1:9" s="347" customFormat="1" ht="14.25" customHeight="1" thickBot="1">
      <c r="A31" s="154"/>
      <c r="B31" s="156" t="s">
        <v>246</v>
      </c>
      <c r="C31" s="154"/>
      <c r="D31" s="154"/>
      <c r="E31" s="297"/>
      <c r="F31" s="154"/>
      <c r="G31" s="154"/>
      <c r="H31" s="297"/>
      <c r="I31" s="297"/>
    </row>
    <row r="32" spans="1:9" s="347" customFormat="1" ht="14.25" customHeight="1" thickBot="1">
      <c r="A32" s="154"/>
      <c r="B32" s="154"/>
      <c r="C32" s="775" t="s">
        <v>426</v>
      </c>
      <c r="D32" s="776"/>
      <c r="E32" s="777"/>
      <c r="F32" s="810" t="s">
        <v>431</v>
      </c>
      <c r="G32" s="778"/>
      <c r="H32" s="778"/>
      <c r="I32" s="779"/>
    </row>
    <row r="33" spans="1:9" s="154" customFormat="1" ht="14.25" customHeight="1" thickBot="1">
      <c r="A33" s="807" t="s">
        <v>328</v>
      </c>
      <c r="B33" s="808"/>
      <c r="C33" s="223">
        <v>2019</v>
      </c>
      <c r="D33" s="224">
        <v>2020</v>
      </c>
      <c r="E33" s="329" t="s">
        <v>187</v>
      </c>
      <c r="F33" s="223">
        <v>2019</v>
      </c>
      <c r="G33" s="224">
        <v>2020</v>
      </c>
      <c r="H33" s="329" t="s">
        <v>187</v>
      </c>
      <c r="I33" s="489" t="s">
        <v>188</v>
      </c>
    </row>
    <row r="34" spans="1:9" s="154" customFormat="1" ht="14.25" customHeight="1">
      <c r="A34" s="272">
        <v>1</v>
      </c>
      <c r="B34" s="222" t="s">
        <v>241</v>
      </c>
      <c r="C34" s="221">
        <v>53582545</v>
      </c>
      <c r="D34" s="484">
        <v>81663821</v>
      </c>
      <c r="E34" s="287">
        <f t="shared" ref="E34:E63" si="3">D34/C34-1</f>
        <v>0.52407506959589178</v>
      </c>
      <c r="F34" s="221">
        <v>103527748</v>
      </c>
      <c r="G34" s="484">
        <v>145370766</v>
      </c>
      <c r="H34" s="287">
        <f t="shared" ref="H34:H63" si="4">G34/F34-1</f>
        <v>0.40417201000064251</v>
      </c>
      <c r="I34" s="294">
        <f t="shared" ref="I34:I65" si="5">G34/$G$85</f>
        <v>0.22116738648611373</v>
      </c>
    </row>
    <row r="35" spans="1:9" s="154" customFormat="1" ht="14.25" customHeight="1">
      <c r="A35" s="272">
        <v>2</v>
      </c>
      <c r="B35" s="222" t="s">
        <v>242</v>
      </c>
      <c r="C35" s="221">
        <v>55043252</v>
      </c>
      <c r="D35" s="484">
        <v>43964145</v>
      </c>
      <c r="E35" s="287">
        <f t="shared" si="3"/>
        <v>-0.20128002248122989</v>
      </c>
      <c r="F35" s="221">
        <v>96785019</v>
      </c>
      <c r="G35" s="484">
        <v>88793376</v>
      </c>
      <c r="H35" s="287">
        <f t="shared" si="4"/>
        <v>-8.2571074351909801E-2</v>
      </c>
      <c r="I35" s="294">
        <f t="shared" si="5"/>
        <v>0.13509042737794211</v>
      </c>
    </row>
    <row r="36" spans="1:9" s="154" customFormat="1" ht="14.25" customHeight="1">
      <c r="A36" s="272">
        <v>3</v>
      </c>
      <c r="B36" s="222" t="s">
        <v>335</v>
      </c>
      <c r="C36" s="221">
        <v>37507370</v>
      </c>
      <c r="D36" s="484">
        <v>39287033</v>
      </c>
      <c r="E36" s="287">
        <f t="shared" si="3"/>
        <v>4.7448354816666649E-2</v>
      </c>
      <c r="F36" s="221">
        <v>59725768</v>
      </c>
      <c r="G36" s="484">
        <v>78684639</v>
      </c>
      <c r="H36" s="287">
        <f t="shared" si="4"/>
        <v>0.31743201694786083</v>
      </c>
      <c r="I36" s="294">
        <f t="shared" si="5"/>
        <v>0.11971097382972679</v>
      </c>
    </row>
    <row r="37" spans="1:9" s="154" customFormat="1" ht="14.25" customHeight="1">
      <c r="A37" s="272">
        <v>4</v>
      </c>
      <c r="B37" s="222" t="s">
        <v>22</v>
      </c>
      <c r="C37" s="221">
        <v>16562338</v>
      </c>
      <c r="D37" s="484">
        <v>15363215</v>
      </c>
      <c r="E37" s="287">
        <f t="shared" si="3"/>
        <v>-7.2400587404990779E-2</v>
      </c>
      <c r="F37" s="221">
        <v>35060704</v>
      </c>
      <c r="G37" s="484">
        <v>46012101</v>
      </c>
      <c r="H37" s="287">
        <f t="shared" si="4"/>
        <v>0.31235530809649448</v>
      </c>
      <c r="I37" s="294">
        <f t="shared" si="5"/>
        <v>7.0002906395258996E-2</v>
      </c>
    </row>
    <row r="38" spans="1:9" s="154" customFormat="1" ht="14.25" customHeight="1">
      <c r="A38" s="272">
        <v>5</v>
      </c>
      <c r="B38" s="222" t="s">
        <v>338</v>
      </c>
      <c r="C38" s="221">
        <v>15662576</v>
      </c>
      <c r="D38" s="484">
        <v>18061654</v>
      </c>
      <c r="E38" s="287">
        <f t="shared" si="3"/>
        <v>0.15317263264995495</v>
      </c>
      <c r="F38" s="221">
        <v>27913734</v>
      </c>
      <c r="G38" s="484">
        <v>37720500</v>
      </c>
      <c r="H38" s="287">
        <f t="shared" si="4"/>
        <v>0.35132404715184284</v>
      </c>
      <c r="I38" s="294">
        <f t="shared" si="5"/>
        <v>5.7388047346118083E-2</v>
      </c>
    </row>
    <row r="39" spans="1:9" s="154" customFormat="1" ht="14.25" customHeight="1">
      <c r="A39" s="272">
        <v>6</v>
      </c>
      <c r="B39" s="222" t="s">
        <v>160</v>
      </c>
      <c r="C39" s="221">
        <v>17073928</v>
      </c>
      <c r="D39" s="484">
        <v>21588634</v>
      </c>
      <c r="E39" s="287">
        <f t="shared" si="3"/>
        <v>0.26442105179311981</v>
      </c>
      <c r="F39" s="221">
        <v>32857357</v>
      </c>
      <c r="G39" s="484">
        <v>32722571</v>
      </c>
      <c r="H39" s="287">
        <f t="shared" si="4"/>
        <v>-4.1021558733406183E-3</v>
      </c>
      <c r="I39" s="294">
        <f t="shared" si="5"/>
        <v>4.9784187744985102E-2</v>
      </c>
    </row>
    <row r="40" spans="1:9" s="154" customFormat="1" ht="14.25" customHeight="1">
      <c r="A40" s="272">
        <v>7</v>
      </c>
      <c r="B40" s="222" t="s">
        <v>339</v>
      </c>
      <c r="C40" s="221">
        <v>27547344</v>
      </c>
      <c r="D40" s="484">
        <v>15644973</v>
      </c>
      <c r="E40" s="287">
        <f t="shared" si="3"/>
        <v>-0.43206963981718161</v>
      </c>
      <c r="F40" s="221">
        <v>51036262</v>
      </c>
      <c r="G40" s="484">
        <v>21999925</v>
      </c>
      <c r="H40" s="287">
        <f t="shared" si="4"/>
        <v>-0.56893541693943028</v>
      </c>
      <c r="I40" s="294">
        <f t="shared" si="5"/>
        <v>3.3470731764187828E-2</v>
      </c>
    </row>
    <row r="41" spans="1:9" s="154" customFormat="1" ht="14.25" customHeight="1">
      <c r="A41" s="272">
        <v>8</v>
      </c>
      <c r="B41" s="222" t="s">
        <v>341</v>
      </c>
      <c r="C41" s="221">
        <v>6814811</v>
      </c>
      <c r="D41" s="484">
        <v>5897996</v>
      </c>
      <c r="E41" s="287">
        <f t="shared" si="3"/>
        <v>-0.13453271117863719</v>
      </c>
      <c r="F41" s="221">
        <v>16370787</v>
      </c>
      <c r="G41" s="484">
        <v>15502979</v>
      </c>
      <c r="H41" s="287">
        <f t="shared" si="4"/>
        <v>-5.3009546822642029E-2</v>
      </c>
      <c r="I41" s="294">
        <f t="shared" si="5"/>
        <v>2.3586264573849085E-2</v>
      </c>
    </row>
    <row r="42" spans="1:9" s="154" customFormat="1" ht="14.25" customHeight="1">
      <c r="A42" s="272">
        <v>9</v>
      </c>
      <c r="B42" s="222" t="s">
        <v>31</v>
      </c>
      <c r="C42" s="221">
        <v>6332612</v>
      </c>
      <c r="D42" s="484">
        <v>6070859</v>
      </c>
      <c r="E42" s="287">
        <f t="shared" si="3"/>
        <v>-4.1334128792352987E-2</v>
      </c>
      <c r="F42" s="221">
        <v>11402342</v>
      </c>
      <c r="G42" s="484">
        <v>14146812</v>
      </c>
      <c r="H42" s="287">
        <f t="shared" si="4"/>
        <v>0.24069353471418409</v>
      </c>
      <c r="I42" s="294">
        <f t="shared" si="5"/>
        <v>2.1522989272481315E-2</v>
      </c>
    </row>
    <row r="43" spans="1:9" s="154" customFormat="1" ht="14.25" customHeight="1">
      <c r="A43" s="272">
        <v>10</v>
      </c>
      <c r="B43" s="222" t="s">
        <v>24</v>
      </c>
      <c r="C43" s="221">
        <v>10722044</v>
      </c>
      <c r="D43" s="484">
        <v>8465218</v>
      </c>
      <c r="E43" s="287">
        <f t="shared" si="3"/>
        <v>-0.21048467997333342</v>
      </c>
      <c r="F43" s="221">
        <v>21450884</v>
      </c>
      <c r="G43" s="484">
        <v>12150260</v>
      </c>
      <c r="H43" s="287">
        <f t="shared" si="4"/>
        <v>-0.43357765582061791</v>
      </c>
      <c r="I43" s="294">
        <f t="shared" si="5"/>
        <v>1.8485430896929909E-2</v>
      </c>
    </row>
    <row r="44" spans="1:9" s="154" customFormat="1" ht="14.25" customHeight="1">
      <c r="A44" s="272">
        <v>11</v>
      </c>
      <c r="B44" s="222" t="s">
        <v>337</v>
      </c>
      <c r="C44" s="221">
        <v>6143011</v>
      </c>
      <c r="D44" s="484">
        <v>5909669</v>
      </c>
      <c r="E44" s="287">
        <f t="shared" si="3"/>
        <v>-3.7984955586112368E-2</v>
      </c>
      <c r="F44" s="221">
        <v>17543179</v>
      </c>
      <c r="G44" s="484">
        <v>10377788</v>
      </c>
      <c r="H44" s="287">
        <f t="shared" si="4"/>
        <v>-0.40844313336824534</v>
      </c>
      <c r="I44" s="294">
        <f t="shared" si="5"/>
        <v>1.5788788300578626E-2</v>
      </c>
    </row>
    <row r="45" spans="1:9" s="154" customFormat="1" ht="14.25" customHeight="1">
      <c r="A45" s="272">
        <v>12</v>
      </c>
      <c r="B45" s="222" t="s">
        <v>351</v>
      </c>
      <c r="C45" s="221">
        <v>11934143</v>
      </c>
      <c r="D45" s="484">
        <v>5865208</v>
      </c>
      <c r="E45" s="287">
        <f t="shared" si="3"/>
        <v>-0.50853546836165786</v>
      </c>
      <c r="F45" s="221">
        <v>16843893</v>
      </c>
      <c r="G45" s="484">
        <v>9102236</v>
      </c>
      <c r="H45" s="287">
        <f t="shared" si="4"/>
        <v>-0.45961209798708647</v>
      </c>
      <c r="I45" s="294">
        <f t="shared" si="5"/>
        <v>1.3848160828290729E-2</v>
      </c>
    </row>
    <row r="46" spans="1:9" s="154" customFormat="1" ht="14.25" customHeight="1">
      <c r="A46" s="272">
        <v>13</v>
      </c>
      <c r="B46" s="222" t="s">
        <v>343</v>
      </c>
      <c r="C46" s="221">
        <v>3022291</v>
      </c>
      <c r="D46" s="484">
        <v>3600693</v>
      </c>
      <c r="E46" s="287">
        <f t="shared" si="3"/>
        <v>0.1913786594341842</v>
      </c>
      <c r="F46" s="221">
        <v>5415230</v>
      </c>
      <c r="G46" s="484">
        <v>8007883</v>
      </c>
      <c r="H46" s="287">
        <f t="shared" si="4"/>
        <v>0.47877061546785638</v>
      </c>
      <c r="I46" s="294">
        <f t="shared" si="5"/>
        <v>1.2183209892397347E-2</v>
      </c>
    </row>
    <row r="47" spans="1:9" s="154" customFormat="1" ht="14.25" customHeight="1">
      <c r="A47" s="272">
        <v>14</v>
      </c>
      <c r="B47" s="222" t="s">
        <v>344</v>
      </c>
      <c r="C47" s="221">
        <v>27363541</v>
      </c>
      <c r="D47" s="484">
        <v>6182957</v>
      </c>
      <c r="E47" s="287">
        <f t="shared" si="3"/>
        <v>-0.77404397332932895</v>
      </c>
      <c r="F47" s="221">
        <v>33349633</v>
      </c>
      <c r="G47" s="484">
        <v>7916635</v>
      </c>
      <c r="H47" s="287">
        <f t="shared" si="4"/>
        <v>-0.76261702789952746</v>
      </c>
      <c r="I47" s="294">
        <f t="shared" si="5"/>
        <v>1.2044384994947987E-2</v>
      </c>
    </row>
    <row r="48" spans="1:9" s="154" customFormat="1" ht="14.25" customHeight="1">
      <c r="A48" s="272">
        <v>15</v>
      </c>
      <c r="B48" s="222" t="s">
        <v>125</v>
      </c>
      <c r="C48" s="221">
        <v>6266520</v>
      </c>
      <c r="D48" s="484">
        <v>4747041</v>
      </c>
      <c r="E48" s="287">
        <f t="shared" si="3"/>
        <v>-0.2424757281553398</v>
      </c>
      <c r="F48" s="221">
        <v>8814285</v>
      </c>
      <c r="G48" s="484">
        <v>6661291</v>
      </c>
      <c r="H48" s="287">
        <f t="shared" si="4"/>
        <v>-0.24426189985914915</v>
      </c>
      <c r="I48" s="294">
        <f t="shared" si="5"/>
        <v>1.0134502015993167E-2</v>
      </c>
    </row>
    <row r="49" spans="1:9" s="154" customFormat="1" ht="14.25" customHeight="1">
      <c r="A49" s="272">
        <v>16</v>
      </c>
      <c r="B49" s="222" t="s">
        <v>336</v>
      </c>
      <c r="C49" s="221">
        <v>4666686</v>
      </c>
      <c r="D49" s="484">
        <v>4156211</v>
      </c>
      <c r="E49" s="287">
        <f t="shared" si="3"/>
        <v>-0.1093870468250917</v>
      </c>
      <c r="F49" s="221">
        <v>5772773</v>
      </c>
      <c r="G49" s="484">
        <v>6654039</v>
      </c>
      <c r="H49" s="287">
        <f t="shared" si="4"/>
        <v>0.15265904271655928</v>
      </c>
      <c r="I49" s="294">
        <f t="shared" si="5"/>
        <v>1.0123468808072963E-2</v>
      </c>
    </row>
    <row r="50" spans="1:9" s="154" customFormat="1" ht="14.25" customHeight="1">
      <c r="A50" s="272">
        <v>17</v>
      </c>
      <c r="B50" s="222" t="s">
        <v>25</v>
      </c>
      <c r="C50" s="221">
        <v>4996551</v>
      </c>
      <c r="D50" s="484">
        <v>3471839</v>
      </c>
      <c r="E50" s="287">
        <f t="shared" si="3"/>
        <v>-0.3051528944666031</v>
      </c>
      <c r="F50" s="221">
        <v>7304967</v>
      </c>
      <c r="G50" s="484">
        <v>6465687</v>
      </c>
      <c r="H50" s="287">
        <f t="shared" si="4"/>
        <v>-0.11489168944911043</v>
      </c>
      <c r="I50" s="294">
        <f t="shared" si="5"/>
        <v>9.8369096825646589E-3</v>
      </c>
    </row>
    <row r="51" spans="1:9" s="154" customFormat="1" ht="14.25" customHeight="1">
      <c r="A51" s="272">
        <v>18</v>
      </c>
      <c r="B51" s="222" t="s">
        <v>30</v>
      </c>
      <c r="C51" s="221">
        <v>742796</v>
      </c>
      <c r="D51" s="484">
        <v>1959271</v>
      </c>
      <c r="E51" s="287">
        <f t="shared" si="3"/>
        <v>1.637697295085057</v>
      </c>
      <c r="F51" s="221">
        <v>2650978</v>
      </c>
      <c r="G51" s="484">
        <v>6301569</v>
      </c>
      <c r="H51" s="287">
        <f t="shared" si="4"/>
        <v>1.3770732914418753</v>
      </c>
      <c r="I51" s="294">
        <f t="shared" si="5"/>
        <v>9.5872202151835208E-3</v>
      </c>
    </row>
    <row r="52" spans="1:9" s="154" customFormat="1" ht="14.25" customHeight="1">
      <c r="A52" s="272">
        <v>19</v>
      </c>
      <c r="B52" s="222" t="s">
        <v>161</v>
      </c>
      <c r="C52" s="221">
        <v>16213313</v>
      </c>
      <c r="D52" s="484">
        <v>1951318</v>
      </c>
      <c r="E52" s="287">
        <f t="shared" si="3"/>
        <v>-0.87964717636673018</v>
      </c>
      <c r="F52" s="221">
        <v>17489285</v>
      </c>
      <c r="G52" s="484">
        <v>5405131</v>
      </c>
      <c r="H52" s="287">
        <f t="shared" si="4"/>
        <v>-0.6909461421664751</v>
      </c>
      <c r="I52" s="294">
        <f t="shared" si="5"/>
        <v>8.2233775729370125E-3</v>
      </c>
    </row>
    <row r="53" spans="1:9" s="154" customFormat="1" ht="14.25" customHeight="1">
      <c r="A53" s="272">
        <v>20</v>
      </c>
      <c r="B53" s="222" t="s">
        <v>314</v>
      </c>
      <c r="C53" s="221">
        <v>2378036</v>
      </c>
      <c r="D53" s="484">
        <v>2512784</v>
      </c>
      <c r="E53" s="287">
        <f t="shared" si="3"/>
        <v>5.6663566068806404E-2</v>
      </c>
      <c r="F53" s="221">
        <v>4204347</v>
      </c>
      <c r="G53" s="484">
        <v>5079996</v>
      </c>
      <c r="H53" s="287">
        <f t="shared" si="4"/>
        <v>0.20827229531720381</v>
      </c>
      <c r="I53" s="294">
        <f t="shared" si="5"/>
        <v>7.7287165060402297E-3</v>
      </c>
    </row>
    <row r="54" spans="1:9" s="154" customFormat="1" ht="14.25" customHeight="1">
      <c r="A54" s="272">
        <v>21</v>
      </c>
      <c r="B54" s="222" t="s">
        <v>342</v>
      </c>
      <c r="C54" s="221">
        <v>3827827</v>
      </c>
      <c r="D54" s="484">
        <v>2912465</v>
      </c>
      <c r="E54" s="287">
        <f t="shared" si="3"/>
        <v>-0.23913358675823126</v>
      </c>
      <c r="F54" s="221">
        <v>6840043</v>
      </c>
      <c r="G54" s="484">
        <v>5065568</v>
      </c>
      <c r="H54" s="287">
        <f t="shared" si="4"/>
        <v>-0.25942453870538529</v>
      </c>
      <c r="I54" s="294">
        <f t="shared" si="5"/>
        <v>7.7067657167582794E-3</v>
      </c>
    </row>
    <row r="55" spans="1:9" s="154" customFormat="1" ht="14.25" customHeight="1">
      <c r="A55" s="272">
        <v>22</v>
      </c>
      <c r="B55" s="222" t="s">
        <v>29</v>
      </c>
      <c r="C55" s="221">
        <v>3270882</v>
      </c>
      <c r="D55" s="484">
        <v>2764694</v>
      </c>
      <c r="E55" s="287">
        <f t="shared" si="3"/>
        <v>-0.15475581204091127</v>
      </c>
      <c r="F55" s="221">
        <v>6832223</v>
      </c>
      <c r="G55" s="484">
        <v>5055458</v>
      </c>
      <c r="H55" s="287">
        <f t="shared" si="4"/>
        <v>-0.26005664627750003</v>
      </c>
      <c r="I55" s="294">
        <f t="shared" si="5"/>
        <v>7.6913843416792308E-3</v>
      </c>
    </row>
    <row r="56" spans="1:9" s="154" customFormat="1" ht="14.25" customHeight="1">
      <c r="A56" s="272">
        <v>23</v>
      </c>
      <c r="B56" s="222" t="s">
        <v>329</v>
      </c>
      <c r="C56" s="221">
        <v>1448234</v>
      </c>
      <c r="D56" s="484">
        <v>2327487</v>
      </c>
      <c r="E56" s="287">
        <f t="shared" si="3"/>
        <v>0.60712081058723943</v>
      </c>
      <c r="F56" s="221">
        <v>2980863</v>
      </c>
      <c r="G56" s="484">
        <v>4135776</v>
      </c>
      <c r="H56" s="287">
        <f t="shared" si="4"/>
        <v>0.38744249567994227</v>
      </c>
      <c r="I56" s="294">
        <f t="shared" si="5"/>
        <v>6.2921782293696759E-3</v>
      </c>
    </row>
    <row r="57" spans="1:9" s="154" customFormat="1" ht="14.25" customHeight="1">
      <c r="A57" s="272">
        <v>24</v>
      </c>
      <c r="B57" s="222" t="s">
        <v>405</v>
      </c>
      <c r="C57" s="221">
        <v>3139182</v>
      </c>
      <c r="D57" s="484">
        <v>2049716</v>
      </c>
      <c r="E57" s="287">
        <f t="shared" si="3"/>
        <v>-0.34705410517771829</v>
      </c>
      <c r="F57" s="221">
        <v>5376589</v>
      </c>
      <c r="G57" s="484">
        <v>3857708</v>
      </c>
      <c r="H57" s="287">
        <f t="shared" si="4"/>
        <v>-0.28249899704068882</v>
      </c>
      <c r="I57" s="294">
        <f t="shared" si="5"/>
        <v>5.8691249944061849E-3</v>
      </c>
    </row>
    <row r="58" spans="1:9" s="154" customFormat="1" ht="14.25" customHeight="1">
      <c r="A58" s="272">
        <v>25</v>
      </c>
      <c r="B58" s="222" t="s">
        <v>243</v>
      </c>
      <c r="C58" s="221">
        <v>3738557</v>
      </c>
      <c r="D58" s="484">
        <v>1990284</v>
      </c>
      <c r="E58" s="287">
        <f t="shared" si="3"/>
        <v>-0.46763310015067305</v>
      </c>
      <c r="F58" s="221">
        <v>6672158</v>
      </c>
      <c r="G58" s="484">
        <v>3779701</v>
      </c>
      <c r="H58" s="287">
        <f t="shared" si="4"/>
        <v>-0.43351146660495754</v>
      </c>
      <c r="I58" s="294">
        <f t="shared" si="5"/>
        <v>5.7504449819639151E-3</v>
      </c>
    </row>
    <row r="59" spans="1:9" s="154" customFormat="1" ht="14.25" customHeight="1">
      <c r="A59" s="272">
        <v>26</v>
      </c>
      <c r="B59" s="222" t="s">
        <v>352</v>
      </c>
      <c r="C59" s="221">
        <v>558961</v>
      </c>
      <c r="D59" s="484">
        <v>3222715</v>
      </c>
      <c r="E59" s="287">
        <f t="shared" si="3"/>
        <v>4.7655453600519539</v>
      </c>
      <c r="F59" s="221">
        <v>607869</v>
      </c>
      <c r="G59" s="484">
        <v>3689920</v>
      </c>
      <c r="H59" s="287">
        <f t="shared" si="4"/>
        <v>5.0702552688161431</v>
      </c>
      <c r="I59" s="294">
        <f t="shared" si="5"/>
        <v>5.6138519813732062E-3</v>
      </c>
    </row>
    <row r="60" spans="1:9" s="154" customFormat="1" ht="14.25" customHeight="1">
      <c r="A60" s="272">
        <v>27</v>
      </c>
      <c r="B60" s="222" t="s">
        <v>346</v>
      </c>
      <c r="C60" s="221">
        <v>1159380</v>
      </c>
      <c r="D60" s="484">
        <v>2086658</v>
      </c>
      <c r="E60" s="287">
        <f t="shared" si="3"/>
        <v>0.79980506822612085</v>
      </c>
      <c r="F60" s="221">
        <v>2579177</v>
      </c>
      <c r="G60" s="484">
        <v>3561123</v>
      </c>
      <c r="H60" s="287">
        <f t="shared" si="4"/>
        <v>0.38072067174916646</v>
      </c>
      <c r="I60" s="294">
        <f t="shared" si="5"/>
        <v>5.4178999570353012E-3</v>
      </c>
    </row>
    <row r="61" spans="1:9" s="154" customFormat="1" ht="14.25" customHeight="1">
      <c r="A61" s="272">
        <v>28</v>
      </c>
      <c r="B61" s="222" t="s">
        <v>345</v>
      </c>
      <c r="C61" s="221">
        <v>2250100</v>
      </c>
      <c r="D61" s="484">
        <v>1580954</v>
      </c>
      <c r="E61" s="287">
        <f t="shared" si="3"/>
        <v>-0.29738500511088395</v>
      </c>
      <c r="F61" s="221">
        <v>4571082</v>
      </c>
      <c r="G61" s="484">
        <v>3496125</v>
      </c>
      <c r="H61" s="287">
        <f t="shared" si="4"/>
        <v>-0.235164672171709</v>
      </c>
      <c r="I61" s="294">
        <f t="shared" si="5"/>
        <v>5.3190118643164086E-3</v>
      </c>
    </row>
    <row r="62" spans="1:9" s="154" customFormat="1" ht="14.25" customHeight="1">
      <c r="A62" s="272">
        <v>29</v>
      </c>
      <c r="B62" s="488" t="s">
        <v>32</v>
      </c>
      <c r="C62" s="221">
        <v>1484161</v>
      </c>
      <c r="D62" s="484">
        <v>1685995</v>
      </c>
      <c r="E62" s="287">
        <f t="shared" si="3"/>
        <v>0.13599198469707807</v>
      </c>
      <c r="F62" s="221">
        <v>6072768</v>
      </c>
      <c r="G62" s="484">
        <v>3436489</v>
      </c>
      <c r="H62" s="287">
        <f t="shared" si="4"/>
        <v>-0.43411488797200881</v>
      </c>
      <c r="I62" s="294">
        <f t="shared" si="5"/>
        <v>5.2282815295771265E-3</v>
      </c>
    </row>
    <row r="63" spans="1:9" s="154" customFormat="1" ht="14.25" customHeight="1">
      <c r="A63" s="272">
        <v>30</v>
      </c>
      <c r="B63" s="222" t="s">
        <v>353</v>
      </c>
      <c r="C63" s="221">
        <v>1787790</v>
      </c>
      <c r="D63" s="484">
        <v>1697271</v>
      </c>
      <c r="E63" s="287">
        <f t="shared" si="3"/>
        <v>-5.0631785612404112E-2</v>
      </c>
      <c r="F63" s="221">
        <v>2016780</v>
      </c>
      <c r="G63" s="484">
        <v>2937313</v>
      </c>
      <c r="H63" s="287">
        <f t="shared" si="4"/>
        <v>0.45643699362349888</v>
      </c>
      <c r="I63" s="294">
        <f t="shared" si="5"/>
        <v>4.4688341224100462E-3</v>
      </c>
    </row>
    <row r="64" spans="1:9" s="154" customFormat="1" ht="14.25" customHeight="1">
      <c r="A64" s="272">
        <v>31</v>
      </c>
      <c r="B64" s="222" t="s">
        <v>27</v>
      </c>
      <c r="C64" s="221"/>
      <c r="D64" s="484">
        <v>1052645</v>
      </c>
      <c r="E64" s="287" t="s">
        <v>64</v>
      </c>
      <c r="F64" s="221"/>
      <c r="G64" s="484">
        <v>2900374</v>
      </c>
      <c r="H64" s="287" t="s">
        <v>64</v>
      </c>
      <c r="I64" s="294">
        <f t="shared" si="5"/>
        <v>4.412635050793332E-3</v>
      </c>
    </row>
    <row r="65" spans="1:9" s="154" customFormat="1" ht="14.25" customHeight="1">
      <c r="A65" s="272">
        <v>32</v>
      </c>
      <c r="B65" s="222" t="s">
        <v>347</v>
      </c>
      <c r="C65" s="221">
        <v>1503568</v>
      </c>
      <c r="D65" s="487">
        <v>1673676</v>
      </c>
      <c r="E65" s="287">
        <f>D65/C65-1</f>
        <v>0.11313621997807877</v>
      </c>
      <c r="F65" s="221">
        <v>4047310</v>
      </c>
      <c r="G65" s="484">
        <v>2765816</v>
      </c>
      <c r="H65" s="287">
        <f>G65/F65-1</f>
        <v>-0.31662857552300172</v>
      </c>
      <c r="I65" s="294">
        <f t="shared" si="5"/>
        <v>4.2079182290439129E-3</v>
      </c>
    </row>
    <row r="66" spans="1:9" s="154" customFormat="1" ht="14.25" customHeight="1">
      <c r="A66" s="272">
        <v>33</v>
      </c>
      <c r="B66" s="222" t="s">
        <v>240</v>
      </c>
      <c r="C66" s="221">
        <v>946706</v>
      </c>
      <c r="D66" s="484">
        <v>1085744</v>
      </c>
      <c r="E66" s="287">
        <f>D66/C66-1</f>
        <v>0.14686502462221651</v>
      </c>
      <c r="F66" s="221">
        <v>2983700</v>
      </c>
      <c r="G66" s="484">
        <v>2365573</v>
      </c>
      <c r="H66" s="287">
        <f>G66/F66-1</f>
        <v>-0.20716794583905884</v>
      </c>
      <c r="I66" s="294">
        <f t="shared" ref="I66:I85" si="6">G66/$G$85</f>
        <v>3.5989876943491894E-3</v>
      </c>
    </row>
    <row r="67" spans="1:9" s="154" customFormat="1" ht="14.25" customHeight="1">
      <c r="A67" s="272">
        <v>34</v>
      </c>
      <c r="B67" s="222" t="s">
        <v>340</v>
      </c>
      <c r="C67" s="221">
        <v>7804239</v>
      </c>
      <c r="D67" s="484">
        <v>1025743</v>
      </c>
      <c r="E67" s="287">
        <f>D67/C67-1</f>
        <v>-0.86856591654868587</v>
      </c>
      <c r="F67" s="221">
        <v>39224326</v>
      </c>
      <c r="G67" s="484">
        <v>2325965</v>
      </c>
      <c r="H67" s="287">
        <f>G67/F67-1</f>
        <v>-0.94070095685009347</v>
      </c>
      <c r="I67" s="294">
        <f t="shared" si="6"/>
        <v>3.5387280005676901E-3</v>
      </c>
    </row>
    <row r="68" spans="1:9" s="154" customFormat="1" ht="14.25" customHeight="1">
      <c r="A68" s="272">
        <v>35</v>
      </c>
      <c r="B68" s="222" t="s">
        <v>244</v>
      </c>
      <c r="C68" s="221">
        <v>1901109</v>
      </c>
      <c r="D68" s="484">
        <v>997439</v>
      </c>
      <c r="E68" s="287">
        <f>D68/C68-1</f>
        <v>-0.47533834198880753</v>
      </c>
      <c r="F68" s="221">
        <v>3510788</v>
      </c>
      <c r="G68" s="484">
        <v>2194020</v>
      </c>
      <c r="H68" s="287">
        <f>G68/F68-1</f>
        <v>-0.37506337608536888</v>
      </c>
      <c r="I68" s="294">
        <f t="shared" si="6"/>
        <v>3.337986602466298E-3</v>
      </c>
    </row>
    <row r="69" spans="1:9" s="154" customFormat="1" ht="14.25" customHeight="1">
      <c r="A69" s="272">
        <v>36</v>
      </c>
      <c r="B69" s="222" t="s">
        <v>373</v>
      </c>
      <c r="C69" s="221"/>
      <c r="D69" s="484">
        <v>541999</v>
      </c>
      <c r="E69" s="287" t="s">
        <v>64</v>
      </c>
      <c r="F69" s="221"/>
      <c r="G69" s="484">
        <v>2100012</v>
      </c>
      <c r="H69" s="287" t="s">
        <v>64</v>
      </c>
      <c r="I69" s="294">
        <f t="shared" si="6"/>
        <v>3.1949626352624203E-3</v>
      </c>
    </row>
    <row r="70" spans="1:9" s="154" customFormat="1" ht="14.25" customHeight="1">
      <c r="A70" s="272">
        <v>37</v>
      </c>
      <c r="B70" s="222" t="s">
        <v>245</v>
      </c>
      <c r="C70" s="221">
        <v>1331941</v>
      </c>
      <c r="D70" s="484">
        <v>1989126</v>
      </c>
      <c r="E70" s="287">
        <f>D70/C70-1</f>
        <v>0.49340398711354339</v>
      </c>
      <c r="F70" s="221">
        <v>2197773</v>
      </c>
      <c r="G70" s="484">
        <v>1989126</v>
      </c>
      <c r="H70" s="287">
        <f>G70/F70-1</f>
        <v>-9.493564622006001E-2</v>
      </c>
      <c r="I70" s="294">
        <f t="shared" si="6"/>
        <v>3.0262604436684156E-3</v>
      </c>
    </row>
    <row r="71" spans="1:9" s="154" customFormat="1" ht="14.25" customHeight="1">
      <c r="A71" s="272">
        <v>38</v>
      </c>
      <c r="B71" s="222" t="s">
        <v>430</v>
      </c>
      <c r="C71" s="221">
        <v>115452</v>
      </c>
      <c r="D71" s="484">
        <v>1588804</v>
      </c>
      <c r="E71" s="287" t="s">
        <v>64</v>
      </c>
      <c r="F71" s="221">
        <v>273302</v>
      </c>
      <c r="G71" s="484">
        <v>1717278</v>
      </c>
      <c r="H71" s="287">
        <f>G71/F71-1</f>
        <v>5.2834446875617447</v>
      </c>
      <c r="I71" s="294">
        <f t="shared" si="6"/>
        <v>2.6126703296734393E-3</v>
      </c>
    </row>
    <row r="72" spans="1:9" s="154" customFormat="1" ht="14.25" customHeight="1">
      <c r="A72" s="272">
        <v>39</v>
      </c>
      <c r="B72" s="222" t="s">
        <v>357</v>
      </c>
      <c r="C72" s="221">
        <v>721079</v>
      </c>
      <c r="D72" s="484">
        <v>1052031</v>
      </c>
      <c r="E72" s="287">
        <f>D72/C72-1</f>
        <v>0.45896774139865393</v>
      </c>
      <c r="F72" s="221">
        <v>2186438</v>
      </c>
      <c r="G72" s="484">
        <v>1704164</v>
      </c>
      <c r="H72" s="287">
        <f>G72/F72-1</f>
        <v>-0.22057520039443146</v>
      </c>
      <c r="I72" s="294">
        <f t="shared" si="6"/>
        <v>2.5927186627311403E-3</v>
      </c>
    </row>
    <row r="73" spans="1:9" s="154" customFormat="1" ht="14.25" customHeight="1">
      <c r="A73" s="272">
        <v>40</v>
      </c>
      <c r="B73" s="222" t="s">
        <v>348</v>
      </c>
      <c r="C73" s="221">
        <v>1557830</v>
      </c>
      <c r="D73" s="484">
        <v>880465</v>
      </c>
      <c r="E73" s="287">
        <f>D73/C73-1</f>
        <v>-0.43481316960130434</v>
      </c>
      <c r="F73" s="221">
        <v>3644386</v>
      </c>
      <c r="G73" s="484">
        <v>1703940</v>
      </c>
      <c r="H73" s="287">
        <f>G73/F73-1</f>
        <v>-0.53244798986715458</v>
      </c>
      <c r="I73" s="294">
        <f t="shared" si="6"/>
        <v>2.5923778686641071E-3</v>
      </c>
    </row>
    <row r="74" spans="1:9" s="154" customFormat="1" ht="14.25" customHeight="1">
      <c r="A74" s="272">
        <v>41</v>
      </c>
      <c r="B74" s="222" t="s">
        <v>407</v>
      </c>
      <c r="C74" s="221"/>
      <c r="D74" s="484">
        <v>782635</v>
      </c>
      <c r="E74" s="287" t="s">
        <v>64</v>
      </c>
      <c r="F74" s="221"/>
      <c r="G74" s="484">
        <v>1647629</v>
      </c>
      <c r="H74" s="287" t="s">
        <v>64</v>
      </c>
      <c r="I74" s="294">
        <f t="shared" si="6"/>
        <v>2.5067061958573503E-3</v>
      </c>
    </row>
    <row r="75" spans="1:9" s="154" customFormat="1" ht="14.25" customHeight="1">
      <c r="A75" s="272">
        <v>42</v>
      </c>
      <c r="B75" s="222" t="s">
        <v>370</v>
      </c>
      <c r="C75" s="221">
        <v>890074</v>
      </c>
      <c r="D75" s="484">
        <v>792838</v>
      </c>
      <c r="E75" s="287">
        <f>D75/C75-1</f>
        <v>-0.1092448493046646</v>
      </c>
      <c r="F75" s="221">
        <v>2170632</v>
      </c>
      <c r="G75" s="484">
        <v>1527516</v>
      </c>
      <c r="H75" s="287">
        <f>G75/F75-1</f>
        <v>-0.29628053027873913</v>
      </c>
      <c r="I75" s="294">
        <f t="shared" si="6"/>
        <v>2.323966027225326E-3</v>
      </c>
    </row>
    <row r="76" spans="1:9" s="154" customFormat="1" ht="14.25" customHeight="1">
      <c r="A76" s="272">
        <v>43</v>
      </c>
      <c r="B76" s="222" t="s">
        <v>410</v>
      </c>
      <c r="C76" s="221">
        <v>569637</v>
      </c>
      <c r="D76" s="484">
        <v>763271</v>
      </c>
      <c r="E76" s="287">
        <f>D76/C76-1</f>
        <v>0.33992525064207557</v>
      </c>
      <c r="F76" s="221">
        <v>1164707</v>
      </c>
      <c r="G76" s="484">
        <v>1526542</v>
      </c>
      <c r="H76" s="287">
        <f>G76/F76-1</f>
        <v>0.31066611602746441</v>
      </c>
      <c r="I76" s="294">
        <f t="shared" si="6"/>
        <v>2.322484181594565E-3</v>
      </c>
    </row>
    <row r="77" spans="1:9" s="154" customFormat="1" ht="14.25" customHeight="1">
      <c r="A77" s="272">
        <v>44</v>
      </c>
      <c r="B77" s="222" t="s">
        <v>429</v>
      </c>
      <c r="C77" s="221">
        <v>6083969</v>
      </c>
      <c r="D77" s="484">
        <v>1136723</v>
      </c>
      <c r="E77" s="287">
        <f>D77/C77-1</f>
        <v>-0.81316094805874251</v>
      </c>
      <c r="F77" s="221">
        <v>6735257</v>
      </c>
      <c r="G77" s="484">
        <v>1302001</v>
      </c>
      <c r="H77" s="287">
        <f>G77/F77-1</f>
        <v>-0.80668874253796108</v>
      </c>
      <c r="I77" s="294">
        <f t="shared" si="6"/>
        <v>1.9808670360332735E-3</v>
      </c>
    </row>
    <row r="78" spans="1:9" s="154" customFormat="1" ht="14.25" customHeight="1">
      <c r="A78" s="272">
        <v>45</v>
      </c>
      <c r="B78" s="222" t="s">
        <v>413</v>
      </c>
      <c r="C78" s="221">
        <v>47358</v>
      </c>
      <c r="D78" s="484">
        <v>760800</v>
      </c>
      <c r="E78" s="287" t="s">
        <v>64</v>
      </c>
      <c r="F78" s="221">
        <v>139193</v>
      </c>
      <c r="G78" s="484">
        <v>1283260</v>
      </c>
      <c r="H78" s="287">
        <f>G78/F78-1</f>
        <v>8.2192854525730468</v>
      </c>
      <c r="I78" s="294">
        <f t="shared" si="6"/>
        <v>1.9523544395588471E-3</v>
      </c>
    </row>
    <row r="79" spans="1:9" s="154" customFormat="1" ht="14.25" customHeight="1">
      <c r="A79" s="272">
        <v>46</v>
      </c>
      <c r="B79" s="222" t="s">
        <v>412</v>
      </c>
      <c r="C79" s="221"/>
      <c r="D79" s="484">
        <v>676261</v>
      </c>
      <c r="E79" s="287" t="s">
        <v>64</v>
      </c>
      <c r="F79" s="221"/>
      <c r="G79" s="484">
        <v>1203124</v>
      </c>
      <c r="H79" s="287" t="s">
        <v>64</v>
      </c>
      <c r="I79" s="294">
        <f t="shared" si="6"/>
        <v>1.8304353620776758E-3</v>
      </c>
    </row>
    <row r="80" spans="1:9" s="154" customFormat="1" ht="14.25" customHeight="1">
      <c r="A80" s="272">
        <v>47</v>
      </c>
      <c r="B80" s="222" t="s">
        <v>33</v>
      </c>
      <c r="C80" s="221">
        <v>414154</v>
      </c>
      <c r="D80" s="484">
        <v>486120</v>
      </c>
      <c r="E80" s="287">
        <f t="shared" ref="E80:E85" si="7">D80/C80-1</f>
        <v>0.17376628017597318</v>
      </c>
      <c r="F80" s="221">
        <v>4446528</v>
      </c>
      <c r="G80" s="484">
        <v>1161165</v>
      </c>
      <c r="H80" s="287">
        <f t="shared" ref="H80:H85" si="8">G80/F80-1</f>
        <v>-0.73886029729262925</v>
      </c>
      <c r="I80" s="294">
        <f t="shared" si="6"/>
        <v>1.7665988519944115E-3</v>
      </c>
    </row>
    <row r="81" spans="1:9" s="154" customFormat="1" ht="14.25" customHeight="1">
      <c r="A81" s="272">
        <v>48</v>
      </c>
      <c r="B81" s="222" t="s">
        <v>411</v>
      </c>
      <c r="C81" s="221">
        <v>163514</v>
      </c>
      <c r="D81" s="484">
        <v>365272</v>
      </c>
      <c r="E81" s="287">
        <f t="shared" si="7"/>
        <v>1.2338882297540272</v>
      </c>
      <c r="F81" s="221">
        <v>294874</v>
      </c>
      <c r="G81" s="484">
        <v>911986</v>
      </c>
      <c r="H81" s="287">
        <f t="shared" si="8"/>
        <v>2.0927989581990953</v>
      </c>
      <c r="I81" s="294">
        <f t="shared" si="6"/>
        <v>1.3874974018636245E-3</v>
      </c>
    </row>
    <row r="82" spans="1:9" s="154" customFormat="1" ht="14.25" customHeight="1">
      <c r="A82" s="272">
        <v>49</v>
      </c>
      <c r="B82" s="222" t="s">
        <v>428</v>
      </c>
      <c r="C82" s="221">
        <v>357578</v>
      </c>
      <c r="D82" s="484">
        <v>500531</v>
      </c>
      <c r="E82" s="287">
        <f t="shared" si="7"/>
        <v>0.39978130645621368</v>
      </c>
      <c r="F82" s="221">
        <v>715156</v>
      </c>
      <c r="G82" s="484">
        <v>858109</v>
      </c>
      <c r="H82" s="287">
        <f t="shared" si="8"/>
        <v>0.19989065322810684</v>
      </c>
      <c r="I82" s="294">
        <f t="shared" si="6"/>
        <v>1.3055288217316855E-3</v>
      </c>
    </row>
    <row r="83" spans="1:9" s="154" customFormat="1" ht="14.25" customHeight="1">
      <c r="A83" s="272">
        <v>50</v>
      </c>
      <c r="B83" s="222" t="s">
        <v>371</v>
      </c>
      <c r="C83" s="221">
        <v>580500</v>
      </c>
      <c r="D83" s="484">
        <v>417335</v>
      </c>
      <c r="E83" s="287">
        <f t="shared" si="7"/>
        <v>-0.28107665805340221</v>
      </c>
      <c r="F83" s="221">
        <v>885214</v>
      </c>
      <c r="G83" s="484">
        <v>802825</v>
      </c>
      <c r="H83" s="287">
        <f t="shared" si="8"/>
        <v>-9.3072409609427753E-2</v>
      </c>
      <c r="I83" s="294">
        <f t="shared" si="6"/>
        <v>1.2214196288661933E-3</v>
      </c>
    </row>
    <row r="84" spans="1:9" s="347" customFormat="1" ht="24.75" customHeight="1">
      <c r="A84" s="486"/>
      <c r="B84" s="496" t="s">
        <v>427</v>
      </c>
      <c r="C84" s="485">
        <v>22481351</v>
      </c>
      <c r="D84" s="484">
        <v>10341527</v>
      </c>
      <c r="E84" s="287">
        <f t="shared" si="7"/>
        <v>-0.53999530544227525</v>
      </c>
      <c r="F84" s="221">
        <v>45556380</v>
      </c>
      <c r="G84" s="484">
        <v>19206648</v>
      </c>
      <c r="H84" s="287">
        <f t="shared" si="8"/>
        <v>-0.57839828362130619</v>
      </c>
      <c r="I84" s="294">
        <f t="shared" si="6"/>
        <v>2.9221034312488545E-2</v>
      </c>
    </row>
    <row r="85" spans="1:9" s="151" customFormat="1" ht="13.5" thickBot="1">
      <c r="A85" s="273"/>
      <c r="B85" s="331" t="s">
        <v>232</v>
      </c>
      <c r="C85" s="266">
        <f>+SUM(C34:C84)</f>
        <v>400710841</v>
      </c>
      <c r="D85" s="266">
        <f>+SUM(D34:D84)</f>
        <v>347593763</v>
      </c>
      <c r="E85" s="332">
        <f t="shared" si="7"/>
        <v>-0.13255712739750902</v>
      </c>
      <c r="F85" s="266">
        <f>+SUM(F34:F84)</f>
        <v>740244691</v>
      </c>
      <c r="G85" s="266">
        <f>+SUM(G34:G84)</f>
        <v>657288438</v>
      </c>
      <c r="H85" s="332">
        <f t="shared" si="8"/>
        <v>-0.11206598846110472</v>
      </c>
      <c r="I85" s="332">
        <f t="shared" si="6"/>
        <v>1</v>
      </c>
    </row>
    <row r="86" spans="1:9" s="151" customFormat="1">
      <c r="C86" s="265"/>
      <c r="D86" s="265"/>
      <c r="E86" s="299"/>
      <c r="F86" s="265"/>
      <c r="G86" s="265"/>
      <c r="H86" s="299"/>
      <c r="I86" s="299"/>
    </row>
    <row r="87" spans="1:9" s="151" customFormat="1" ht="49.5" customHeight="1">
      <c r="A87" s="809" t="s">
        <v>419</v>
      </c>
      <c r="B87" s="809"/>
      <c r="C87" s="809"/>
      <c r="D87" s="809"/>
      <c r="E87" s="809"/>
      <c r="F87" s="162"/>
      <c r="G87" s="162"/>
      <c r="H87" s="483"/>
      <c r="I87" s="483"/>
    </row>
    <row r="88" spans="1:9" s="151" customFormat="1">
      <c r="C88" s="159"/>
      <c r="E88" s="299"/>
      <c r="F88" s="159"/>
      <c r="G88" s="159"/>
      <c r="H88" s="299"/>
      <c r="I88" s="299"/>
    </row>
    <row r="89" spans="1:9" s="151" customFormat="1">
      <c r="C89" s="382"/>
      <c r="D89" s="382"/>
      <c r="E89" s="299"/>
      <c r="F89" s="159"/>
      <c r="G89" s="159"/>
      <c r="H89" s="299"/>
      <c r="I89" s="299"/>
    </row>
    <row r="90" spans="1:9" s="151" customFormat="1">
      <c r="E90" s="299"/>
      <c r="H90" s="299"/>
      <c r="I90" s="299"/>
    </row>
    <row r="91" spans="1:9" s="151" customFormat="1">
      <c r="E91" s="299"/>
      <c r="H91" s="299"/>
      <c r="I91" s="299"/>
    </row>
    <row r="92" spans="1:9" s="151" customFormat="1" ht="15">
      <c r="A92" s="316"/>
      <c r="B92" s="316"/>
      <c r="C92" s="316"/>
      <c r="D92" s="316"/>
      <c r="E92" s="316"/>
      <c r="F92" s="316"/>
      <c r="G92" s="316"/>
      <c r="H92" s="316"/>
      <c r="I92" s="316"/>
    </row>
    <row r="93" spans="1:9" s="151" customFormat="1" ht="15">
      <c r="A93" s="316"/>
      <c r="B93" s="316"/>
      <c r="C93" s="316"/>
      <c r="D93" s="316"/>
      <c r="E93" s="316"/>
      <c r="F93" s="316"/>
      <c r="G93" s="316"/>
      <c r="H93" s="316"/>
      <c r="I93" s="316"/>
    </row>
    <row r="94" spans="1:9" s="151" customFormat="1" ht="15">
      <c r="A94" s="316"/>
      <c r="B94" s="316"/>
      <c r="C94" s="316"/>
      <c r="D94" s="316"/>
      <c r="E94" s="316"/>
      <c r="F94" s="316"/>
      <c r="G94" s="316"/>
      <c r="H94" s="316"/>
      <c r="I94" s="316"/>
    </row>
    <row r="95" spans="1:9" s="151" customFormat="1" ht="15">
      <c r="A95" s="316"/>
      <c r="B95" s="316"/>
      <c r="C95" s="316"/>
      <c r="D95" s="316"/>
      <c r="E95" s="316"/>
      <c r="F95" s="316"/>
      <c r="G95" s="316"/>
      <c r="H95" s="316"/>
      <c r="I95" s="316"/>
    </row>
    <row r="96" spans="1:9" s="151" customFormat="1" ht="15">
      <c r="A96" s="316"/>
      <c r="B96" s="316"/>
      <c r="C96" s="316"/>
      <c r="D96" s="316"/>
      <c r="E96" s="316"/>
      <c r="F96" s="316"/>
      <c r="G96" s="316"/>
      <c r="H96" s="316"/>
      <c r="I96" s="316"/>
    </row>
    <row r="97" spans="1:9" s="151" customFormat="1" ht="15">
      <c r="A97" s="316"/>
      <c r="B97" s="316"/>
      <c r="C97" s="316"/>
      <c r="D97" s="316"/>
      <c r="E97" s="316"/>
      <c r="F97" s="316"/>
      <c r="G97" s="316"/>
      <c r="H97" s="316"/>
      <c r="I97" s="316"/>
    </row>
    <row r="98" spans="1:9" s="151" customFormat="1" ht="15">
      <c r="A98" s="316"/>
      <c r="B98" s="316"/>
      <c r="C98" s="316"/>
      <c r="D98" s="316"/>
      <c r="E98" s="316"/>
      <c r="F98" s="316"/>
      <c r="G98" s="316"/>
      <c r="H98" s="316"/>
      <c r="I98" s="316"/>
    </row>
    <row r="99" spans="1:9" s="151" customFormat="1" ht="15">
      <c r="A99" s="316"/>
      <c r="B99" s="316"/>
      <c r="C99" s="316"/>
      <c r="D99" s="316"/>
      <c r="E99" s="316"/>
      <c r="F99" s="316"/>
      <c r="G99" s="316"/>
      <c r="H99" s="316"/>
      <c r="I99" s="316"/>
    </row>
    <row r="100" spans="1:9" s="151" customFormat="1" ht="15">
      <c r="A100" s="316"/>
      <c r="B100" s="316"/>
      <c r="C100" s="316"/>
      <c r="D100" s="316"/>
      <c r="E100" s="316"/>
      <c r="F100" s="316"/>
      <c r="G100" s="316"/>
      <c r="H100" s="316"/>
      <c r="I100" s="316"/>
    </row>
    <row r="101" spans="1:9" s="151" customFormat="1" ht="15">
      <c r="A101" s="316"/>
      <c r="B101" s="316"/>
      <c r="C101" s="316"/>
      <c r="D101" s="316"/>
      <c r="E101" s="316"/>
      <c r="F101" s="316"/>
      <c r="G101" s="316"/>
      <c r="H101" s="316"/>
      <c r="I101" s="316"/>
    </row>
    <row r="102" spans="1:9" s="151" customFormat="1" ht="15">
      <c r="A102" s="316"/>
      <c r="B102" s="316"/>
      <c r="C102" s="316"/>
      <c r="D102" s="316"/>
      <c r="E102" s="316"/>
      <c r="F102" s="316"/>
      <c r="G102" s="316"/>
      <c r="H102" s="316"/>
      <c r="I102" s="316"/>
    </row>
    <row r="103" spans="1:9" s="151" customFormat="1" ht="15">
      <c r="A103" s="316"/>
      <c r="B103" s="316"/>
      <c r="C103" s="316"/>
      <c r="D103" s="316"/>
      <c r="E103" s="316"/>
      <c r="F103" s="316"/>
      <c r="G103" s="316"/>
      <c r="H103" s="316"/>
      <c r="I103" s="316"/>
    </row>
    <row r="104" spans="1:9" s="151" customFormat="1" ht="15">
      <c r="A104" s="316"/>
      <c r="B104" s="316"/>
      <c r="C104" s="316"/>
      <c r="D104" s="316"/>
      <c r="E104" s="316"/>
      <c r="F104" s="316"/>
      <c r="G104" s="316"/>
      <c r="H104" s="316"/>
      <c r="I104" s="316"/>
    </row>
    <row r="105" spans="1:9" s="151" customFormat="1" ht="15">
      <c r="A105" s="316"/>
      <c r="B105" s="316"/>
      <c r="C105" s="316"/>
      <c r="D105" s="316"/>
      <c r="E105" s="316"/>
      <c r="F105" s="316"/>
      <c r="G105" s="316"/>
      <c r="H105" s="316"/>
      <c r="I105" s="316"/>
    </row>
    <row r="106" spans="1:9" s="151" customFormat="1" ht="15">
      <c r="A106" s="316"/>
      <c r="B106" s="316"/>
      <c r="C106" s="316"/>
      <c r="D106" s="316"/>
      <c r="E106" s="316"/>
      <c r="F106" s="316"/>
      <c r="G106" s="316"/>
      <c r="H106" s="316"/>
      <c r="I106" s="316"/>
    </row>
    <row r="107" spans="1:9" s="151" customFormat="1" ht="15">
      <c r="A107" s="316"/>
      <c r="B107" s="316"/>
      <c r="C107" s="316"/>
      <c r="D107" s="316"/>
      <c r="E107" s="316"/>
      <c r="F107" s="316"/>
      <c r="G107" s="316"/>
      <c r="H107" s="316"/>
      <c r="I107" s="316"/>
    </row>
    <row r="108" spans="1:9" s="151" customFormat="1" ht="15">
      <c r="A108" s="316"/>
      <c r="B108" s="316"/>
      <c r="C108" s="316"/>
      <c r="D108" s="316"/>
      <c r="E108" s="316"/>
      <c r="F108" s="316"/>
      <c r="G108" s="316"/>
      <c r="H108" s="316"/>
      <c r="I108" s="316"/>
    </row>
    <row r="109" spans="1:9" s="151" customFormat="1" ht="15">
      <c r="A109" s="316"/>
      <c r="B109" s="316"/>
      <c r="C109" s="316"/>
      <c r="D109" s="316"/>
      <c r="E109" s="316"/>
      <c r="F109" s="316"/>
      <c r="G109" s="316"/>
      <c r="H109" s="316"/>
      <c r="I109" s="316"/>
    </row>
    <row r="110" spans="1:9" s="151" customFormat="1" ht="15">
      <c r="A110" s="316"/>
      <c r="B110" s="316"/>
      <c r="C110" s="316"/>
      <c r="D110" s="316"/>
      <c r="E110" s="316"/>
      <c r="F110" s="316"/>
      <c r="G110" s="316"/>
      <c r="H110" s="316"/>
      <c r="I110" s="316"/>
    </row>
    <row r="111" spans="1:9" s="151" customFormat="1" ht="15">
      <c r="A111" s="316"/>
      <c r="B111" s="316"/>
      <c r="C111" s="316"/>
      <c r="D111" s="316"/>
      <c r="E111" s="316"/>
      <c r="F111" s="316"/>
      <c r="G111" s="316"/>
      <c r="H111" s="316"/>
      <c r="I111" s="316"/>
    </row>
    <row r="112" spans="1:9" s="151" customFormat="1" ht="15">
      <c r="A112" s="316"/>
      <c r="B112" s="316"/>
      <c r="C112" s="316"/>
      <c r="D112" s="316"/>
      <c r="E112" s="316"/>
      <c r="F112" s="316"/>
      <c r="G112" s="316"/>
      <c r="H112" s="316"/>
      <c r="I112" s="316"/>
    </row>
    <row r="113" spans="1:9" s="151" customFormat="1" ht="15">
      <c r="A113" s="316"/>
      <c r="B113" s="316"/>
      <c r="C113" s="316"/>
      <c r="D113" s="316"/>
      <c r="E113" s="316"/>
      <c r="F113" s="316"/>
      <c r="G113" s="316"/>
      <c r="H113" s="316"/>
      <c r="I113" s="316"/>
    </row>
    <row r="114" spans="1:9" s="151" customFormat="1" ht="15">
      <c r="A114" s="316"/>
      <c r="B114" s="316"/>
      <c r="C114" s="316"/>
      <c r="D114" s="316"/>
      <c r="E114" s="316"/>
      <c r="F114" s="316"/>
      <c r="G114" s="316"/>
      <c r="H114" s="316"/>
      <c r="I114" s="316"/>
    </row>
    <row r="115" spans="1:9" s="151" customFormat="1" ht="15">
      <c r="A115" s="316"/>
      <c r="B115" s="316"/>
      <c r="C115" s="316"/>
      <c r="D115" s="316"/>
      <c r="E115" s="316"/>
      <c r="F115" s="316"/>
      <c r="G115" s="316"/>
      <c r="H115" s="316"/>
      <c r="I115" s="316"/>
    </row>
    <row r="116" spans="1:9" s="151" customFormat="1" ht="15">
      <c r="A116" s="316"/>
      <c r="B116" s="316"/>
      <c r="C116" s="316"/>
      <c r="D116" s="316"/>
      <c r="E116" s="316"/>
      <c r="F116" s="316"/>
      <c r="G116" s="316"/>
      <c r="H116" s="316"/>
      <c r="I116" s="316"/>
    </row>
    <row r="117" spans="1:9" s="151" customFormat="1" ht="15">
      <c r="A117" s="316"/>
      <c r="B117" s="316"/>
      <c r="C117" s="316"/>
      <c r="D117" s="316"/>
      <c r="E117" s="316"/>
      <c r="F117" s="316"/>
      <c r="G117" s="316"/>
      <c r="H117" s="316"/>
      <c r="I117" s="316"/>
    </row>
    <row r="118" spans="1:9" s="151" customFormat="1" ht="15">
      <c r="A118" s="316"/>
      <c r="B118" s="316"/>
      <c r="C118" s="316"/>
      <c r="D118" s="316"/>
      <c r="E118" s="316"/>
      <c r="F118" s="316"/>
      <c r="G118" s="316"/>
      <c r="H118" s="316"/>
      <c r="I118" s="316"/>
    </row>
    <row r="119" spans="1:9" s="151" customFormat="1" ht="15">
      <c r="A119" s="316"/>
      <c r="B119" s="316"/>
      <c r="C119" s="316"/>
      <c r="D119" s="316"/>
      <c r="E119" s="316"/>
      <c r="F119" s="316"/>
      <c r="G119" s="316"/>
      <c r="H119" s="316"/>
      <c r="I119" s="316"/>
    </row>
    <row r="120" spans="1:9" s="151" customFormat="1" ht="15">
      <c r="E120" s="299"/>
      <c r="F120" s="299"/>
      <c r="H120" s="316"/>
      <c r="I120" s="316"/>
    </row>
    <row r="121" spans="1:9" s="151" customFormat="1" ht="15">
      <c r="E121" s="299"/>
      <c r="F121" s="299"/>
      <c r="H121" s="316"/>
      <c r="I121" s="316"/>
    </row>
    <row r="122" spans="1:9" s="151" customFormat="1" ht="15">
      <c r="E122" s="299"/>
      <c r="F122" s="299"/>
      <c r="H122" s="316"/>
      <c r="I122" s="316"/>
    </row>
    <row r="123" spans="1:9" s="151" customFormat="1" ht="15">
      <c r="E123" s="299"/>
      <c r="F123" s="299"/>
      <c r="H123" s="316"/>
      <c r="I123" s="316"/>
    </row>
    <row r="124" spans="1:9" s="151" customFormat="1" ht="15">
      <c r="E124" s="299"/>
      <c r="F124" s="299"/>
      <c r="H124" s="316"/>
      <c r="I124" s="316"/>
    </row>
    <row r="125" spans="1:9" s="151" customFormat="1" ht="15">
      <c r="E125" s="299"/>
      <c r="F125" s="299"/>
      <c r="H125" s="316"/>
      <c r="I125" s="316"/>
    </row>
    <row r="126" spans="1:9" s="151" customFormat="1" ht="15">
      <c r="E126" s="299"/>
      <c r="F126" s="299"/>
      <c r="H126" s="316"/>
      <c r="I126" s="316"/>
    </row>
    <row r="127" spans="1:9" s="151" customFormat="1" ht="15">
      <c r="E127" s="299"/>
      <c r="F127" s="299"/>
      <c r="H127" s="316"/>
      <c r="I127" s="316"/>
    </row>
    <row r="128" spans="1:9" s="151" customFormat="1" ht="15">
      <c r="E128" s="299"/>
      <c r="F128" s="299"/>
      <c r="H128" s="316"/>
      <c r="I128" s="316"/>
    </row>
    <row r="129" spans="5:9" s="151" customFormat="1" ht="15">
      <c r="E129" s="299"/>
      <c r="F129" s="299"/>
      <c r="H129" s="316"/>
      <c r="I129" s="316"/>
    </row>
    <row r="130" spans="5:9" s="151" customFormat="1" ht="15">
      <c r="E130" s="299"/>
      <c r="F130" s="299"/>
      <c r="H130" s="316"/>
      <c r="I130" s="316"/>
    </row>
    <row r="131" spans="5:9" s="151" customFormat="1" ht="15">
      <c r="E131" s="299"/>
      <c r="F131" s="299"/>
      <c r="H131" s="316"/>
      <c r="I131" s="316"/>
    </row>
    <row r="132" spans="5:9" s="151" customFormat="1" ht="15">
      <c r="E132" s="299"/>
      <c r="F132" s="299"/>
      <c r="H132" s="316"/>
      <c r="I132" s="316"/>
    </row>
    <row r="133" spans="5:9" s="151" customFormat="1" ht="15">
      <c r="E133" s="299"/>
      <c r="F133" s="299"/>
      <c r="H133" s="316"/>
      <c r="I133" s="316"/>
    </row>
    <row r="134" spans="5:9" s="151" customFormat="1" ht="15">
      <c r="E134" s="299"/>
      <c r="F134" s="299"/>
      <c r="H134" s="316"/>
      <c r="I134" s="316"/>
    </row>
    <row r="135" spans="5:9" s="151" customFormat="1" ht="15">
      <c r="E135" s="299"/>
      <c r="F135" s="299"/>
      <c r="H135" s="316"/>
      <c r="I135" s="316"/>
    </row>
    <row r="136" spans="5:9" s="151" customFormat="1" ht="15">
      <c r="E136" s="299"/>
      <c r="F136" s="299"/>
      <c r="H136" s="316"/>
      <c r="I136" s="316"/>
    </row>
    <row r="137" spans="5:9" s="151" customFormat="1" ht="15">
      <c r="E137" s="299"/>
      <c r="F137" s="299"/>
      <c r="H137" s="316"/>
      <c r="I137" s="316"/>
    </row>
    <row r="138" spans="5:9" s="151" customFormat="1" ht="15">
      <c r="E138" s="299"/>
      <c r="F138" s="299"/>
      <c r="H138" s="316"/>
      <c r="I138" s="316"/>
    </row>
    <row r="139" spans="5:9" s="151" customFormat="1" ht="15">
      <c r="E139" s="299"/>
      <c r="F139" s="299"/>
      <c r="H139" s="316"/>
      <c r="I139" s="316"/>
    </row>
    <row r="140" spans="5:9" s="151" customFormat="1" ht="15">
      <c r="E140" s="299"/>
      <c r="F140" s="299"/>
      <c r="H140" s="316"/>
      <c r="I140" s="316"/>
    </row>
    <row r="141" spans="5:9" s="151" customFormat="1" ht="15">
      <c r="E141" s="299"/>
      <c r="F141" s="299"/>
      <c r="H141" s="316"/>
      <c r="I141" s="316"/>
    </row>
    <row r="142" spans="5:9" s="151" customFormat="1" ht="15">
      <c r="E142" s="299"/>
      <c r="F142" s="299"/>
      <c r="H142" s="316"/>
      <c r="I142" s="316"/>
    </row>
    <row r="143" spans="5:9" s="151" customFormat="1" ht="15">
      <c r="E143" s="299"/>
      <c r="F143" s="299"/>
      <c r="H143" s="316"/>
      <c r="I143" s="316"/>
    </row>
    <row r="144" spans="5:9" s="151" customFormat="1" ht="15">
      <c r="E144" s="299"/>
      <c r="F144" s="299"/>
      <c r="H144" s="316"/>
      <c r="I144" s="316"/>
    </row>
    <row r="145" spans="5:9" s="151" customFormat="1" ht="15">
      <c r="E145" s="299"/>
      <c r="F145" s="299"/>
      <c r="H145" s="316"/>
      <c r="I145" s="316"/>
    </row>
    <row r="146" spans="5:9" s="151" customFormat="1" ht="15">
      <c r="E146" s="299"/>
      <c r="F146" s="299"/>
      <c r="H146" s="316"/>
      <c r="I146" s="316"/>
    </row>
    <row r="147" spans="5:9" s="151" customFormat="1" ht="15">
      <c r="E147" s="299"/>
      <c r="F147" s="299"/>
      <c r="H147" s="316"/>
      <c r="I147" s="316"/>
    </row>
    <row r="148" spans="5:9" s="151" customFormat="1" ht="15">
      <c r="E148" s="299"/>
      <c r="F148" s="299"/>
      <c r="H148" s="316"/>
      <c r="I148" s="316"/>
    </row>
    <row r="149" spans="5:9" s="151" customFormat="1" ht="15">
      <c r="E149" s="299"/>
      <c r="F149" s="299"/>
      <c r="H149" s="316"/>
      <c r="I149" s="316"/>
    </row>
    <row r="150" spans="5:9" s="151" customFormat="1" ht="15">
      <c r="E150" s="299"/>
      <c r="F150" s="299"/>
      <c r="H150" s="316"/>
      <c r="I150" s="316"/>
    </row>
    <row r="151" spans="5:9" s="151" customFormat="1" ht="15">
      <c r="E151" s="299"/>
      <c r="F151" s="299"/>
      <c r="H151" s="316"/>
      <c r="I151" s="316"/>
    </row>
    <row r="152" spans="5:9" s="151" customFormat="1" ht="15">
      <c r="E152" s="299"/>
      <c r="F152" s="299"/>
      <c r="H152" s="316"/>
      <c r="I152" s="316"/>
    </row>
    <row r="153" spans="5:9" s="151" customFormat="1" ht="15">
      <c r="E153" s="299"/>
      <c r="F153" s="299"/>
      <c r="H153" s="316"/>
      <c r="I153" s="316"/>
    </row>
    <row r="154" spans="5:9" s="151" customFormat="1" ht="15">
      <c r="E154" s="299"/>
      <c r="F154" s="299"/>
      <c r="H154" s="316"/>
      <c r="I154" s="316"/>
    </row>
    <row r="155" spans="5:9" s="151" customFormat="1" ht="15">
      <c r="E155" s="299"/>
      <c r="F155" s="299"/>
      <c r="H155" s="316"/>
      <c r="I155" s="316"/>
    </row>
    <row r="156" spans="5:9" s="151" customFormat="1" ht="15">
      <c r="E156" s="299"/>
      <c r="F156" s="299"/>
      <c r="H156" s="316"/>
      <c r="I156" s="316"/>
    </row>
    <row r="157" spans="5:9" s="151" customFormat="1" ht="15">
      <c r="E157" s="299"/>
      <c r="F157" s="299"/>
      <c r="H157" s="316"/>
      <c r="I157" s="316"/>
    </row>
    <row r="158" spans="5:9" s="151" customFormat="1" ht="15">
      <c r="E158" s="299"/>
      <c r="F158" s="299"/>
      <c r="H158" s="316"/>
      <c r="I158" s="316"/>
    </row>
    <row r="159" spans="5:9" s="151" customFormat="1" ht="15">
      <c r="E159" s="299"/>
      <c r="F159" s="299"/>
      <c r="H159" s="316"/>
      <c r="I159" s="316"/>
    </row>
    <row r="160" spans="5:9" s="151" customFormat="1" ht="15">
      <c r="E160" s="299"/>
      <c r="F160" s="299"/>
      <c r="H160" s="316"/>
      <c r="I160" s="316"/>
    </row>
    <row r="161" spans="5:9" s="151" customFormat="1" ht="15">
      <c r="E161" s="299"/>
      <c r="F161" s="299"/>
      <c r="H161" s="316"/>
      <c r="I161" s="316"/>
    </row>
    <row r="162" spans="5:9" s="151" customFormat="1" ht="15">
      <c r="E162" s="299"/>
      <c r="F162" s="299"/>
      <c r="H162" s="316"/>
      <c r="I162" s="316"/>
    </row>
    <row r="163" spans="5:9" s="151" customFormat="1" ht="15">
      <c r="E163" s="299"/>
      <c r="F163" s="299"/>
      <c r="H163" s="316"/>
      <c r="I163" s="316"/>
    </row>
    <row r="164" spans="5:9" s="151" customFormat="1" ht="15">
      <c r="E164" s="299"/>
      <c r="F164" s="299"/>
      <c r="H164" s="316"/>
      <c r="I164" s="316"/>
    </row>
    <row r="165" spans="5:9" s="151" customFormat="1" ht="15">
      <c r="E165" s="299"/>
      <c r="F165" s="299"/>
      <c r="H165" s="316"/>
      <c r="I165" s="316"/>
    </row>
    <row r="166" spans="5:9" s="151" customFormat="1" ht="15">
      <c r="E166" s="299"/>
      <c r="F166" s="299"/>
      <c r="H166" s="316"/>
      <c r="I166" s="316"/>
    </row>
    <row r="167" spans="5:9" s="151" customFormat="1" ht="15">
      <c r="E167" s="299"/>
      <c r="F167" s="299"/>
      <c r="H167" s="316"/>
      <c r="I167" s="316"/>
    </row>
    <row r="168" spans="5:9" s="151" customFormat="1" ht="15">
      <c r="E168" s="299"/>
      <c r="F168" s="299"/>
      <c r="H168" s="316"/>
      <c r="I168" s="316"/>
    </row>
    <row r="169" spans="5:9" s="151" customFormat="1" ht="15">
      <c r="E169" s="299"/>
      <c r="F169" s="299"/>
      <c r="H169" s="316"/>
      <c r="I169" s="316"/>
    </row>
    <row r="170" spans="5:9" s="151" customFormat="1" ht="15">
      <c r="E170" s="299"/>
      <c r="F170" s="299"/>
      <c r="H170" s="316"/>
      <c r="I170" s="316"/>
    </row>
    <row r="171" spans="5:9" s="151" customFormat="1" ht="15">
      <c r="E171" s="299"/>
      <c r="F171" s="299"/>
      <c r="H171" s="316"/>
      <c r="I171" s="316"/>
    </row>
    <row r="172" spans="5:9" s="151" customFormat="1" ht="15">
      <c r="E172" s="299"/>
      <c r="F172" s="299"/>
      <c r="H172" s="316"/>
      <c r="I172" s="316"/>
    </row>
    <row r="173" spans="5:9" s="151" customFormat="1" ht="15">
      <c r="E173" s="299"/>
      <c r="F173" s="299"/>
      <c r="H173" s="316"/>
      <c r="I173" s="316"/>
    </row>
    <row r="174" spans="5:9" s="151" customFormat="1" ht="15">
      <c r="E174" s="299"/>
      <c r="F174" s="299"/>
      <c r="H174" s="316"/>
      <c r="I174" s="316"/>
    </row>
    <row r="175" spans="5:9" s="151" customFormat="1" ht="15">
      <c r="E175" s="299"/>
      <c r="F175" s="299"/>
      <c r="H175" s="316"/>
      <c r="I175" s="316"/>
    </row>
    <row r="176" spans="5:9" s="151" customFormat="1" ht="15">
      <c r="E176" s="299"/>
      <c r="F176" s="299"/>
      <c r="H176" s="316"/>
      <c r="I176" s="316"/>
    </row>
    <row r="177" spans="5:9" s="151" customFormat="1" ht="15">
      <c r="E177" s="299"/>
      <c r="F177" s="299"/>
      <c r="H177" s="316"/>
      <c r="I177" s="316"/>
    </row>
    <row r="178" spans="5:9" s="151" customFormat="1" ht="15">
      <c r="E178" s="299"/>
      <c r="F178" s="299"/>
      <c r="H178" s="316"/>
      <c r="I178" s="316"/>
    </row>
    <row r="179" spans="5:9" s="151" customFormat="1" ht="15">
      <c r="E179" s="299"/>
      <c r="F179" s="299"/>
      <c r="H179" s="316"/>
      <c r="I179" s="316"/>
    </row>
    <row r="180" spans="5:9" s="151" customFormat="1" ht="15">
      <c r="E180" s="299"/>
      <c r="F180" s="299"/>
      <c r="H180" s="316"/>
      <c r="I180" s="316"/>
    </row>
    <row r="181" spans="5:9" s="151" customFormat="1" ht="15">
      <c r="E181" s="299"/>
      <c r="F181" s="299"/>
      <c r="H181" s="316"/>
      <c r="I181" s="316"/>
    </row>
    <row r="182" spans="5:9" s="151" customFormat="1" ht="15">
      <c r="E182" s="299"/>
      <c r="F182" s="299"/>
      <c r="H182" s="316"/>
      <c r="I182" s="316"/>
    </row>
    <row r="183" spans="5:9" s="151" customFormat="1" ht="15">
      <c r="E183" s="299"/>
      <c r="F183" s="299"/>
      <c r="H183" s="316"/>
      <c r="I183" s="316"/>
    </row>
    <row r="184" spans="5:9" s="151" customFormat="1" ht="15">
      <c r="E184" s="299"/>
      <c r="F184" s="299"/>
      <c r="H184" s="316"/>
      <c r="I184" s="316"/>
    </row>
    <row r="185" spans="5:9" s="151" customFormat="1" ht="15">
      <c r="E185" s="299"/>
      <c r="F185" s="299"/>
      <c r="H185" s="316"/>
      <c r="I185" s="316"/>
    </row>
    <row r="186" spans="5:9" s="151" customFormat="1" ht="15">
      <c r="E186" s="299"/>
      <c r="F186" s="299"/>
      <c r="H186" s="316"/>
      <c r="I186" s="316"/>
    </row>
    <row r="187" spans="5:9" s="151" customFormat="1" ht="15">
      <c r="E187" s="299"/>
      <c r="F187" s="299"/>
      <c r="H187" s="316"/>
      <c r="I187" s="316"/>
    </row>
    <row r="188" spans="5:9" s="151" customFormat="1" ht="15">
      <c r="E188" s="299"/>
      <c r="F188" s="299"/>
      <c r="H188" s="316"/>
      <c r="I188" s="316"/>
    </row>
    <row r="189" spans="5:9" s="151" customFormat="1" ht="15">
      <c r="E189" s="299"/>
      <c r="F189" s="299"/>
      <c r="H189" s="316"/>
      <c r="I189" s="316"/>
    </row>
    <row r="190" spans="5:9" s="151" customFormat="1" ht="15">
      <c r="E190" s="299"/>
      <c r="F190" s="299"/>
      <c r="H190" s="316"/>
      <c r="I190" s="316"/>
    </row>
    <row r="191" spans="5:9" s="151" customFormat="1" ht="15">
      <c r="E191" s="299"/>
      <c r="F191" s="299"/>
      <c r="H191" s="316"/>
      <c r="I191" s="316"/>
    </row>
    <row r="192" spans="5:9" s="151" customFormat="1" ht="15">
      <c r="E192" s="299"/>
      <c r="F192" s="299"/>
      <c r="H192" s="316"/>
      <c r="I192" s="316"/>
    </row>
    <row r="193" spans="5:9" s="151" customFormat="1" ht="15">
      <c r="E193" s="299"/>
      <c r="F193" s="299"/>
      <c r="H193" s="316"/>
      <c r="I193" s="316"/>
    </row>
    <row r="194" spans="5:9" s="151" customFormat="1" ht="15">
      <c r="E194" s="299"/>
      <c r="F194" s="299"/>
      <c r="H194" s="316"/>
      <c r="I194" s="316"/>
    </row>
    <row r="195" spans="5:9" s="151" customFormat="1" ht="15">
      <c r="E195" s="299"/>
      <c r="F195" s="299"/>
      <c r="H195" s="316"/>
      <c r="I195" s="316"/>
    </row>
    <row r="196" spans="5:9" s="151" customFormat="1" ht="15">
      <c r="E196" s="299"/>
      <c r="F196" s="299"/>
      <c r="H196" s="316"/>
      <c r="I196" s="316"/>
    </row>
    <row r="197" spans="5:9" s="151" customFormat="1" ht="15">
      <c r="E197" s="299"/>
      <c r="F197" s="299"/>
      <c r="H197" s="316"/>
      <c r="I197" s="316"/>
    </row>
    <row r="198" spans="5:9" s="151" customFormat="1" ht="15">
      <c r="E198" s="299"/>
      <c r="F198" s="299"/>
      <c r="H198" s="316"/>
      <c r="I198" s="316"/>
    </row>
    <row r="199" spans="5:9" s="151" customFormat="1" ht="15">
      <c r="E199" s="299"/>
      <c r="F199" s="299"/>
      <c r="H199" s="316"/>
      <c r="I199" s="316"/>
    </row>
    <row r="200" spans="5:9" s="151" customFormat="1" ht="15">
      <c r="E200" s="299"/>
      <c r="F200" s="299"/>
      <c r="H200" s="316"/>
      <c r="I200" s="316"/>
    </row>
    <row r="201" spans="5:9" s="151" customFormat="1" ht="15">
      <c r="E201" s="299"/>
      <c r="F201" s="299"/>
      <c r="H201" s="316"/>
      <c r="I201" s="316"/>
    </row>
    <row r="202" spans="5:9" s="151" customFormat="1" ht="15">
      <c r="E202" s="299"/>
      <c r="F202" s="299"/>
      <c r="H202" s="316"/>
      <c r="I202" s="316"/>
    </row>
    <row r="203" spans="5:9" s="151" customFormat="1" ht="15">
      <c r="E203" s="299"/>
      <c r="F203" s="299"/>
      <c r="H203" s="316"/>
      <c r="I203" s="316"/>
    </row>
    <row r="204" spans="5:9" s="151" customFormat="1" ht="15">
      <c r="E204" s="299"/>
      <c r="F204" s="299"/>
      <c r="H204" s="316"/>
      <c r="I204" s="316"/>
    </row>
    <row r="205" spans="5:9" s="151" customFormat="1" ht="15">
      <c r="E205" s="299"/>
      <c r="F205" s="299"/>
      <c r="H205" s="316"/>
      <c r="I205" s="316"/>
    </row>
    <row r="206" spans="5:9" s="151" customFormat="1" ht="15">
      <c r="E206" s="299"/>
      <c r="F206" s="299"/>
      <c r="H206" s="316"/>
      <c r="I206" s="316"/>
    </row>
    <row r="207" spans="5:9" s="151" customFormat="1" ht="15">
      <c r="E207" s="299"/>
      <c r="F207" s="299"/>
      <c r="H207" s="316"/>
      <c r="I207" s="316"/>
    </row>
    <row r="208" spans="5:9" s="151" customFormat="1" ht="15">
      <c r="E208" s="299"/>
      <c r="F208" s="299"/>
      <c r="H208" s="316"/>
      <c r="I208" s="316"/>
    </row>
    <row r="209" spans="5:9" s="151" customFormat="1" ht="15">
      <c r="E209" s="299"/>
      <c r="F209" s="299"/>
      <c r="H209" s="316"/>
      <c r="I209" s="316"/>
    </row>
    <row r="210" spans="5:9" s="151" customFormat="1" ht="15">
      <c r="E210" s="299"/>
      <c r="F210" s="299"/>
      <c r="H210" s="316"/>
      <c r="I210" s="316"/>
    </row>
    <row r="211" spans="5:9" s="151" customFormat="1" ht="15">
      <c r="E211" s="299"/>
      <c r="F211" s="299"/>
      <c r="H211" s="316"/>
      <c r="I211" s="316"/>
    </row>
    <row r="212" spans="5:9" s="151" customFormat="1" ht="15">
      <c r="E212" s="299"/>
      <c r="F212" s="299"/>
      <c r="H212" s="316"/>
      <c r="I212" s="316"/>
    </row>
    <row r="213" spans="5:9" s="151" customFormat="1" ht="15">
      <c r="E213" s="299"/>
      <c r="F213" s="299"/>
      <c r="H213" s="316"/>
      <c r="I213" s="316"/>
    </row>
    <row r="214" spans="5:9" s="151" customFormat="1" ht="15">
      <c r="E214" s="299"/>
      <c r="F214" s="299"/>
      <c r="H214" s="316"/>
      <c r="I214" s="316"/>
    </row>
    <row r="215" spans="5:9" s="151" customFormat="1" ht="15">
      <c r="E215" s="299"/>
      <c r="F215" s="299"/>
      <c r="H215" s="316"/>
      <c r="I215" s="316"/>
    </row>
    <row r="216" spans="5:9" s="151" customFormat="1" ht="15">
      <c r="E216" s="299"/>
      <c r="F216" s="299"/>
      <c r="H216" s="316"/>
      <c r="I216" s="316"/>
    </row>
    <row r="217" spans="5:9" s="151" customFormat="1" ht="15">
      <c r="E217" s="299"/>
      <c r="F217" s="299"/>
      <c r="H217" s="316"/>
      <c r="I217" s="316"/>
    </row>
    <row r="218" spans="5:9" s="151" customFormat="1" ht="15">
      <c r="E218" s="299"/>
      <c r="F218" s="299"/>
      <c r="H218" s="316"/>
      <c r="I218" s="316"/>
    </row>
    <row r="219" spans="5:9" s="151" customFormat="1" ht="15">
      <c r="E219" s="299"/>
      <c r="F219" s="299"/>
      <c r="H219" s="316"/>
      <c r="I219" s="316"/>
    </row>
    <row r="220" spans="5:9" s="151" customFormat="1" ht="15">
      <c r="E220" s="299"/>
      <c r="F220" s="299"/>
      <c r="H220" s="316"/>
      <c r="I220" s="316"/>
    </row>
    <row r="221" spans="5:9" s="151" customFormat="1" ht="15">
      <c r="E221" s="299"/>
      <c r="F221" s="299"/>
      <c r="H221" s="316"/>
      <c r="I221" s="316"/>
    </row>
    <row r="222" spans="5:9" s="151" customFormat="1" ht="15">
      <c r="E222" s="299"/>
      <c r="F222" s="299"/>
      <c r="H222" s="316"/>
      <c r="I222" s="316"/>
    </row>
    <row r="223" spans="5:9" s="151" customFormat="1" ht="15">
      <c r="E223" s="299"/>
      <c r="F223" s="299"/>
      <c r="H223" s="316"/>
      <c r="I223" s="316"/>
    </row>
    <row r="224" spans="5:9" s="151" customFormat="1" ht="15">
      <c r="E224" s="299"/>
      <c r="F224" s="299"/>
      <c r="H224" s="316"/>
      <c r="I224" s="316"/>
    </row>
    <row r="225" spans="5:9" s="151" customFormat="1" ht="15">
      <c r="E225" s="299"/>
      <c r="F225" s="299"/>
      <c r="H225" s="316"/>
      <c r="I225" s="316"/>
    </row>
    <row r="226" spans="5:9" s="151" customFormat="1" ht="15">
      <c r="E226" s="299"/>
      <c r="F226" s="299"/>
      <c r="H226" s="316"/>
      <c r="I226" s="316"/>
    </row>
    <row r="227" spans="5:9" s="151" customFormat="1" ht="15">
      <c r="E227" s="299"/>
      <c r="F227" s="299"/>
      <c r="H227" s="316"/>
      <c r="I227" s="316"/>
    </row>
    <row r="228" spans="5:9" s="151" customFormat="1" ht="15">
      <c r="E228" s="299"/>
      <c r="F228" s="299"/>
      <c r="H228" s="316"/>
      <c r="I228" s="316"/>
    </row>
    <row r="229" spans="5:9" s="151" customFormat="1" ht="15">
      <c r="E229" s="299"/>
      <c r="F229" s="299"/>
      <c r="H229" s="316"/>
      <c r="I229" s="316"/>
    </row>
    <row r="230" spans="5:9" s="151" customFormat="1" ht="15">
      <c r="E230" s="299"/>
      <c r="F230" s="299"/>
      <c r="H230" s="316"/>
      <c r="I230" s="316"/>
    </row>
    <row r="231" spans="5:9" s="151" customFormat="1" ht="15">
      <c r="E231" s="299"/>
      <c r="F231" s="299"/>
      <c r="H231" s="316"/>
      <c r="I231" s="316"/>
    </row>
    <row r="232" spans="5:9" s="151" customFormat="1" ht="15">
      <c r="E232" s="299"/>
      <c r="F232" s="299"/>
      <c r="H232" s="316"/>
      <c r="I232" s="316"/>
    </row>
    <row r="233" spans="5:9" s="151" customFormat="1" ht="15">
      <c r="E233" s="299"/>
      <c r="F233" s="299"/>
      <c r="H233" s="316"/>
      <c r="I233" s="316"/>
    </row>
    <row r="234" spans="5:9" s="151" customFormat="1" ht="15">
      <c r="E234" s="299"/>
      <c r="F234" s="299"/>
      <c r="H234" s="316"/>
      <c r="I234" s="316"/>
    </row>
    <row r="235" spans="5:9" s="151" customFormat="1" ht="15">
      <c r="E235" s="299"/>
      <c r="F235" s="299"/>
      <c r="H235" s="316"/>
      <c r="I235" s="316"/>
    </row>
    <row r="236" spans="5:9" s="151" customFormat="1" ht="15">
      <c r="E236" s="299"/>
      <c r="F236" s="299"/>
      <c r="H236" s="316"/>
      <c r="I236" s="316"/>
    </row>
    <row r="237" spans="5:9" s="151" customFormat="1" ht="15">
      <c r="E237" s="299"/>
      <c r="F237" s="299"/>
      <c r="H237" s="316"/>
      <c r="I237" s="316"/>
    </row>
    <row r="238" spans="5:9" s="151" customFormat="1" ht="15">
      <c r="E238" s="299"/>
      <c r="F238" s="299"/>
      <c r="H238" s="316"/>
      <c r="I238" s="316"/>
    </row>
    <row r="239" spans="5:9" s="151" customFormat="1" ht="15">
      <c r="E239" s="299"/>
      <c r="F239" s="299"/>
      <c r="H239" s="316"/>
      <c r="I239" s="316"/>
    </row>
    <row r="240" spans="5:9" s="151" customFormat="1" ht="15">
      <c r="E240" s="299"/>
      <c r="F240" s="299"/>
      <c r="H240" s="316"/>
      <c r="I240" s="316"/>
    </row>
    <row r="241" spans="5:9" s="151" customFormat="1" ht="15">
      <c r="E241" s="299"/>
      <c r="F241" s="299"/>
      <c r="H241" s="316"/>
      <c r="I241" s="316"/>
    </row>
    <row r="242" spans="5:9" s="151" customFormat="1" ht="15">
      <c r="E242" s="299"/>
      <c r="F242" s="299"/>
      <c r="H242" s="316"/>
      <c r="I242" s="316"/>
    </row>
    <row r="243" spans="5:9" s="151" customFormat="1" ht="15">
      <c r="E243" s="299"/>
      <c r="F243" s="299"/>
      <c r="H243" s="316"/>
      <c r="I243" s="316"/>
    </row>
    <row r="244" spans="5:9" s="151" customFormat="1" ht="15">
      <c r="E244" s="299"/>
      <c r="F244" s="299"/>
      <c r="H244" s="316"/>
      <c r="I244" s="316"/>
    </row>
    <row r="245" spans="5:9" s="151" customFormat="1" ht="15">
      <c r="E245" s="299"/>
      <c r="F245" s="299"/>
      <c r="H245" s="316"/>
      <c r="I245" s="316"/>
    </row>
    <row r="246" spans="5:9" s="151" customFormat="1" ht="15">
      <c r="E246" s="299"/>
      <c r="F246" s="299"/>
      <c r="H246" s="316"/>
      <c r="I246" s="316"/>
    </row>
    <row r="247" spans="5:9" s="151" customFormat="1" ht="15">
      <c r="E247" s="299"/>
      <c r="F247" s="299"/>
      <c r="H247" s="316"/>
      <c r="I247" s="316"/>
    </row>
    <row r="248" spans="5:9" s="151" customFormat="1" ht="15">
      <c r="E248" s="299"/>
      <c r="F248" s="299"/>
      <c r="H248" s="316"/>
      <c r="I248" s="316"/>
    </row>
    <row r="249" spans="5:9" s="151" customFormat="1" ht="15">
      <c r="E249" s="299"/>
      <c r="F249" s="299"/>
      <c r="H249" s="316"/>
      <c r="I249" s="316"/>
    </row>
    <row r="250" spans="5:9" s="151" customFormat="1" ht="15">
      <c r="E250" s="299"/>
      <c r="F250" s="299"/>
      <c r="H250" s="316"/>
      <c r="I250" s="316"/>
    </row>
    <row r="251" spans="5:9" s="151" customFormat="1" ht="15">
      <c r="E251" s="299"/>
      <c r="F251" s="299"/>
      <c r="H251" s="316"/>
      <c r="I251" s="316"/>
    </row>
    <row r="252" spans="5:9" s="151" customFormat="1" ht="15">
      <c r="E252" s="299"/>
      <c r="F252" s="299"/>
      <c r="H252" s="316"/>
      <c r="I252" s="316"/>
    </row>
    <row r="253" spans="5:9" s="151" customFormat="1" ht="15">
      <c r="E253" s="299"/>
      <c r="F253" s="299"/>
      <c r="H253" s="316"/>
      <c r="I253" s="316"/>
    </row>
    <row r="254" spans="5:9" s="151" customFormat="1" ht="15">
      <c r="E254" s="299"/>
      <c r="F254" s="299"/>
      <c r="H254" s="316"/>
      <c r="I254" s="316"/>
    </row>
    <row r="255" spans="5:9" s="151" customFormat="1" ht="15">
      <c r="E255" s="299"/>
      <c r="F255" s="299"/>
      <c r="H255" s="316"/>
      <c r="I255" s="316"/>
    </row>
    <row r="256" spans="5:9" s="151" customFormat="1" ht="15">
      <c r="E256" s="299"/>
      <c r="F256" s="299"/>
      <c r="H256" s="316"/>
      <c r="I256" s="316"/>
    </row>
    <row r="257" spans="5:9" s="151" customFormat="1" ht="15">
      <c r="E257" s="299"/>
      <c r="F257" s="299"/>
      <c r="H257" s="316"/>
      <c r="I257" s="316"/>
    </row>
    <row r="258" spans="5:9" s="151" customFormat="1" ht="15">
      <c r="E258" s="299"/>
      <c r="F258" s="299"/>
      <c r="H258" s="316"/>
      <c r="I258" s="316"/>
    </row>
    <row r="259" spans="5:9" s="151" customFormat="1" ht="15">
      <c r="E259" s="299"/>
      <c r="F259" s="299"/>
      <c r="H259" s="316"/>
      <c r="I259" s="316"/>
    </row>
    <row r="260" spans="5:9" s="151" customFormat="1" ht="15">
      <c r="E260" s="299"/>
      <c r="F260" s="299"/>
      <c r="H260" s="316"/>
      <c r="I260" s="316"/>
    </row>
    <row r="261" spans="5:9" s="151" customFormat="1" ht="15">
      <c r="E261" s="299"/>
      <c r="F261" s="299"/>
      <c r="H261" s="316"/>
      <c r="I261" s="316"/>
    </row>
    <row r="262" spans="5:9" s="151" customFormat="1" ht="15">
      <c r="E262" s="299"/>
      <c r="F262" s="299"/>
      <c r="H262" s="316"/>
      <c r="I262" s="316"/>
    </row>
    <row r="263" spans="5:9" s="151" customFormat="1" ht="15">
      <c r="E263" s="299"/>
      <c r="F263" s="299"/>
      <c r="H263" s="316"/>
      <c r="I263" s="316"/>
    </row>
    <row r="264" spans="5:9" s="151" customFormat="1" ht="15">
      <c r="E264" s="299"/>
      <c r="F264" s="299"/>
      <c r="H264" s="316"/>
      <c r="I264" s="316"/>
    </row>
    <row r="265" spans="5:9" s="151" customFormat="1" ht="15">
      <c r="E265" s="299"/>
      <c r="F265" s="299"/>
      <c r="H265" s="316"/>
      <c r="I265" s="316"/>
    </row>
    <row r="266" spans="5:9" s="151" customFormat="1" ht="15">
      <c r="E266" s="299"/>
      <c r="F266" s="299"/>
      <c r="H266" s="316"/>
      <c r="I266" s="316"/>
    </row>
    <row r="267" spans="5:9" s="151" customFormat="1" ht="15">
      <c r="E267" s="299"/>
      <c r="F267" s="299"/>
      <c r="H267" s="316"/>
      <c r="I267" s="316"/>
    </row>
    <row r="268" spans="5:9" s="151" customFormat="1" ht="15">
      <c r="E268" s="299"/>
      <c r="F268" s="299"/>
      <c r="H268" s="316"/>
      <c r="I268" s="316"/>
    </row>
    <row r="269" spans="5:9" s="151" customFormat="1" ht="15">
      <c r="E269" s="299"/>
      <c r="F269" s="299"/>
      <c r="H269" s="316"/>
      <c r="I269" s="316"/>
    </row>
    <row r="270" spans="5:9" s="151" customFormat="1" ht="15">
      <c r="E270" s="299"/>
      <c r="F270" s="299"/>
      <c r="H270" s="316"/>
      <c r="I270" s="316"/>
    </row>
    <row r="271" spans="5:9" s="151" customFormat="1" ht="15">
      <c r="E271" s="299"/>
      <c r="F271" s="299"/>
      <c r="H271" s="316"/>
      <c r="I271" s="316"/>
    </row>
    <row r="272" spans="5:9" s="151" customFormat="1" ht="15">
      <c r="E272" s="299"/>
      <c r="F272" s="299"/>
      <c r="H272" s="316"/>
      <c r="I272" s="316"/>
    </row>
    <row r="273" spans="5:9" s="151" customFormat="1" ht="15">
      <c r="E273" s="299"/>
      <c r="F273" s="299"/>
      <c r="H273" s="316"/>
      <c r="I273" s="316"/>
    </row>
    <row r="274" spans="5:9" s="151" customFormat="1" ht="15">
      <c r="E274" s="299"/>
      <c r="F274" s="299"/>
      <c r="H274" s="316"/>
      <c r="I274" s="316"/>
    </row>
    <row r="275" spans="5:9" s="151" customFormat="1" ht="15">
      <c r="E275" s="299"/>
      <c r="F275" s="299"/>
      <c r="H275" s="316"/>
      <c r="I275" s="316"/>
    </row>
    <row r="276" spans="5:9" s="151" customFormat="1" ht="15">
      <c r="E276" s="299"/>
      <c r="F276" s="299"/>
      <c r="H276" s="316"/>
      <c r="I276" s="316"/>
    </row>
    <row r="277" spans="5:9" s="151" customFormat="1" ht="15">
      <c r="E277" s="299"/>
      <c r="F277" s="299"/>
      <c r="H277" s="316"/>
      <c r="I277" s="316"/>
    </row>
    <row r="278" spans="5:9" s="151" customFormat="1" ht="15">
      <c r="E278" s="299"/>
      <c r="F278" s="299"/>
      <c r="H278" s="316"/>
      <c r="I278" s="316"/>
    </row>
    <row r="279" spans="5:9" s="151" customFormat="1" ht="15">
      <c r="E279" s="299"/>
      <c r="F279" s="299"/>
      <c r="H279" s="316"/>
      <c r="I279" s="316"/>
    </row>
    <row r="280" spans="5:9" s="151" customFormat="1" ht="15">
      <c r="E280" s="299"/>
      <c r="F280" s="299"/>
      <c r="H280" s="316"/>
      <c r="I280" s="316"/>
    </row>
    <row r="281" spans="5:9" s="151" customFormat="1" ht="15">
      <c r="E281" s="299"/>
      <c r="F281" s="299"/>
      <c r="H281" s="316"/>
      <c r="I281" s="316"/>
    </row>
    <row r="282" spans="5:9" s="151" customFormat="1" ht="15">
      <c r="E282" s="299"/>
      <c r="F282" s="299"/>
      <c r="H282" s="316"/>
      <c r="I282" s="316"/>
    </row>
    <row r="283" spans="5:9" s="151" customFormat="1" ht="15">
      <c r="E283" s="299"/>
      <c r="F283" s="299"/>
      <c r="H283" s="316"/>
      <c r="I283" s="316"/>
    </row>
    <row r="284" spans="5:9" s="151" customFormat="1" ht="15">
      <c r="E284" s="299"/>
      <c r="F284" s="299"/>
      <c r="H284" s="316"/>
      <c r="I284" s="316"/>
    </row>
    <row r="285" spans="5:9" ht="15">
      <c r="H285" s="316"/>
      <c r="I285" s="316"/>
    </row>
    <row r="286" spans="5:9" ht="15">
      <c r="H286" s="316"/>
      <c r="I286" s="316"/>
    </row>
    <row r="287" spans="5:9" ht="15">
      <c r="H287" s="316"/>
      <c r="I287" s="316"/>
    </row>
    <row r="288" spans="5:9" ht="15">
      <c r="H288" s="316"/>
      <c r="I288" s="316"/>
    </row>
    <row r="289" spans="8:9" ht="15">
      <c r="H289" s="316"/>
      <c r="I289" s="316"/>
    </row>
    <row r="290" spans="8:9" ht="15">
      <c r="H290" s="316"/>
      <c r="I290" s="316"/>
    </row>
    <row r="291" spans="8:9" ht="15">
      <c r="H291" s="316"/>
      <c r="I291" s="316"/>
    </row>
    <row r="292" spans="8:9" ht="15">
      <c r="H292" s="316"/>
      <c r="I292" s="316"/>
    </row>
    <row r="293" spans="8:9" ht="15">
      <c r="H293" s="316"/>
      <c r="I293" s="316"/>
    </row>
    <row r="294" spans="8:9" ht="15">
      <c r="H294" s="316"/>
      <c r="I294" s="316"/>
    </row>
    <row r="295" spans="8:9" ht="15">
      <c r="H295" s="316"/>
      <c r="I295" s="316"/>
    </row>
    <row r="296" spans="8:9" ht="15">
      <c r="H296" s="316"/>
      <c r="I296" s="316"/>
    </row>
    <row r="297" spans="8:9" ht="15">
      <c r="H297" s="316"/>
      <c r="I297" s="316"/>
    </row>
    <row r="298" spans="8:9" ht="15">
      <c r="H298" s="316"/>
      <c r="I298" s="316"/>
    </row>
    <row r="299" spans="8:9" ht="15">
      <c r="H299" s="316"/>
      <c r="I299" s="316"/>
    </row>
    <row r="300" spans="8:9" ht="15">
      <c r="H300" s="316"/>
      <c r="I300" s="316"/>
    </row>
    <row r="301" spans="8:9" ht="15">
      <c r="H301" s="316"/>
      <c r="I301" s="316"/>
    </row>
    <row r="302" spans="8:9" ht="15">
      <c r="H302" s="316"/>
      <c r="I302" s="316"/>
    </row>
    <row r="303" spans="8:9" ht="15">
      <c r="H303" s="316"/>
      <c r="I303" s="316"/>
    </row>
    <row r="304" spans="8:9" ht="15">
      <c r="H304" s="316"/>
      <c r="I304" s="316"/>
    </row>
    <row r="305" spans="8:9" ht="15">
      <c r="H305" s="316"/>
      <c r="I305" s="316"/>
    </row>
    <row r="306" spans="8:9" ht="15">
      <c r="H306" s="316"/>
      <c r="I306" s="316"/>
    </row>
    <row r="307" spans="8:9" ht="15">
      <c r="H307" s="316"/>
      <c r="I307" s="316"/>
    </row>
    <row r="308" spans="8:9" ht="15">
      <c r="H308" s="316"/>
      <c r="I308" s="316"/>
    </row>
    <row r="309" spans="8:9" ht="15">
      <c r="H309" s="316"/>
      <c r="I309" s="316"/>
    </row>
    <row r="310" spans="8:9" ht="15">
      <c r="H310" s="316"/>
      <c r="I310" s="316"/>
    </row>
    <row r="311" spans="8:9" ht="15">
      <c r="H311" s="316"/>
      <c r="I311" s="316"/>
    </row>
    <row r="312" spans="8:9" ht="15">
      <c r="H312" s="316"/>
      <c r="I312" s="316"/>
    </row>
    <row r="313" spans="8:9" ht="15">
      <c r="H313" s="316"/>
      <c r="I313" s="316"/>
    </row>
    <row r="314" spans="8:9" ht="15">
      <c r="H314" s="316"/>
      <c r="I314" s="316"/>
    </row>
    <row r="315" spans="8:9" ht="15">
      <c r="H315" s="316"/>
      <c r="I315" s="316"/>
    </row>
    <row r="316" spans="8:9" ht="15">
      <c r="H316" s="316"/>
      <c r="I316" s="316"/>
    </row>
    <row r="317" spans="8:9" ht="15">
      <c r="H317" s="316"/>
      <c r="I317" s="316"/>
    </row>
    <row r="318" spans="8:9" ht="15">
      <c r="H318" s="316"/>
      <c r="I318" s="316"/>
    </row>
    <row r="319" spans="8:9" ht="15">
      <c r="H319" s="316"/>
      <c r="I319" s="316"/>
    </row>
    <row r="320" spans="8:9" ht="15">
      <c r="H320" s="316"/>
      <c r="I320" s="316"/>
    </row>
    <row r="321" spans="8:9" ht="15">
      <c r="H321" s="316"/>
      <c r="I321" s="316"/>
    </row>
    <row r="322" spans="8:9" ht="15">
      <c r="H322" s="316"/>
      <c r="I322" s="316"/>
    </row>
    <row r="323" spans="8:9" ht="15">
      <c r="H323" s="316"/>
      <c r="I323" s="316"/>
    </row>
    <row r="324" spans="8:9" ht="15">
      <c r="H324" s="316"/>
      <c r="I324" s="316"/>
    </row>
    <row r="325" spans="8:9" ht="15">
      <c r="H325" s="316"/>
      <c r="I325" s="316"/>
    </row>
    <row r="326" spans="8:9" ht="15">
      <c r="H326" s="316"/>
      <c r="I326" s="316"/>
    </row>
    <row r="327" spans="8:9" ht="15">
      <c r="H327" s="316"/>
      <c r="I327" s="316"/>
    </row>
    <row r="328" spans="8:9" ht="15">
      <c r="H328" s="316"/>
      <c r="I328" s="316"/>
    </row>
    <row r="329" spans="8:9" ht="15">
      <c r="H329" s="316"/>
      <c r="I329" s="316"/>
    </row>
    <row r="330" spans="8:9" ht="15">
      <c r="H330" s="316"/>
      <c r="I330" s="316"/>
    </row>
    <row r="331" spans="8:9" ht="15">
      <c r="H331" s="316"/>
      <c r="I331" s="316"/>
    </row>
    <row r="332" spans="8:9" ht="15">
      <c r="H332" s="316"/>
      <c r="I332" s="316"/>
    </row>
    <row r="333" spans="8:9" ht="15">
      <c r="H333" s="316"/>
      <c r="I333" s="316"/>
    </row>
    <row r="334" spans="8:9" ht="15">
      <c r="H334" s="316"/>
      <c r="I334" s="316"/>
    </row>
    <row r="335" spans="8:9" ht="15">
      <c r="H335" s="316"/>
      <c r="I335" s="316"/>
    </row>
    <row r="336" spans="8:9" ht="15">
      <c r="H336" s="316"/>
      <c r="I336" s="316"/>
    </row>
    <row r="337" spans="8:9" ht="15">
      <c r="H337" s="316"/>
      <c r="I337" s="316"/>
    </row>
    <row r="338" spans="8:9" ht="15">
      <c r="H338" s="316"/>
      <c r="I338" s="316"/>
    </row>
    <row r="339" spans="8:9" ht="15">
      <c r="H339" s="316"/>
      <c r="I339" s="316"/>
    </row>
    <row r="340" spans="8:9" ht="15">
      <c r="H340" s="316"/>
      <c r="I340" s="316"/>
    </row>
    <row r="341" spans="8:9" ht="15">
      <c r="H341" s="316"/>
      <c r="I341" s="316"/>
    </row>
    <row r="342" spans="8:9" ht="15">
      <c r="H342" s="316"/>
      <c r="I342" s="316"/>
    </row>
    <row r="343" spans="8:9" ht="15">
      <c r="H343" s="316"/>
      <c r="I343" s="316"/>
    </row>
    <row r="344" spans="8:9" ht="15">
      <c r="H344" s="316"/>
      <c r="I344" s="316"/>
    </row>
    <row r="345" spans="8:9" ht="15">
      <c r="H345" s="316"/>
      <c r="I345" s="316"/>
    </row>
    <row r="346" spans="8:9" ht="15">
      <c r="H346" s="316"/>
      <c r="I346" s="316"/>
    </row>
    <row r="347" spans="8:9" ht="15">
      <c r="H347" s="316"/>
      <c r="I347" s="316"/>
    </row>
    <row r="348" spans="8:9" ht="15">
      <c r="H348" s="316"/>
      <c r="I348" s="316"/>
    </row>
    <row r="349" spans="8:9" ht="15">
      <c r="H349" s="316"/>
      <c r="I349" s="316"/>
    </row>
    <row r="350" spans="8:9" ht="15">
      <c r="H350" s="316"/>
      <c r="I350" s="316"/>
    </row>
    <row r="351" spans="8:9" ht="15">
      <c r="H351" s="316"/>
      <c r="I351" s="316"/>
    </row>
    <row r="352" spans="8:9" ht="15">
      <c r="H352" s="316"/>
      <c r="I352" s="316"/>
    </row>
    <row r="353" spans="8:9" ht="15">
      <c r="H353" s="316"/>
      <c r="I353" s="316"/>
    </row>
    <row r="354" spans="8:9" ht="15">
      <c r="H354" s="316"/>
      <c r="I354" s="316"/>
    </row>
    <row r="355" spans="8:9" ht="15">
      <c r="H355" s="316"/>
      <c r="I355" s="316"/>
    </row>
    <row r="356" spans="8:9" ht="15">
      <c r="H356" s="316"/>
      <c r="I356" s="316"/>
    </row>
    <row r="357" spans="8:9" ht="15">
      <c r="H357" s="316"/>
      <c r="I357" s="316"/>
    </row>
    <row r="358" spans="8:9" ht="15">
      <c r="H358" s="316"/>
      <c r="I358" s="316"/>
    </row>
    <row r="359" spans="8:9" ht="15">
      <c r="H359" s="316"/>
      <c r="I359" s="316"/>
    </row>
    <row r="360" spans="8:9" ht="15">
      <c r="H360" s="316"/>
      <c r="I360" s="316"/>
    </row>
    <row r="361" spans="8:9" ht="15">
      <c r="H361" s="316"/>
      <c r="I361" s="316"/>
    </row>
    <row r="362" spans="8:9" ht="15">
      <c r="H362" s="316"/>
      <c r="I362" s="316"/>
    </row>
    <row r="363" spans="8:9" ht="15">
      <c r="H363" s="316"/>
      <c r="I363" s="316"/>
    </row>
    <row r="364" spans="8:9" ht="15">
      <c r="H364" s="316"/>
      <c r="I364" s="316"/>
    </row>
    <row r="365" spans="8:9" ht="15">
      <c r="H365" s="316"/>
      <c r="I365" s="316"/>
    </row>
    <row r="366" spans="8:9" ht="15">
      <c r="H366" s="316"/>
      <c r="I366" s="316"/>
    </row>
    <row r="367" spans="8:9" ht="15">
      <c r="H367" s="316"/>
      <c r="I367" s="316"/>
    </row>
    <row r="368" spans="8:9" ht="15">
      <c r="H368" s="316"/>
      <c r="I368" s="316"/>
    </row>
    <row r="369" spans="8:9" ht="15">
      <c r="H369" s="316"/>
      <c r="I369" s="316"/>
    </row>
    <row r="370" spans="8:9" ht="15">
      <c r="H370" s="316"/>
      <c r="I370" s="316"/>
    </row>
    <row r="371" spans="8:9" ht="15">
      <c r="H371" s="316"/>
      <c r="I371" s="316"/>
    </row>
    <row r="372" spans="8:9" ht="15">
      <c r="H372" s="316"/>
      <c r="I372" s="316"/>
    </row>
    <row r="373" spans="8:9" ht="15">
      <c r="H373" s="316"/>
      <c r="I373" s="316"/>
    </row>
    <row r="374" spans="8:9" ht="15">
      <c r="H374" s="316"/>
      <c r="I374" s="316"/>
    </row>
    <row r="375" spans="8:9" ht="15">
      <c r="H375" s="316"/>
      <c r="I375" s="316"/>
    </row>
    <row r="376" spans="8:9" ht="15">
      <c r="H376" s="316"/>
      <c r="I376" s="316"/>
    </row>
    <row r="377" spans="8:9" ht="15">
      <c r="H377" s="316"/>
      <c r="I377" s="316"/>
    </row>
    <row r="378" spans="8:9" ht="15">
      <c r="H378" s="316"/>
      <c r="I378" s="316"/>
    </row>
    <row r="379" spans="8:9" ht="15">
      <c r="H379" s="316"/>
      <c r="I379" s="316"/>
    </row>
    <row r="380" spans="8:9" ht="15">
      <c r="H380" s="316"/>
      <c r="I380" s="316"/>
    </row>
    <row r="381" spans="8:9" ht="15">
      <c r="H381" s="316"/>
      <c r="I381" s="316"/>
    </row>
    <row r="382" spans="8:9" ht="15">
      <c r="H382" s="316"/>
      <c r="I382" s="316"/>
    </row>
    <row r="383" spans="8:9" ht="15">
      <c r="H383" s="316"/>
      <c r="I383" s="316"/>
    </row>
    <row r="384" spans="8:9" ht="15">
      <c r="H384" s="316"/>
      <c r="I384" s="316"/>
    </row>
    <row r="385" spans="8:9" ht="15">
      <c r="H385" s="316"/>
      <c r="I385" s="316"/>
    </row>
    <row r="386" spans="8:9" ht="15">
      <c r="H386" s="316"/>
      <c r="I386" s="316"/>
    </row>
    <row r="387" spans="8:9" ht="15">
      <c r="H387" s="316"/>
      <c r="I387" s="316"/>
    </row>
    <row r="388" spans="8:9" ht="15">
      <c r="H388" s="316"/>
      <c r="I388" s="316"/>
    </row>
    <row r="389" spans="8:9" ht="15">
      <c r="H389" s="316"/>
      <c r="I389" s="316"/>
    </row>
    <row r="390" spans="8:9" ht="15">
      <c r="H390" s="316"/>
      <c r="I390" s="316"/>
    </row>
    <row r="391" spans="8:9" ht="15">
      <c r="H391" s="316"/>
      <c r="I391" s="316"/>
    </row>
    <row r="392" spans="8:9" ht="15">
      <c r="H392" s="316"/>
      <c r="I392" s="316"/>
    </row>
    <row r="393" spans="8:9" ht="15">
      <c r="H393" s="316"/>
      <c r="I393" s="316"/>
    </row>
    <row r="394" spans="8:9" ht="15">
      <c r="H394" s="316"/>
      <c r="I394" s="316"/>
    </row>
    <row r="395" spans="8:9" ht="15">
      <c r="H395" s="316"/>
      <c r="I395" s="316"/>
    </row>
    <row r="396" spans="8:9" ht="15">
      <c r="H396" s="316"/>
      <c r="I396" s="316"/>
    </row>
    <row r="397" spans="8:9" ht="15">
      <c r="H397" s="316"/>
      <c r="I397" s="316"/>
    </row>
    <row r="398" spans="8:9" ht="15">
      <c r="H398" s="316"/>
      <c r="I398" s="316"/>
    </row>
    <row r="399" spans="8:9" ht="15">
      <c r="H399" s="316"/>
      <c r="I399" s="316"/>
    </row>
    <row r="400" spans="8:9" ht="15">
      <c r="H400" s="316"/>
      <c r="I400" s="316"/>
    </row>
    <row r="401" spans="8:9" ht="15">
      <c r="H401" s="316"/>
      <c r="I401" s="316"/>
    </row>
    <row r="402" spans="8:9" ht="15">
      <c r="H402" s="316"/>
      <c r="I402" s="316"/>
    </row>
    <row r="403" spans="8:9" ht="15">
      <c r="H403" s="316"/>
      <c r="I403" s="316"/>
    </row>
    <row r="404" spans="8:9" ht="15">
      <c r="H404" s="316"/>
      <c r="I404" s="316"/>
    </row>
    <row r="405" spans="8:9" ht="15">
      <c r="H405" s="316"/>
      <c r="I405" s="316"/>
    </row>
    <row r="406" spans="8:9" ht="15">
      <c r="H406" s="316"/>
      <c r="I406" s="316"/>
    </row>
    <row r="407" spans="8:9" ht="15">
      <c r="H407" s="316"/>
      <c r="I407" s="316"/>
    </row>
    <row r="408" spans="8:9" ht="15">
      <c r="H408" s="316"/>
      <c r="I408" s="316"/>
    </row>
    <row r="409" spans="8:9" ht="15">
      <c r="H409" s="316"/>
      <c r="I409" s="316"/>
    </row>
    <row r="410" spans="8:9" ht="15">
      <c r="H410" s="316"/>
      <c r="I410" s="316"/>
    </row>
    <row r="411" spans="8:9" ht="15">
      <c r="H411" s="316"/>
      <c r="I411" s="316"/>
    </row>
    <row r="412" spans="8:9" ht="15">
      <c r="H412" s="316"/>
      <c r="I412" s="316"/>
    </row>
    <row r="413" spans="8:9" ht="15">
      <c r="H413" s="316"/>
      <c r="I413" s="316"/>
    </row>
    <row r="414" spans="8:9" ht="15">
      <c r="H414" s="316"/>
      <c r="I414" s="316"/>
    </row>
    <row r="415" spans="8:9" ht="15">
      <c r="H415" s="316"/>
      <c r="I415" s="316"/>
    </row>
    <row r="416" spans="8:9" ht="15">
      <c r="H416" s="316"/>
      <c r="I416" s="316"/>
    </row>
    <row r="417" spans="8:9" ht="15">
      <c r="H417" s="316"/>
      <c r="I417" s="316"/>
    </row>
    <row r="418" spans="8:9" ht="15">
      <c r="H418" s="316"/>
      <c r="I418" s="316"/>
    </row>
    <row r="419" spans="8:9" ht="15">
      <c r="H419" s="316"/>
      <c r="I419" s="316"/>
    </row>
    <row r="420" spans="8:9" ht="15">
      <c r="H420" s="316"/>
      <c r="I420" s="316"/>
    </row>
    <row r="421" spans="8:9" ht="15">
      <c r="H421" s="316"/>
      <c r="I421" s="316"/>
    </row>
    <row r="422" spans="8:9" ht="15">
      <c r="H422" s="316"/>
      <c r="I422" s="316"/>
    </row>
    <row r="423" spans="8:9" ht="15">
      <c r="H423" s="316"/>
      <c r="I423" s="316"/>
    </row>
    <row r="424" spans="8:9" ht="15">
      <c r="H424" s="316"/>
      <c r="I424" s="316"/>
    </row>
    <row r="425" spans="8:9" ht="15">
      <c r="H425" s="316"/>
      <c r="I425" s="316"/>
    </row>
    <row r="426" spans="8:9" ht="15">
      <c r="H426" s="316"/>
      <c r="I426" s="316"/>
    </row>
    <row r="427" spans="8:9" ht="15">
      <c r="H427" s="316"/>
      <c r="I427" s="316"/>
    </row>
    <row r="428" spans="8:9" ht="15">
      <c r="H428" s="316"/>
      <c r="I428" s="316"/>
    </row>
    <row r="429" spans="8:9" ht="15">
      <c r="H429" s="316"/>
      <c r="I429" s="316"/>
    </row>
    <row r="430" spans="8:9" ht="15">
      <c r="H430" s="316"/>
      <c r="I430" s="316"/>
    </row>
    <row r="431" spans="8:9" ht="15">
      <c r="H431" s="316"/>
      <c r="I431" s="316"/>
    </row>
    <row r="432" spans="8:9" ht="15">
      <c r="H432" s="316"/>
      <c r="I432" s="316"/>
    </row>
    <row r="433" spans="8:9" ht="15">
      <c r="H433" s="316"/>
      <c r="I433" s="316"/>
    </row>
    <row r="434" spans="8:9" ht="15">
      <c r="H434" s="316"/>
      <c r="I434" s="316"/>
    </row>
    <row r="435" spans="8:9" ht="15">
      <c r="H435" s="316"/>
      <c r="I435" s="316"/>
    </row>
    <row r="436" spans="8:9" ht="15">
      <c r="H436" s="316"/>
      <c r="I436" s="316"/>
    </row>
    <row r="437" spans="8:9" ht="15">
      <c r="H437" s="316"/>
      <c r="I437" s="316"/>
    </row>
    <row r="438" spans="8:9" ht="15">
      <c r="H438" s="316"/>
      <c r="I438" s="316"/>
    </row>
    <row r="439" spans="8:9" ht="15">
      <c r="H439" s="316"/>
      <c r="I439" s="316"/>
    </row>
    <row r="440" spans="8:9" ht="15">
      <c r="H440" s="316"/>
      <c r="I440" s="316"/>
    </row>
    <row r="441" spans="8:9" ht="15">
      <c r="H441" s="316"/>
      <c r="I441" s="316"/>
    </row>
    <row r="442" spans="8:9" ht="15">
      <c r="H442" s="316"/>
      <c r="I442" s="316"/>
    </row>
    <row r="443" spans="8:9" ht="15">
      <c r="H443" s="316"/>
      <c r="I443" s="316"/>
    </row>
    <row r="444" spans="8:9" ht="15">
      <c r="H444" s="316"/>
      <c r="I444" s="316"/>
    </row>
    <row r="445" spans="8:9" ht="15">
      <c r="H445" s="316"/>
      <c r="I445" s="316"/>
    </row>
    <row r="446" spans="8:9" ht="15">
      <c r="H446" s="316"/>
      <c r="I446" s="316"/>
    </row>
    <row r="447" spans="8:9" ht="15">
      <c r="H447" s="316"/>
      <c r="I447" s="316"/>
    </row>
    <row r="448" spans="8:9" ht="15">
      <c r="H448" s="316"/>
      <c r="I448" s="316"/>
    </row>
    <row r="449" spans="8:9" ht="15">
      <c r="H449" s="316"/>
      <c r="I449" s="316"/>
    </row>
    <row r="450" spans="8:9" ht="15">
      <c r="H450" s="316"/>
      <c r="I450" s="316"/>
    </row>
    <row r="451" spans="8:9" ht="15">
      <c r="H451" s="316"/>
      <c r="I451" s="316"/>
    </row>
    <row r="452" spans="8:9" ht="15">
      <c r="H452" s="316"/>
      <c r="I452" s="316"/>
    </row>
    <row r="453" spans="8:9" ht="15">
      <c r="H453" s="316"/>
      <c r="I453" s="316"/>
    </row>
    <row r="454" spans="8:9" ht="15">
      <c r="H454" s="316"/>
      <c r="I454" s="316"/>
    </row>
    <row r="455" spans="8:9" ht="15">
      <c r="H455" s="316"/>
      <c r="I455" s="316"/>
    </row>
    <row r="456" spans="8:9" ht="15">
      <c r="H456" s="316"/>
      <c r="I456" s="316"/>
    </row>
    <row r="457" spans="8:9" ht="15">
      <c r="H457" s="316"/>
      <c r="I457" s="316"/>
    </row>
    <row r="458" spans="8:9" ht="15">
      <c r="H458" s="316"/>
      <c r="I458" s="316"/>
    </row>
    <row r="459" spans="8:9" ht="15">
      <c r="H459" s="316"/>
      <c r="I459" s="316"/>
    </row>
    <row r="460" spans="8:9" ht="15">
      <c r="H460" s="316"/>
      <c r="I460" s="316"/>
    </row>
    <row r="461" spans="8:9" ht="15">
      <c r="H461" s="316"/>
      <c r="I461" s="316"/>
    </row>
    <row r="462" spans="8:9" ht="15">
      <c r="H462" s="316"/>
      <c r="I462" s="316"/>
    </row>
    <row r="463" spans="8:9" ht="15">
      <c r="H463" s="316"/>
      <c r="I463" s="316"/>
    </row>
    <row r="464" spans="8:9" ht="15">
      <c r="H464" s="316"/>
      <c r="I464" s="316"/>
    </row>
    <row r="465" spans="8:9" ht="15">
      <c r="H465" s="316"/>
      <c r="I465" s="316"/>
    </row>
    <row r="466" spans="8:9" ht="15">
      <c r="H466" s="316"/>
      <c r="I466" s="316"/>
    </row>
    <row r="467" spans="8:9" ht="15">
      <c r="H467" s="316"/>
      <c r="I467" s="316"/>
    </row>
    <row r="468" spans="8:9" ht="15">
      <c r="H468" s="316"/>
      <c r="I468" s="316"/>
    </row>
    <row r="469" spans="8:9" ht="15">
      <c r="H469" s="316"/>
      <c r="I469" s="316"/>
    </row>
    <row r="470" spans="8:9" ht="15">
      <c r="H470" s="316"/>
      <c r="I470" s="316"/>
    </row>
    <row r="471" spans="8:9" ht="15">
      <c r="H471" s="316"/>
      <c r="I471" s="316"/>
    </row>
    <row r="472" spans="8:9" ht="15">
      <c r="H472" s="316"/>
      <c r="I472" s="316"/>
    </row>
    <row r="473" spans="8:9" ht="15">
      <c r="H473" s="316"/>
      <c r="I473" s="316"/>
    </row>
    <row r="474" spans="8:9" ht="15">
      <c r="H474" s="316"/>
      <c r="I474" s="316"/>
    </row>
    <row r="475" spans="8:9" ht="15">
      <c r="H475" s="316"/>
      <c r="I475" s="316"/>
    </row>
    <row r="476" spans="8:9" ht="15">
      <c r="H476" s="316"/>
      <c r="I476" s="316"/>
    </row>
    <row r="477" spans="8:9" ht="15">
      <c r="H477" s="316"/>
      <c r="I477" s="316"/>
    </row>
    <row r="478" spans="8:9" ht="15">
      <c r="H478" s="316"/>
      <c r="I478" s="316"/>
    </row>
    <row r="479" spans="8:9" ht="15">
      <c r="H479" s="316"/>
      <c r="I479" s="316"/>
    </row>
    <row r="480" spans="8:9" ht="15">
      <c r="H480" s="316"/>
      <c r="I480" s="316"/>
    </row>
    <row r="481" spans="8:9" ht="15">
      <c r="H481" s="316"/>
      <c r="I481" s="316"/>
    </row>
    <row r="482" spans="8:9" ht="15">
      <c r="H482" s="316"/>
      <c r="I482" s="316"/>
    </row>
    <row r="483" spans="8:9" ht="15">
      <c r="H483" s="316"/>
      <c r="I483" s="316"/>
    </row>
    <row r="484" spans="8:9" ht="15">
      <c r="H484" s="316"/>
      <c r="I484" s="316"/>
    </row>
    <row r="485" spans="8:9" ht="15">
      <c r="H485" s="316"/>
      <c r="I485" s="316"/>
    </row>
    <row r="486" spans="8:9" ht="15">
      <c r="H486" s="316"/>
      <c r="I486" s="316"/>
    </row>
    <row r="487" spans="8:9" ht="15">
      <c r="H487" s="316"/>
      <c r="I487" s="316"/>
    </row>
    <row r="488" spans="8:9" ht="15">
      <c r="H488" s="316"/>
      <c r="I488" s="316"/>
    </row>
    <row r="489" spans="8:9" ht="15">
      <c r="H489" s="316"/>
      <c r="I489" s="316"/>
    </row>
    <row r="490" spans="8:9" ht="15">
      <c r="H490" s="316"/>
      <c r="I490" s="316"/>
    </row>
    <row r="491" spans="8:9" ht="15">
      <c r="H491" s="316"/>
      <c r="I491" s="316"/>
    </row>
    <row r="492" spans="8:9" ht="15">
      <c r="H492" s="316"/>
      <c r="I492" s="316"/>
    </row>
    <row r="493" spans="8:9" ht="15">
      <c r="H493" s="316"/>
      <c r="I493" s="316"/>
    </row>
    <row r="494" spans="8:9" ht="15">
      <c r="H494" s="316"/>
      <c r="I494" s="316"/>
    </row>
    <row r="495" spans="8:9" ht="15">
      <c r="H495" s="316"/>
      <c r="I495" s="316"/>
    </row>
    <row r="496" spans="8:9" ht="15">
      <c r="H496" s="316"/>
      <c r="I496" s="316"/>
    </row>
    <row r="497" spans="8:9" ht="15">
      <c r="H497" s="316"/>
      <c r="I497" s="316"/>
    </row>
    <row r="498" spans="8:9" ht="15">
      <c r="H498" s="316"/>
      <c r="I498" s="316"/>
    </row>
    <row r="499" spans="8:9" ht="15">
      <c r="H499" s="316"/>
      <c r="I499" s="316"/>
    </row>
    <row r="500" spans="8:9" ht="15">
      <c r="H500" s="316"/>
      <c r="I500" s="316"/>
    </row>
    <row r="501" spans="8:9" ht="15">
      <c r="H501" s="316"/>
      <c r="I501" s="316"/>
    </row>
    <row r="502" spans="8:9" ht="15">
      <c r="H502" s="316"/>
      <c r="I502" s="316"/>
    </row>
    <row r="503" spans="8:9" ht="15">
      <c r="H503" s="316"/>
      <c r="I503" s="316"/>
    </row>
    <row r="504" spans="8:9" ht="15">
      <c r="H504" s="316"/>
      <c r="I504" s="316"/>
    </row>
    <row r="505" spans="8:9" ht="15">
      <c r="H505" s="316"/>
      <c r="I505" s="316"/>
    </row>
    <row r="506" spans="8:9" ht="15">
      <c r="H506" s="316"/>
      <c r="I506" s="316"/>
    </row>
    <row r="507" spans="8:9" ht="15">
      <c r="H507" s="316"/>
      <c r="I507" s="316"/>
    </row>
    <row r="508" spans="8:9" ht="15">
      <c r="H508" s="316"/>
      <c r="I508" s="316"/>
    </row>
    <row r="509" spans="8:9" ht="15">
      <c r="H509" s="316"/>
      <c r="I509" s="316"/>
    </row>
    <row r="510" spans="8:9" ht="15">
      <c r="H510" s="316"/>
      <c r="I510" s="316"/>
    </row>
    <row r="511" spans="8:9" ht="15">
      <c r="H511" s="316"/>
      <c r="I511" s="316"/>
    </row>
    <row r="512" spans="8:9" ht="15">
      <c r="H512" s="316"/>
      <c r="I512" s="316"/>
    </row>
    <row r="513" spans="8:9" ht="15">
      <c r="H513" s="316"/>
      <c r="I513" s="316"/>
    </row>
    <row r="514" spans="8:9" ht="15">
      <c r="H514" s="316"/>
      <c r="I514" s="316"/>
    </row>
    <row r="515" spans="8:9" ht="15">
      <c r="H515" s="316"/>
      <c r="I515" s="316"/>
    </row>
    <row r="516" spans="8:9" ht="15">
      <c r="H516" s="316"/>
      <c r="I516" s="316"/>
    </row>
    <row r="517" spans="8:9" ht="15">
      <c r="H517" s="316"/>
      <c r="I517" s="316"/>
    </row>
    <row r="518" spans="8:9" ht="15">
      <c r="H518" s="316"/>
      <c r="I518" s="316"/>
    </row>
    <row r="519" spans="8:9" ht="15">
      <c r="H519" s="316"/>
      <c r="I519" s="316"/>
    </row>
    <row r="520" spans="8:9" ht="15">
      <c r="H520" s="316"/>
      <c r="I520" s="316"/>
    </row>
    <row r="521" spans="8:9" ht="15">
      <c r="H521" s="316"/>
      <c r="I521" s="316"/>
    </row>
    <row r="522" spans="8:9" ht="15">
      <c r="H522" s="316"/>
      <c r="I522" s="316"/>
    </row>
    <row r="523" spans="8:9" ht="15">
      <c r="H523" s="316"/>
      <c r="I523" s="316"/>
    </row>
    <row r="524" spans="8:9" ht="15">
      <c r="H524" s="316"/>
      <c r="I524" s="316"/>
    </row>
    <row r="525" spans="8:9" ht="15">
      <c r="H525" s="316"/>
      <c r="I525" s="316"/>
    </row>
    <row r="526" spans="8:9" ht="15">
      <c r="H526" s="316"/>
      <c r="I526" s="316"/>
    </row>
    <row r="527" spans="8:9" ht="15">
      <c r="H527" s="316"/>
      <c r="I527" s="316"/>
    </row>
    <row r="528" spans="8:9" ht="15">
      <c r="H528" s="316"/>
      <c r="I528" s="316"/>
    </row>
    <row r="529" spans="8:9" ht="15">
      <c r="H529" s="316"/>
      <c r="I529" s="316"/>
    </row>
    <row r="530" spans="8:9" ht="15">
      <c r="H530" s="316"/>
      <c r="I530" s="316"/>
    </row>
    <row r="531" spans="8:9" ht="15">
      <c r="H531" s="316"/>
      <c r="I531" s="316"/>
    </row>
    <row r="532" spans="8:9" ht="15">
      <c r="H532" s="316"/>
      <c r="I532" s="316"/>
    </row>
    <row r="533" spans="8:9" ht="15">
      <c r="H533" s="316"/>
      <c r="I533" s="316"/>
    </row>
    <row r="534" spans="8:9" ht="15">
      <c r="H534" s="316"/>
      <c r="I534" s="316"/>
    </row>
    <row r="535" spans="8:9" ht="15">
      <c r="H535" s="316"/>
      <c r="I535" s="316"/>
    </row>
    <row r="536" spans="8:9" ht="15">
      <c r="H536" s="316"/>
      <c r="I536" s="316"/>
    </row>
    <row r="537" spans="8:9" ht="15">
      <c r="H537" s="316"/>
      <c r="I537" s="316"/>
    </row>
    <row r="538" spans="8:9" ht="15">
      <c r="H538" s="316"/>
      <c r="I538" s="316"/>
    </row>
    <row r="539" spans="8:9" ht="15">
      <c r="H539" s="316"/>
      <c r="I539" s="316"/>
    </row>
    <row r="540" spans="8:9" ht="15">
      <c r="H540" s="316"/>
      <c r="I540" s="316"/>
    </row>
    <row r="541" spans="8:9" ht="15">
      <c r="H541" s="316"/>
      <c r="I541" s="316"/>
    </row>
    <row r="542" spans="8:9" ht="15">
      <c r="H542" s="316"/>
      <c r="I542" s="316"/>
    </row>
    <row r="543" spans="8:9" ht="15">
      <c r="H543" s="316"/>
      <c r="I543" s="316"/>
    </row>
    <row r="544" spans="8:9" ht="15">
      <c r="H544" s="316"/>
      <c r="I544" s="316"/>
    </row>
    <row r="545" spans="8:9" ht="15">
      <c r="H545" s="316"/>
      <c r="I545" s="316"/>
    </row>
    <row r="546" spans="8:9" ht="15">
      <c r="H546" s="316"/>
      <c r="I546" s="316"/>
    </row>
    <row r="547" spans="8:9" ht="15">
      <c r="H547" s="316"/>
      <c r="I547" s="316"/>
    </row>
    <row r="548" spans="8:9" ht="15">
      <c r="H548" s="316"/>
      <c r="I548" s="316"/>
    </row>
    <row r="549" spans="8:9" ht="15">
      <c r="H549" s="316"/>
      <c r="I549" s="316"/>
    </row>
    <row r="550" spans="8:9" ht="15">
      <c r="H550" s="316"/>
      <c r="I550" s="316"/>
    </row>
    <row r="551" spans="8:9" ht="15">
      <c r="H551" s="316"/>
      <c r="I551" s="316"/>
    </row>
    <row r="552" spans="8:9" ht="15">
      <c r="H552" s="316"/>
      <c r="I552" s="316"/>
    </row>
    <row r="553" spans="8:9" ht="15">
      <c r="H553" s="316"/>
      <c r="I553" s="316"/>
    </row>
    <row r="554" spans="8:9" ht="15">
      <c r="H554" s="316"/>
      <c r="I554" s="316"/>
    </row>
    <row r="555" spans="8:9" ht="15">
      <c r="H555" s="316"/>
      <c r="I555" s="316"/>
    </row>
    <row r="556" spans="8:9" ht="15">
      <c r="H556" s="316"/>
      <c r="I556" s="316"/>
    </row>
    <row r="557" spans="8:9" ht="15">
      <c r="H557" s="316"/>
      <c r="I557" s="316"/>
    </row>
    <row r="558" spans="8:9" ht="15">
      <c r="H558" s="316"/>
      <c r="I558" s="316"/>
    </row>
    <row r="559" spans="8:9" ht="15">
      <c r="H559" s="316"/>
      <c r="I559" s="316"/>
    </row>
    <row r="560" spans="8:9" ht="15">
      <c r="H560" s="316"/>
      <c r="I560" s="316"/>
    </row>
    <row r="561" spans="8:9" ht="15">
      <c r="H561" s="316"/>
      <c r="I561" s="316"/>
    </row>
    <row r="562" spans="8:9" ht="15">
      <c r="H562" s="316"/>
      <c r="I562" s="316"/>
    </row>
    <row r="563" spans="8:9" ht="15">
      <c r="H563" s="316"/>
      <c r="I563" s="316"/>
    </row>
    <row r="564" spans="8:9" ht="15">
      <c r="H564" s="316"/>
      <c r="I564" s="316"/>
    </row>
    <row r="565" spans="8:9" ht="15">
      <c r="H565" s="316"/>
      <c r="I565" s="316"/>
    </row>
    <row r="566" spans="8:9" ht="15">
      <c r="H566" s="316"/>
      <c r="I566" s="316"/>
    </row>
    <row r="567" spans="8:9" ht="15">
      <c r="H567" s="316"/>
      <c r="I567" s="316"/>
    </row>
    <row r="568" spans="8:9" ht="15">
      <c r="H568" s="316"/>
      <c r="I568" s="316"/>
    </row>
    <row r="569" spans="8:9" ht="15">
      <c r="H569" s="316"/>
      <c r="I569" s="316"/>
    </row>
    <row r="570" spans="8:9" ht="15">
      <c r="H570" s="316"/>
      <c r="I570" s="316"/>
    </row>
    <row r="571" spans="8:9" ht="15">
      <c r="H571" s="316"/>
      <c r="I571" s="316"/>
    </row>
    <row r="572" spans="8:9" ht="15">
      <c r="H572" s="316"/>
      <c r="I572" s="316"/>
    </row>
    <row r="573" spans="8:9" ht="15">
      <c r="H573" s="316"/>
      <c r="I573" s="316"/>
    </row>
    <row r="574" spans="8:9" ht="15">
      <c r="H574" s="316"/>
      <c r="I574" s="316"/>
    </row>
    <row r="575" spans="8:9" ht="15">
      <c r="H575" s="316"/>
      <c r="I575" s="316"/>
    </row>
    <row r="576" spans="8:9" ht="15">
      <c r="H576" s="316"/>
      <c r="I576" s="316"/>
    </row>
    <row r="577" spans="8:9" ht="15">
      <c r="H577" s="316"/>
      <c r="I577" s="316"/>
    </row>
    <row r="578" spans="8:9" ht="15">
      <c r="H578" s="316"/>
      <c r="I578" s="316"/>
    </row>
    <row r="579" spans="8:9" ht="15">
      <c r="H579" s="316"/>
      <c r="I579" s="316"/>
    </row>
    <row r="580" spans="8:9" ht="15">
      <c r="H580" s="316"/>
      <c r="I580" s="316"/>
    </row>
    <row r="581" spans="8:9" ht="15">
      <c r="H581" s="316"/>
      <c r="I581" s="316"/>
    </row>
    <row r="582" spans="8:9" ht="15">
      <c r="H582" s="316"/>
      <c r="I582" s="316"/>
    </row>
    <row r="583" spans="8:9" ht="15">
      <c r="H583" s="316"/>
      <c r="I583" s="316"/>
    </row>
    <row r="584" spans="8:9" ht="15">
      <c r="H584" s="316"/>
      <c r="I584" s="316"/>
    </row>
    <row r="585" spans="8:9" ht="15">
      <c r="H585" s="316"/>
      <c r="I585" s="316"/>
    </row>
    <row r="586" spans="8:9" ht="15">
      <c r="H586" s="316"/>
      <c r="I586" s="316"/>
    </row>
    <row r="587" spans="8:9" ht="15">
      <c r="H587" s="316"/>
      <c r="I587" s="316"/>
    </row>
    <row r="588" spans="8:9" ht="15">
      <c r="H588" s="316"/>
      <c r="I588" s="316"/>
    </row>
    <row r="589" spans="8:9" ht="15">
      <c r="H589" s="316"/>
      <c r="I589" s="316"/>
    </row>
    <row r="590" spans="8:9" ht="15">
      <c r="H590" s="316"/>
      <c r="I590" s="316"/>
    </row>
    <row r="591" spans="8:9" ht="15">
      <c r="H591" s="316"/>
      <c r="I591" s="316"/>
    </row>
    <row r="592" spans="8:9" ht="15">
      <c r="H592" s="316"/>
      <c r="I592" s="316"/>
    </row>
    <row r="593" spans="8:9" ht="15">
      <c r="H593" s="316"/>
      <c r="I593" s="316"/>
    </row>
    <row r="594" spans="8:9" ht="15">
      <c r="H594" s="316"/>
      <c r="I594" s="316"/>
    </row>
    <row r="595" spans="8:9" ht="15">
      <c r="H595" s="316"/>
      <c r="I595" s="316"/>
    </row>
    <row r="596" spans="8:9" ht="15">
      <c r="H596" s="316"/>
      <c r="I596" s="316"/>
    </row>
    <row r="597" spans="8:9" ht="15">
      <c r="H597" s="316"/>
      <c r="I597" s="316"/>
    </row>
    <row r="598" spans="8:9" ht="15">
      <c r="H598" s="316"/>
      <c r="I598" s="316"/>
    </row>
    <row r="599" spans="8:9" ht="15">
      <c r="H599" s="316"/>
      <c r="I599" s="316"/>
    </row>
    <row r="600" spans="8:9" ht="15">
      <c r="H600" s="316"/>
      <c r="I600" s="316"/>
    </row>
    <row r="601" spans="8:9" ht="15">
      <c r="H601" s="316"/>
      <c r="I601" s="316"/>
    </row>
    <row r="602" spans="8:9" ht="15">
      <c r="H602" s="316"/>
      <c r="I602" s="316"/>
    </row>
    <row r="603" spans="8:9" ht="15">
      <c r="H603" s="316"/>
      <c r="I603" s="316"/>
    </row>
    <row r="604" spans="8:9" ht="15">
      <c r="H604" s="316"/>
      <c r="I604" s="316"/>
    </row>
    <row r="605" spans="8:9" ht="15">
      <c r="H605" s="316"/>
      <c r="I605" s="316"/>
    </row>
    <row r="606" spans="8:9" ht="15">
      <c r="H606" s="316"/>
      <c r="I606" s="316"/>
    </row>
    <row r="607" spans="8:9" ht="15">
      <c r="H607" s="316"/>
      <c r="I607" s="316"/>
    </row>
    <row r="608" spans="8:9" ht="15">
      <c r="H608" s="316"/>
      <c r="I608" s="316"/>
    </row>
    <row r="609" spans="8:9" ht="15">
      <c r="H609" s="316"/>
      <c r="I609" s="316"/>
    </row>
  </sheetData>
  <mergeCells count="6">
    <mergeCell ref="A33:B33"/>
    <mergeCell ref="A87:E87"/>
    <mergeCell ref="C5:E5"/>
    <mergeCell ref="F5:I5"/>
    <mergeCell ref="C32:E32"/>
    <mergeCell ref="F32:I32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258"/>
  <sheetViews>
    <sheetView showGridLines="0" zoomScale="90" zoomScaleNormal="90" zoomScaleSheetLayoutView="50" workbookViewId="0">
      <pane ySplit="6" topLeftCell="A75" activePane="bottomLeft" state="frozen"/>
      <selection activeCell="A29" sqref="A29:F29"/>
      <selection pane="bottomLeft" activeCell="A68" sqref="A68:H70"/>
    </sheetView>
  </sheetViews>
  <sheetFormatPr baseColWidth="10" defaultColWidth="11.5703125" defaultRowHeight="15"/>
  <cols>
    <col min="1" max="1" width="58.42578125" style="150" bestFit="1" customWidth="1"/>
    <col min="2" max="2" width="16.85546875" style="150" customWidth="1"/>
    <col min="3" max="3" width="14" style="150" customWidth="1"/>
    <col min="4" max="4" width="7.5703125" style="150" bestFit="1" customWidth="1"/>
    <col min="5" max="5" width="13.5703125" style="150" customWidth="1"/>
    <col min="6" max="6" width="13.140625" style="316" bestFit="1" customWidth="1"/>
    <col min="7" max="8" width="7.5703125" style="316" bestFit="1" customWidth="1"/>
    <col min="9" max="16384" width="11.5703125" style="316"/>
  </cols>
  <sheetData>
    <row r="1" spans="1:8">
      <c r="A1" s="215" t="s">
        <v>254</v>
      </c>
      <c r="B1" s="214"/>
      <c r="C1" s="214"/>
      <c r="D1" s="214"/>
      <c r="E1" s="214"/>
      <c r="F1" s="214"/>
      <c r="G1" s="214"/>
      <c r="H1" s="214"/>
    </row>
    <row r="2" spans="1:8" ht="15.75">
      <c r="A2" s="216" t="s">
        <v>234</v>
      </c>
      <c r="B2" s="214"/>
      <c r="D2" s="214"/>
      <c r="E2" s="214"/>
      <c r="F2" s="214"/>
      <c r="G2" s="214"/>
      <c r="H2" s="214"/>
    </row>
    <row r="3" spans="1:8">
      <c r="A3" s="155"/>
      <c r="B3" s="214"/>
      <c r="C3" s="509"/>
      <c r="D3" s="214"/>
      <c r="E3" s="214"/>
      <c r="F3" s="214"/>
      <c r="G3" s="214"/>
      <c r="H3" s="214"/>
    </row>
    <row r="4" spans="1:8" ht="15.75" thickBot="1">
      <c r="A4" s="1" t="s">
        <v>251</v>
      </c>
      <c r="B4" s="508"/>
      <c r="C4" s="508"/>
      <c r="D4" s="214"/>
      <c r="E4" s="214"/>
      <c r="F4" s="214"/>
      <c r="G4" s="214"/>
      <c r="H4" s="214"/>
    </row>
    <row r="5" spans="1:8" ht="15.75" thickBot="1">
      <c r="B5" s="775" t="s">
        <v>426</v>
      </c>
      <c r="C5" s="776"/>
      <c r="D5" s="777"/>
      <c r="E5" s="810" t="s">
        <v>431</v>
      </c>
      <c r="F5" s="778"/>
      <c r="G5" s="778"/>
      <c r="H5" s="779"/>
    </row>
    <row r="6" spans="1:8" ht="15.75" thickBot="1">
      <c r="A6" s="507" t="s">
        <v>252</v>
      </c>
      <c r="B6" s="223">
        <v>2019</v>
      </c>
      <c r="C6" s="224">
        <v>2020</v>
      </c>
      <c r="D6" s="329" t="s">
        <v>187</v>
      </c>
      <c r="E6" s="223">
        <v>2019</v>
      </c>
      <c r="F6" s="224">
        <v>2020</v>
      </c>
      <c r="G6" s="329" t="s">
        <v>187</v>
      </c>
      <c r="H6" s="489" t="s">
        <v>188</v>
      </c>
    </row>
    <row r="7" spans="1:8">
      <c r="A7" s="341" t="s">
        <v>313</v>
      </c>
      <c r="B7" s="340">
        <f>+SUM(B8:B18)</f>
        <v>82856342</v>
      </c>
      <c r="C7" s="340">
        <f>+SUM(C8:C18)</f>
        <v>129122563</v>
      </c>
      <c r="D7" s="339">
        <f>C7/B7-1</f>
        <v>0.55839082299819598</v>
      </c>
      <c r="E7" s="340">
        <f>+SUM(E8:E18)</f>
        <v>152880514</v>
      </c>
      <c r="F7" s="340">
        <f>+SUM(F8:F18)</f>
        <v>236491066</v>
      </c>
      <c r="G7" s="339">
        <f>F7/E7-1</f>
        <v>0.54690130097286294</v>
      </c>
      <c r="H7" s="506">
        <f>F7/F7</f>
        <v>1</v>
      </c>
    </row>
    <row r="8" spans="1:8">
      <c r="A8" s="504" t="s">
        <v>335</v>
      </c>
      <c r="B8" s="502">
        <v>33661676</v>
      </c>
      <c r="C8" s="501">
        <v>29756187</v>
      </c>
      <c r="D8" s="287">
        <f>C8/B8-1</f>
        <v>-0.11602182256165738</v>
      </c>
      <c r="E8" s="502">
        <v>49209424</v>
      </c>
      <c r="F8" s="501">
        <v>56239597</v>
      </c>
      <c r="G8" s="287">
        <f>F8/E8-1</f>
        <v>0.14286233059748876</v>
      </c>
      <c r="H8" s="287">
        <f t="shared" ref="H8:H18" si="0">+F8/$F$7</f>
        <v>0.23780854791360279</v>
      </c>
    </row>
    <row r="9" spans="1:8">
      <c r="A9" s="504" t="s">
        <v>242</v>
      </c>
      <c r="B9" s="502"/>
      <c r="C9" s="501">
        <v>23488647</v>
      </c>
      <c r="D9" s="287" t="s">
        <v>64</v>
      </c>
      <c r="E9" s="502"/>
      <c r="F9" s="501">
        <v>46707033</v>
      </c>
      <c r="G9" s="287" t="s">
        <v>64</v>
      </c>
      <c r="H9" s="287">
        <f t="shared" si="0"/>
        <v>0.19750020070525623</v>
      </c>
    </row>
    <row r="10" spans="1:8">
      <c r="A10" s="504" t="s">
        <v>241</v>
      </c>
      <c r="B10" s="502"/>
      <c r="C10" s="501">
        <v>31420125</v>
      </c>
      <c r="D10" s="287" t="s">
        <v>64</v>
      </c>
      <c r="E10" s="502"/>
      <c r="F10" s="501">
        <v>42260697</v>
      </c>
      <c r="G10" s="287" t="s">
        <v>64</v>
      </c>
      <c r="H10" s="287">
        <f t="shared" si="0"/>
        <v>0.17869891541695701</v>
      </c>
    </row>
    <row r="11" spans="1:8">
      <c r="A11" s="503" t="s">
        <v>338</v>
      </c>
      <c r="B11" s="502">
        <v>5412411</v>
      </c>
      <c r="C11" s="501">
        <v>9446774</v>
      </c>
      <c r="D11" s="287">
        <f>C11/B11-1</f>
        <v>0.74539110204306369</v>
      </c>
      <c r="E11" s="502">
        <v>14131232</v>
      </c>
      <c r="F11" s="501">
        <v>25443156</v>
      </c>
      <c r="G11" s="287">
        <f>F11/E11-1</f>
        <v>0.80049099752944408</v>
      </c>
      <c r="H11" s="287">
        <f t="shared" si="0"/>
        <v>0.10758611913060598</v>
      </c>
    </row>
    <row r="12" spans="1:8">
      <c r="A12" s="503" t="s">
        <v>160</v>
      </c>
      <c r="B12" s="502">
        <v>8399456</v>
      </c>
      <c r="C12" s="501">
        <v>9717122</v>
      </c>
      <c r="D12" s="287">
        <f>C12/B12-1</f>
        <v>0.15687515953414133</v>
      </c>
      <c r="E12" s="502">
        <v>17863837</v>
      </c>
      <c r="F12" s="501">
        <v>14710783</v>
      </c>
      <c r="G12" s="287">
        <f>F12/E12-1</f>
        <v>-0.17650485727114507</v>
      </c>
      <c r="H12" s="287">
        <f t="shared" si="0"/>
        <v>6.2204392110101953E-2</v>
      </c>
    </row>
    <row r="13" spans="1:8">
      <c r="A13" s="503" t="s">
        <v>22</v>
      </c>
      <c r="B13" s="502">
        <v>5699812</v>
      </c>
      <c r="C13" s="501">
        <v>4883786</v>
      </c>
      <c r="D13" s="287">
        <f>C13/B13-1</f>
        <v>-0.14316717814552482</v>
      </c>
      <c r="E13" s="502">
        <v>12518908</v>
      </c>
      <c r="F13" s="501">
        <v>11520139</v>
      </c>
      <c r="G13" s="287">
        <f>F13/E13-1</f>
        <v>-7.9780840309713885E-2</v>
      </c>
      <c r="H13" s="287">
        <f t="shared" si="0"/>
        <v>4.8712787315187626E-2</v>
      </c>
    </row>
    <row r="14" spans="1:8">
      <c r="A14" s="503" t="s">
        <v>339</v>
      </c>
      <c r="B14" s="502">
        <v>5414568</v>
      </c>
      <c r="C14" s="501">
        <v>6381424</v>
      </c>
      <c r="D14" s="287">
        <f>C14/B14-1</f>
        <v>0.17856567689241332</v>
      </c>
      <c r="E14" s="502">
        <v>19738987</v>
      </c>
      <c r="F14" s="501">
        <v>9958899</v>
      </c>
      <c r="G14" s="287">
        <f>F14/E14-1</f>
        <v>-0.49547061356289457</v>
      </c>
      <c r="H14" s="287">
        <f t="shared" si="0"/>
        <v>4.211110029839351E-2</v>
      </c>
    </row>
    <row r="15" spans="1:8">
      <c r="A15" s="503" t="s">
        <v>343</v>
      </c>
      <c r="B15" s="502"/>
      <c r="C15" s="501">
        <v>2809240</v>
      </c>
      <c r="D15" s="287" t="s">
        <v>64</v>
      </c>
      <c r="E15" s="502"/>
      <c r="F15" s="501">
        <v>6221878</v>
      </c>
      <c r="G15" s="287" t="s">
        <v>64</v>
      </c>
      <c r="H15" s="287">
        <f t="shared" si="0"/>
        <v>2.6309146071505297E-2</v>
      </c>
    </row>
    <row r="16" spans="1:8">
      <c r="A16" s="503" t="s">
        <v>336</v>
      </c>
      <c r="B16" s="502">
        <v>1196512</v>
      </c>
      <c r="C16" s="501">
        <v>2281910</v>
      </c>
      <c r="D16" s="287">
        <f t="shared" ref="D16:D26" si="1">C16/B16-1</f>
        <v>0.90713507261105608</v>
      </c>
      <c r="E16" s="502">
        <v>2216348</v>
      </c>
      <c r="F16" s="501">
        <v>4175910</v>
      </c>
      <c r="G16" s="287">
        <f t="shared" ref="G16:G26" si="2">F16/E16-1</f>
        <v>0.88414003577055578</v>
      </c>
      <c r="H16" s="287">
        <f t="shared" si="0"/>
        <v>1.7657791774679556E-2</v>
      </c>
    </row>
    <row r="17" spans="1:8">
      <c r="A17" s="503" t="s">
        <v>161</v>
      </c>
      <c r="B17" s="502">
        <v>3254289</v>
      </c>
      <c r="C17" s="501">
        <v>611994</v>
      </c>
      <c r="D17" s="287">
        <f t="shared" si="1"/>
        <v>-0.81194233210387889</v>
      </c>
      <c r="E17" s="502">
        <v>3774655</v>
      </c>
      <c r="F17" s="501">
        <v>3834455</v>
      </c>
      <c r="G17" s="287">
        <f t="shared" si="2"/>
        <v>1.5842507460946731E-2</v>
      </c>
      <c r="H17" s="287">
        <f t="shared" si="0"/>
        <v>1.621395287718818E-2</v>
      </c>
    </row>
    <row r="18" spans="1:8">
      <c r="A18" s="503" t="s">
        <v>437</v>
      </c>
      <c r="B18" s="502">
        <v>19817618</v>
      </c>
      <c r="C18" s="501">
        <v>8325354</v>
      </c>
      <c r="D18" s="287">
        <f t="shared" si="1"/>
        <v>-0.57990137866215807</v>
      </c>
      <c r="E18" s="501">
        <v>33427123</v>
      </c>
      <c r="F18" s="501">
        <v>15418519</v>
      </c>
      <c r="G18" s="287">
        <f t="shared" si="2"/>
        <v>-0.53874226627281085</v>
      </c>
      <c r="H18" s="287">
        <f t="shared" si="0"/>
        <v>6.5197046386521851E-2</v>
      </c>
    </row>
    <row r="19" spans="1:8">
      <c r="A19" s="500" t="s">
        <v>247</v>
      </c>
      <c r="B19" s="499">
        <f>+SUM(B20:B30)</f>
        <v>101013049</v>
      </c>
      <c r="C19" s="499">
        <f>+SUM(C20:C30)</f>
        <v>55954328</v>
      </c>
      <c r="D19" s="290">
        <f t="shared" si="1"/>
        <v>-0.44606831935149294</v>
      </c>
      <c r="E19" s="499">
        <f>+SUM(E20:E30)</f>
        <v>169126548</v>
      </c>
      <c r="F19" s="499">
        <f>+SUM(F20:F30)</f>
        <v>120577489</v>
      </c>
      <c r="G19" s="290">
        <f t="shared" si="2"/>
        <v>-0.28705758838050666</v>
      </c>
      <c r="H19" s="498">
        <f>F19/F19</f>
        <v>1</v>
      </c>
    </row>
    <row r="20" spans="1:8">
      <c r="A20" s="504" t="s">
        <v>241</v>
      </c>
      <c r="B20" s="502">
        <v>35778566</v>
      </c>
      <c r="C20" s="501">
        <v>16720185</v>
      </c>
      <c r="D20" s="287">
        <f t="shared" si="1"/>
        <v>-0.5326759322886222</v>
      </c>
      <c r="E20" s="502">
        <v>35778566</v>
      </c>
      <c r="F20" s="501">
        <v>30711127</v>
      </c>
      <c r="G20" s="287">
        <f t="shared" si="2"/>
        <v>-0.14163337345605187</v>
      </c>
      <c r="H20" s="287">
        <f t="shared" ref="H20:H30" si="3">+F20/$F$19</f>
        <v>0.25470033631236094</v>
      </c>
    </row>
    <row r="21" spans="1:8">
      <c r="A21" s="504" t="s">
        <v>22</v>
      </c>
      <c r="B21" s="502">
        <v>5861209</v>
      </c>
      <c r="C21" s="501">
        <v>4883559</v>
      </c>
      <c r="D21" s="287">
        <f t="shared" si="1"/>
        <v>-0.16680005780377394</v>
      </c>
      <c r="E21" s="502">
        <v>13427601</v>
      </c>
      <c r="F21" s="501">
        <v>23264524</v>
      </c>
      <c r="G21" s="287">
        <f t="shared" si="2"/>
        <v>0.73258976044939073</v>
      </c>
      <c r="H21" s="287">
        <f t="shared" si="3"/>
        <v>0.1929425151654966</v>
      </c>
    </row>
    <row r="22" spans="1:8">
      <c r="A22" s="504" t="s">
        <v>242</v>
      </c>
      <c r="B22" s="502">
        <v>12472245</v>
      </c>
      <c r="C22" s="501">
        <v>4520745</v>
      </c>
      <c r="D22" s="287">
        <f t="shared" si="1"/>
        <v>-0.63753558401073751</v>
      </c>
      <c r="E22" s="502">
        <v>30207593</v>
      </c>
      <c r="F22" s="501">
        <v>13384444</v>
      </c>
      <c r="G22" s="287">
        <f t="shared" si="2"/>
        <v>-0.55691789147185611</v>
      </c>
      <c r="H22" s="287">
        <f t="shared" si="3"/>
        <v>0.11100284232988132</v>
      </c>
    </row>
    <row r="23" spans="1:8">
      <c r="A23" s="503" t="s">
        <v>160</v>
      </c>
      <c r="B23" s="502">
        <v>2763656</v>
      </c>
      <c r="C23" s="501">
        <v>8716317</v>
      </c>
      <c r="D23" s="287">
        <f t="shared" si="1"/>
        <v>2.1539080840741396</v>
      </c>
      <c r="E23" s="502">
        <v>3245249</v>
      </c>
      <c r="F23" s="501">
        <v>13235678</v>
      </c>
      <c r="G23" s="287">
        <f t="shared" si="2"/>
        <v>3.0784784156778109</v>
      </c>
      <c r="H23" s="287">
        <f t="shared" si="3"/>
        <v>0.10976906311260139</v>
      </c>
    </row>
    <row r="24" spans="1:8">
      <c r="A24" s="503" t="s">
        <v>339</v>
      </c>
      <c r="B24" s="502">
        <v>17386016</v>
      </c>
      <c r="C24" s="501">
        <v>5341899</v>
      </c>
      <c r="D24" s="287">
        <f t="shared" si="1"/>
        <v>-0.69274737812273957</v>
      </c>
      <c r="E24" s="502">
        <v>20332660</v>
      </c>
      <c r="F24" s="501">
        <v>8132892</v>
      </c>
      <c r="G24" s="287">
        <f t="shared" si="2"/>
        <v>-0.60000845929652091</v>
      </c>
      <c r="H24" s="287">
        <f t="shared" si="3"/>
        <v>6.7449505437951196E-2</v>
      </c>
    </row>
    <row r="25" spans="1:8">
      <c r="A25" s="503" t="s">
        <v>335</v>
      </c>
      <c r="B25" s="502">
        <v>1410880</v>
      </c>
      <c r="C25" s="501">
        <v>1777830</v>
      </c>
      <c r="D25" s="287">
        <f t="shared" si="1"/>
        <v>0.26008590383306873</v>
      </c>
      <c r="E25" s="502">
        <v>7432483</v>
      </c>
      <c r="F25" s="501">
        <v>7448547</v>
      </c>
      <c r="G25" s="287">
        <f t="shared" si="2"/>
        <v>2.1613234769590761E-3</v>
      </c>
      <c r="H25" s="287">
        <f t="shared" si="3"/>
        <v>6.1773943559232686E-2</v>
      </c>
    </row>
    <row r="26" spans="1:8">
      <c r="A26" s="503" t="s">
        <v>338</v>
      </c>
      <c r="B26" s="502">
        <v>5027325</v>
      </c>
      <c r="C26" s="501">
        <v>3355673</v>
      </c>
      <c r="D26" s="287">
        <f t="shared" si="1"/>
        <v>-0.33251321527850297</v>
      </c>
      <c r="E26" s="502">
        <v>7157656</v>
      </c>
      <c r="F26" s="501">
        <v>5946800</v>
      </c>
      <c r="G26" s="287">
        <f t="shared" si="2"/>
        <v>-0.1691693481776716</v>
      </c>
      <c r="H26" s="287">
        <f t="shared" si="3"/>
        <v>4.9319321950716685E-2</v>
      </c>
    </row>
    <row r="27" spans="1:8">
      <c r="A27" s="503" t="s">
        <v>31</v>
      </c>
      <c r="B27" s="502">
        <v>19548</v>
      </c>
      <c r="C27" s="501">
        <v>344833</v>
      </c>
      <c r="D27" s="287" t="s">
        <v>64</v>
      </c>
      <c r="E27" s="502">
        <v>151629</v>
      </c>
      <c r="F27" s="501">
        <v>3290505</v>
      </c>
      <c r="G27" s="287" t="s">
        <v>64</v>
      </c>
      <c r="H27" s="287">
        <f t="shared" si="3"/>
        <v>2.7289546558727888E-2</v>
      </c>
    </row>
    <row r="28" spans="1:8">
      <c r="A28" s="503" t="s">
        <v>24</v>
      </c>
      <c r="B28" s="502">
        <v>420681</v>
      </c>
      <c r="C28" s="501">
        <v>1312964</v>
      </c>
      <c r="D28" s="287">
        <f>C28/B28-1</f>
        <v>2.1210442116473054</v>
      </c>
      <c r="E28" s="502">
        <v>1772829</v>
      </c>
      <c r="F28" s="501">
        <v>2386596</v>
      </c>
      <c r="G28" s="287">
        <f>F28/E28-1</f>
        <v>0.346207671467468</v>
      </c>
      <c r="H28" s="287">
        <f t="shared" si="3"/>
        <v>1.9793047771960153E-2</v>
      </c>
    </row>
    <row r="29" spans="1:8">
      <c r="A29" s="503" t="s">
        <v>336</v>
      </c>
      <c r="B29" s="502">
        <v>3416561</v>
      </c>
      <c r="C29" s="501">
        <v>1348086</v>
      </c>
      <c r="D29" s="287">
        <f>C29/B29-1</f>
        <v>-0.60542604098097474</v>
      </c>
      <c r="E29" s="502">
        <v>3395091</v>
      </c>
      <c r="F29" s="501">
        <v>1709956</v>
      </c>
      <c r="G29" s="287">
        <f>F29/E29-1</f>
        <v>-0.49634457515277208</v>
      </c>
      <c r="H29" s="287">
        <f t="shared" si="3"/>
        <v>1.4181386709753096E-2</v>
      </c>
    </row>
    <row r="30" spans="1:8">
      <c r="A30" s="503" t="s">
        <v>436</v>
      </c>
      <c r="B30" s="502">
        <v>16456362</v>
      </c>
      <c r="C30" s="501">
        <v>7632237</v>
      </c>
      <c r="D30" s="287">
        <f>C30/B30-1</f>
        <v>-0.5362135932595552</v>
      </c>
      <c r="E30" s="501">
        <v>46225191</v>
      </c>
      <c r="F30" s="501">
        <v>11066420</v>
      </c>
      <c r="G30" s="287">
        <f>F30/E30-1</f>
        <v>-0.7605976360378911</v>
      </c>
      <c r="H30" s="287">
        <f t="shared" si="3"/>
        <v>9.1778491091318054E-2</v>
      </c>
    </row>
    <row r="31" spans="1:8">
      <c r="A31" s="500" t="s">
        <v>248</v>
      </c>
      <c r="B31" s="499">
        <f>+SUM(B32:B42)</f>
        <v>24751967</v>
      </c>
      <c r="C31" s="499">
        <f>+SUM(C32:C42)</f>
        <v>24350130</v>
      </c>
      <c r="D31" s="290">
        <f>C31/B31-1</f>
        <v>-1.6234548147224026E-2</v>
      </c>
      <c r="E31" s="499">
        <f>+SUM(E32:E42)</f>
        <v>45645854</v>
      </c>
      <c r="F31" s="499">
        <f>+SUM(F32:F42)</f>
        <v>44056483</v>
      </c>
      <c r="G31" s="290">
        <f>F31/E31-1</f>
        <v>-3.4819613627997792E-2</v>
      </c>
      <c r="H31" s="498">
        <f>F31/F31</f>
        <v>1</v>
      </c>
    </row>
    <row r="32" spans="1:8">
      <c r="A32" s="504" t="s">
        <v>341</v>
      </c>
      <c r="B32" s="502">
        <v>3395338</v>
      </c>
      <c r="C32" s="501">
        <v>3610985</v>
      </c>
      <c r="D32" s="287">
        <f>C32/B32-1</f>
        <v>6.3512675321278689E-2</v>
      </c>
      <c r="E32" s="502">
        <v>6910331</v>
      </c>
      <c r="F32" s="501">
        <v>7270427</v>
      </c>
      <c r="G32" s="287">
        <f>F32/E32-1</f>
        <v>5.2109804870417831E-2</v>
      </c>
      <c r="H32" s="287">
        <f t="shared" ref="H32:H42" si="4">+F32/$F$31</f>
        <v>0.16502513375840736</v>
      </c>
    </row>
    <row r="33" spans="1:8">
      <c r="A33" s="504" t="s">
        <v>27</v>
      </c>
      <c r="B33" s="502"/>
      <c r="C33" s="501">
        <v>1052645</v>
      </c>
      <c r="D33" s="287" t="s">
        <v>64</v>
      </c>
      <c r="E33" s="502"/>
      <c r="F33" s="501">
        <v>2900374</v>
      </c>
      <c r="G33" s="287" t="s">
        <v>64</v>
      </c>
      <c r="H33" s="287">
        <f t="shared" si="4"/>
        <v>6.5833080684175357E-2</v>
      </c>
    </row>
    <row r="34" spans="1:8">
      <c r="A34" s="503" t="s">
        <v>125</v>
      </c>
      <c r="B34" s="502">
        <v>2491130</v>
      </c>
      <c r="C34" s="446">
        <v>1840093</v>
      </c>
      <c r="D34" s="287">
        <f>C34/B34-1</f>
        <v>-0.26134204156346719</v>
      </c>
      <c r="E34" s="502">
        <v>3619125</v>
      </c>
      <c r="F34" s="501">
        <v>2519266</v>
      </c>
      <c r="G34" s="287">
        <f>F34/E34-1</f>
        <v>-0.30390190999205613</v>
      </c>
      <c r="H34" s="287">
        <f t="shared" si="4"/>
        <v>5.718263983986193E-2</v>
      </c>
    </row>
    <row r="35" spans="1:8">
      <c r="A35" s="503" t="s">
        <v>351</v>
      </c>
      <c r="B35" s="502">
        <v>1121384</v>
      </c>
      <c r="C35" s="501">
        <v>1775058</v>
      </c>
      <c r="D35" s="287">
        <f>C35/B35-1</f>
        <v>0.58291718091215849</v>
      </c>
      <c r="E35" s="502">
        <v>1489272</v>
      </c>
      <c r="F35" s="501">
        <v>2494563</v>
      </c>
      <c r="G35" s="287">
        <f>F35/E35-1</f>
        <v>0.67502175559602273</v>
      </c>
      <c r="H35" s="287">
        <f t="shared" si="4"/>
        <v>5.6621927810261208E-2</v>
      </c>
    </row>
    <row r="36" spans="1:8">
      <c r="A36" s="504" t="s">
        <v>29</v>
      </c>
      <c r="B36" s="502">
        <v>1529565</v>
      </c>
      <c r="C36" s="501">
        <v>982534</v>
      </c>
      <c r="D36" s="287">
        <f>C36/B36-1</f>
        <v>-0.35763828277974452</v>
      </c>
      <c r="E36" s="502">
        <v>2844555</v>
      </c>
      <c r="F36" s="501">
        <v>2170141</v>
      </c>
      <c r="G36" s="287">
        <f>F36/E36-1</f>
        <v>-0.23708945687462535</v>
      </c>
      <c r="H36" s="287">
        <f t="shared" si="4"/>
        <v>4.925815344815427E-2</v>
      </c>
    </row>
    <row r="37" spans="1:8">
      <c r="A37" s="503" t="s">
        <v>242</v>
      </c>
      <c r="B37" s="502"/>
      <c r="C37" s="501">
        <v>997438</v>
      </c>
      <c r="D37" s="287" t="s">
        <v>64</v>
      </c>
      <c r="E37" s="502"/>
      <c r="F37" s="501">
        <v>1786211</v>
      </c>
      <c r="G37" s="287" t="s">
        <v>64</v>
      </c>
      <c r="H37" s="287">
        <f t="shared" si="4"/>
        <v>4.0543658466791366E-2</v>
      </c>
    </row>
    <row r="38" spans="1:8">
      <c r="A38" s="503" t="s">
        <v>348</v>
      </c>
      <c r="B38" s="502">
        <v>1557830</v>
      </c>
      <c r="C38" s="501">
        <v>880465</v>
      </c>
      <c r="D38" s="287">
        <f t="shared" ref="D38:D68" si="5">C38/B38-1</f>
        <v>-0.43481316960130434</v>
      </c>
      <c r="E38" s="502">
        <v>3644386</v>
      </c>
      <c r="F38" s="501">
        <v>1703940</v>
      </c>
      <c r="G38" s="287">
        <f t="shared" ref="G38:G68" si="6">F38/E38-1</f>
        <v>-0.53244798986715458</v>
      </c>
      <c r="H38" s="287">
        <f t="shared" si="4"/>
        <v>3.867626019988931E-2</v>
      </c>
    </row>
    <row r="39" spans="1:8">
      <c r="A39" s="503" t="s">
        <v>31</v>
      </c>
      <c r="B39" s="502">
        <v>1447982</v>
      </c>
      <c r="C39" s="501">
        <v>826298</v>
      </c>
      <c r="D39" s="287">
        <f t="shared" si="5"/>
        <v>-0.42934511616857118</v>
      </c>
      <c r="E39" s="502">
        <v>2565006</v>
      </c>
      <c r="F39" s="501">
        <v>1432316</v>
      </c>
      <c r="G39" s="287">
        <f t="shared" si="6"/>
        <v>-0.44159350894305904</v>
      </c>
      <c r="H39" s="287">
        <f t="shared" si="4"/>
        <v>3.2510901970999366E-2</v>
      </c>
    </row>
    <row r="40" spans="1:8">
      <c r="A40" s="503" t="s">
        <v>342</v>
      </c>
      <c r="B40" s="502">
        <v>1081462</v>
      </c>
      <c r="C40" s="501">
        <v>854064</v>
      </c>
      <c r="D40" s="287">
        <f t="shared" si="5"/>
        <v>-0.21026906169611137</v>
      </c>
      <c r="E40" s="502">
        <v>1750997</v>
      </c>
      <c r="F40" s="501">
        <v>1412569</v>
      </c>
      <c r="G40" s="287">
        <f t="shared" si="6"/>
        <v>-0.19327731572355633</v>
      </c>
      <c r="H40" s="287">
        <f t="shared" si="4"/>
        <v>3.2062681898598212E-2</v>
      </c>
    </row>
    <row r="41" spans="1:8">
      <c r="A41" s="503" t="s">
        <v>338</v>
      </c>
      <c r="B41" s="502">
        <v>1294547</v>
      </c>
      <c r="C41" s="501">
        <v>940822</v>
      </c>
      <c r="D41" s="287">
        <f t="shared" si="5"/>
        <v>-0.27324230020231011</v>
      </c>
      <c r="E41" s="502">
        <v>1439148</v>
      </c>
      <c r="F41" s="501">
        <v>1358475</v>
      </c>
      <c r="G41" s="287">
        <f t="shared" si="6"/>
        <v>-5.6056083182549621E-2</v>
      </c>
      <c r="H41" s="287">
        <f t="shared" si="4"/>
        <v>3.0834848982384727E-2</v>
      </c>
    </row>
    <row r="42" spans="1:8">
      <c r="A42" s="503" t="s">
        <v>435</v>
      </c>
      <c r="B42" s="502">
        <v>10832729</v>
      </c>
      <c r="C42" s="501">
        <v>10589728</v>
      </c>
      <c r="D42" s="287">
        <f t="shared" si="5"/>
        <v>-2.2432112905252266E-2</v>
      </c>
      <c r="E42" s="501">
        <v>21383034</v>
      </c>
      <c r="F42" s="501">
        <v>19008201</v>
      </c>
      <c r="G42" s="287">
        <f t="shared" si="6"/>
        <v>-0.11106155468863776</v>
      </c>
      <c r="H42" s="287">
        <f t="shared" si="4"/>
        <v>0.43145071294047688</v>
      </c>
    </row>
    <row r="43" spans="1:8">
      <c r="A43" s="500" t="s">
        <v>250</v>
      </c>
      <c r="B43" s="499">
        <f>+SUM(B44:B54)</f>
        <v>61914069</v>
      </c>
      <c r="C43" s="499">
        <f>+SUM(C44:C54)</f>
        <v>53023593</v>
      </c>
      <c r="D43" s="290">
        <f t="shared" si="5"/>
        <v>-0.1435937928744434</v>
      </c>
      <c r="E43" s="499">
        <f>+SUM(E44:E54)</f>
        <v>119778134</v>
      </c>
      <c r="F43" s="499">
        <f>+SUM(F44:F54)</f>
        <v>95617006</v>
      </c>
      <c r="G43" s="290">
        <f t="shared" si="6"/>
        <v>-0.20171568209603263</v>
      </c>
      <c r="H43" s="498">
        <f>F43/F43</f>
        <v>1</v>
      </c>
    </row>
    <row r="44" spans="1:8">
      <c r="A44" s="504" t="s">
        <v>241</v>
      </c>
      <c r="B44" s="502">
        <v>4313359</v>
      </c>
      <c r="C44" s="501">
        <v>15380764</v>
      </c>
      <c r="D44" s="287">
        <f t="shared" si="5"/>
        <v>2.5658436962933067</v>
      </c>
      <c r="E44" s="502">
        <v>9370171</v>
      </c>
      <c r="F44" s="501">
        <v>25846252</v>
      </c>
      <c r="G44" s="287">
        <f t="shared" si="6"/>
        <v>1.7583543566067257</v>
      </c>
      <c r="H44" s="287">
        <f t="shared" ref="H44:H54" si="7">+F44/$F$43</f>
        <v>0.2703101998403924</v>
      </c>
    </row>
    <row r="45" spans="1:8">
      <c r="A45" s="504" t="s">
        <v>335</v>
      </c>
      <c r="B45" s="502">
        <v>2152756</v>
      </c>
      <c r="C45" s="501">
        <v>7753016</v>
      </c>
      <c r="D45" s="287">
        <f t="shared" si="5"/>
        <v>2.6014374132507352</v>
      </c>
      <c r="E45" s="502">
        <v>2734527</v>
      </c>
      <c r="F45" s="501">
        <v>14996495</v>
      </c>
      <c r="G45" s="287">
        <f t="shared" si="6"/>
        <v>4.4841276023239116</v>
      </c>
      <c r="H45" s="287">
        <f t="shared" si="7"/>
        <v>0.15683920285058914</v>
      </c>
    </row>
    <row r="46" spans="1:8">
      <c r="A46" s="504" t="s">
        <v>22</v>
      </c>
      <c r="B46" s="502">
        <v>4483296</v>
      </c>
      <c r="C46" s="501">
        <v>5595870</v>
      </c>
      <c r="D46" s="287">
        <f t="shared" si="5"/>
        <v>0.24815983597781632</v>
      </c>
      <c r="E46" s="502">
        <v>8188949</v>
      </c>
      <c r="F46" s="501">
        <v>9583923</v>
      </c>
      <c r="G46" s="287">
        <f t="shared" si="6"/>
        <v>0.17034835605887877</v>
      </c>
      <c r="H46" s="287">
        <f t="shared" si="7"/>
        <v>0.10023241054002464</v>
      </c>
    </row>
    <row r="47" spans="1:8">
      <c r="A47" s="503" t="s">
        <v>30</v>
      </c>
      <c r="B47" s="502">
        <v>742796</v>
      </c>
      <c r="C47" s="501">
        <v>1959271</v>
      </c>
      <c r="D47" s="287">
        <f t="shared" si="5"/>
        <v>1.637697295085057</v>
      </c>
      <c r="E47" s="502">
        <v>2650978</v>
      </c>
      <c r="F47" s="501">
        <v>6301569</v>
      </c>
      <c r="G47" s="287">
        <f t="shared" si="6"/>
        <v>1.3770732914418753</v>
      </c>
      <c r="H47" s="287">
        <f t="shared" si="7"/>
        <v>6.5904270209004454E-2</v>
      </c>
    </row>
    <row r="48" spans="1:8">
      <c r="A48" s="503" t="s">
        <v>25</v>
      </c>
      <c r="B48" s="502">
        <v>4772839</v>
      </c>
      <c r="C48" s="501">
        <v>2750776</v>
      </c>
      <c r="D48" s="287">
        <f t="shared" si="5"/>
        <v>-0.42366042516833269</v>
      </c>
      <c r="E48" s="502">
        <v>6965568</v>
      </c>
      <c r="F48" s="501">
        <v>5701045</v>
      </c>
      <c r="G48" s="287">
        <f t="shared" si="6"/>
        <v>-0.18153910779422444</v>
      </c>
      <c r="H48" s="287">
        <f t="shared" si="7"/>
        <v>5.9623755631921793E-2</v>
      </c>
    </row>
    <row r="49" spans="1:8">
      <c r="A49" s="503" t="s">
        <v>341</v>
      </c>
      <c r="B49" s="502">
        <v>844780</v>
      </c>
      <c r="C49" s="501">
        <v>534837</v>
      </c>
      <c r="D49" s="287">
        <f t="shared" si="5"/>
        <v>-0.3668919718743342</v>
      </c>
      <c r="E49" s="502">
        <v>3346638</v>
      </c>
      <c r="F49" s="501">
        <v>3193735</v>
      </c>
      <c r="G49" s="287">
        <f t="shared" si="6"/>
        <v>-4.5688538766367914E-2</v>
      </c>
      <c r="H49" s="287">
        <f t="shared" si="7"/>
        <v>3.3401328211427161E-2</v>
      </c>
    </row>
    <row r="50" spans="1:8">
      <c r="A50" s="503" t="s">
        <v>339</v>
      </c>
      <c r="B50" s="502">
        <v>4352324</v>
      </c>
      <c r="C50" s="501">
        <v>3283329</v>
      </c>
      <c r="D50" s="287">
        <f t="shared" si="5"/>
        <v>-0.2456147566219794</v>
      </c>
      <c r="E50" s="502">
        <v>10204012</v>
      </c>
      <c r="F50" s="501">
        <v>3098909</v>
      </c>
      <c r="G50" s="287">
        <f t="shared" si="6"/>
        <v>-0.6963048455842662</v>
      </c>
      <c r="H50" s="287">
        <f t="shared" si="7"/>
        <v>3.2409600861168987E-2</v>
      </c>
    </row>
    <row r="51" spans="1:8">
      <c r="A51" s="503" t="s">
        <v>338</v>
      </c>
      <c r="B51" s="502">
        <v>2849503</v>
      </c>
      <c r="C51" s="501">
        <v>2484571</v>
      </c>
      <c r="D51" s="287">
        <f t="shared" si="5"/>
        <v>-0.12806864916443328</v>
      </c>
      <c r="E51" s="502">
        <v>3606201</v>
      </c>
      <c r="F51" s="501">
        <v>2783373</v>
      </c>
      <c r="G51" s="287">
        <f t="shared" si="6"/>
        <v>-0.22817030997440246</v>
      </c>
      <c r="H51" s="287">
        <f t="shared" si="7"/>
        <v>2.9109602114084181E-2</v>
      </c>
    </row>
    <row r="52" spans="1:8">
      <c r="A52" s="503" t="s">
        <v>240</v>
      </c>
      <c r="B52" s="502">
        <v>482724</v>
      </c>
      <c r="C52" s="501">
        <v>1085744</v>
      </c>
      <c r="D52" s="287">
        <f t="shared" si="5"/>
        <v>1.2492024428037554</v>
      </c>
      <c r="E52" s="502">
        <v>2519718</v>
      </c>
      <c r="F52" s="501">
        <v>2365573</v>
      </c>
      <c r="G52" s="287">
        <f t="shared" si="6"/>
        <v>-6.1175496623034786E-2</v>
      </c>
      <c r="H52" s="287">
        <f t="shared" si="7"/>
        <v>2.4740086507205633E-2</v>
      </c>
    </row>
    <row r="53" spans="1:8">
      <c r="A53" s="503" t="s">
        <v>337</v>
      </c>
      <c r="B53" s="502">
        <v>602245</v>
      </c>
      <c r="C53" s="501">
        <v>1586397</v>
      </c>
      <c r="D53" s="287">
        <f t="shared" si="5"/>
        <v>1.6341389301696152</v>
      </c>
      <c r="E53" s="502">
        <v>2995847</v>
      </c>
      <c r="F53" s="501">
        <v>2253954</v>
      </c>
      <c r="G53" s="287">
        <f t="shared" si="6"/>
        <v>-0.24764048364285629</v>
      </c>
      <c r="H53" s="287">
        <f t="shared" si="7"/>
        <v>2.3572731403030962E-2</v>
      </c>
    </row>
    <row r="54" spans="1:8">
      <c r="A54" s="503" t="s">
        <v>434</v>
      </c>
      <c r="B54" s="502">
        <v>36317447</v>
      </c>
      <c r="C54" s="501">
        <v>10609018</v>
      </c>
      <c r="D54" s="287">
        <f t="shared" si="5"/>
        <v>-0.70788095319585653</v>
      </c>
      <c r="E54" s="502">
        <v>67195525</v>
      </c>
      <c r="F54" s="501">
        <v>19492178</v>
      </c>
      <c r="G54" s="287">
        <f t="shared" si="6"/>
        <v>-0.70991851019840979</v>
      </c>
      <c r="H54" s="287">
        <f t="shared" si="7"/>
        <v>0.20385681183115062</v>
      </c>
    </row>
    <row r="55" spans="1:8">
      <c r="A55" s="500" t="s">
        <v>327</v>
      </c>
      <c r="B55" s="499">
        <f>+SUM(B56:B66)</f>
        <v>92353689</v>
      </c>
      <c r="C55" s="499">
        <f>+SUM(C56:C66)</f>
        <v>43678941</v>
      </c>
      <c r="D55" s="290">
        <f t="shared" si="5"/>
        <v>-0.52704714372589923</v>
      </c>
      <c r="E55" s="499">
        <f>+SUM(E56:E66)</f>
        <v>152954969</v>
      </c>
      <c r="F55" s="499">
        <f>+SUM(F56:F66)</f>
        <v>72633056</v>
      </c>
      <c r="G55" s="290">
        <f t="shared" si="6"/>
        <v>-0.52513438121778178</v>
      </c>
      <c r="H55" s="505">
        <f>F55/F55</f>
        <v>1</v>
      </c>
    </row>
    <row r="56" spans="1:8">
      <c r="A56" s="504" t="s">
        <v>24</v>
      </c>
      <c r="B56" s="502">
        <v>9988913</v>
      </c>
      <c r="C56" s="501">
        <v>6670511</v>
      </c>
      <c r="D56" s="287">
        <f t="shared" si="5"/>
        <v>-0.33220851958566466</v>
      </c>
      <c r="E56" s="502">
        <v>19161501</v>
      </c>
      <c r="F56" s="501">
        <v>8817211</v>
      </c>
      <c r="G56" s="287">
        <f t="shared" si="6"/>
        <v>-0.53984758292160939</v>
      </c>
      <c r="H56" s="287">
        <f t="shared" ref="H56:H66" si="8">+F56/$F$55</f>
        <v>0.12139391463853592</v>
      </c>
    </row>
    <row r="57" spans="1:8">
      <c r="A57" s="504" t="s">
        <v>242</v>
      </c>
      <c r="B57" s="502">
        <v>32884642</v>
      </c>
      <c r="C57" s="501">
        <v>4662808</v>
      </c>
      <c r="D57" s="287">
        <f t="shared" si="5"/>
        <v>-0.85820712294815316</v>
      </c>
      <c r="E57" s="502">
        <v>53445948</v>
      </c>
      <c r="F57" s="501">
        <v>7974437</v>
      </c>
      <c r="G57" s="287">
        <f t="shared" si="6"/>
        <v>-0.85079435769387046</v>
      </c>
      <c r="H57" s="287">
        <f t="shared" si="8"/>
        <v>0.10979074045844911</v>
      </c>
    </row>
    <row r="58" spans="1:8">
      <c r="A58" s="503" t="s">
        <v>31</v>
      </c>
      <c r="B58" s="502">
        <v>3407655</v>
      </c>
      <c r="C58" s="501">
        <v>3772475</v>
      </c>
      <c r="D58" s="287">
        <f t="shared" si="5"/>
        <v>0.1070589599005769</v>
      </c>
      <c r="E58" s="502">
        <v>6734299</v>
      </c>
      <c r="F58" s="501">
        <v>7306284</v>
      </c>
      <c r="G58" s="287">
        <f t="shared" si="6"/>
        <v>8.4936086146457201E-2</v>
      </c>
      <c r="H58" s="287">
        <f t="shared" si="8"/>
        <v>0.1005917195608567</v>
      </c>
    </row>
    <row r="59" spans="1:8">
      <c r="A59" s="504" t="s">
        <v>337</v>
      </c>
      <c r="B59" s="502">
        <v>5046682</v>
      </c>
      <c r="C59" s="501">
        <v>3744610</v>
      </c>
      <c r="D59" s="287">
        <f t="shared" si="5"/>
        <v>-0.25800555691838722</v>
      </c>
      <c r="E59" s="502">
        <v>10436255</v>
      </c>
      <c r="F59" s="501">
        <v>7227528</v>
      </c>
      <c r="G59" s="287">
        <f t="shared" si="6"/>
        <v>-0.30745962033315588</v>
      </c>
      <c r="H59" s="287">
        <f t="shared" si="8"/>
        <v>9.9507419872296166E-2</v>
      </c>
    </row>
    <row r="60" spans="1:8">
      <c r="A60" s="503" t="s">
        <v>344</v>
      </c>
      <c r="B60" s="502">
        <v>16616993</v>
      </c>
      <c r="C60" s="501">
        <v>4510194</v>
      </c>
      <c r="D60" s="287">
        <f t="shared" si="5"/>
        <v>-0.72857941265305937</v>
      </c>
      <c r="E60" s="502">
        <v>17424204</v>
      </c>
      <c r="F60" s="501">
        <v>4919392</v>
      </c>
      <c r="G60" s="287">
        <f t="shared" si="6"/>
        <v>-0.71766905392062674</v>
      </c>
      <c r="H60" s="287">
        <f t="shared" si="8"/>
        <v>6.7729382059870918E-2</v>
      </c>
    </row>
    <row r="61" spans="1:8">
      <c r="A61" s="503" t="s">
        <v>341</v>
      </c>
      <c r="B61" s="502">
        <v>2025409</v>
      </c>
      <c r="C61" s="501">
        <v>1432220</v>
      </c>
      <c r="D61" s="287">
        <f t="shared" si="5"/>
        <v>-0.29287368625299881</v>
      </c>
      <c r="E61" s="502">
        <v>4516061</v>
      </c>
      <c r="F61" s="501">
        <v>3754153</v>
      </c>
      <c r="G61" s="287">
        <f t="shared" si="6"/>
        <v>-0.16871074150681309</v>
      </c>
      <c r="H61" s="287">
        <f t="shared" si="8"/>
        <v>5.1686562658192436E-2</v>
      </c>
    </row>
    <row r="62" spans="1:8">
      <c r="A62" s="503" t="s">
        <v>351</v>
      </c>
      <c r="B62" s="502">
        <v>3699109</v>
      </c>
      <c r="C62" s="501">
        <v>1936369</v>
      </c>
      <c r="D62" s="287">
        <f t="shared" si="5"/>
        <v>-0.4765309700254845</v>
      </c>
      <c r="E62" s="502">
        <v>4699109</v>
      </c>
      <c r="F62" s="501">
        <v>3633478</v>
      </c>
      <c r="G62" s="287">
        <f t="shared" si="6"/>
        <v>-0.22677299036902532</v>
      </c>
      <c r="H62" s="287">
        <f t="shared" si="8"/>
        <v>5.0025129054187122E-2</v>
      </c>
    </row>
    <row r="63" spans="1:8">
      <c r="A63" s="503" t="s">
        <v>405</v>
      </c>
      <c r="B63" s="502">
        <v>1725611</v>
      </c>
      <c r="C63" s="501">
        <v>1549385</v>
      </c>
      <c r="D63" s="287">
        <f t="shared" si="5"/>
        <v>-0.10212382744430815</v>
      </c>
      <c r="E63" s="502">
        <v>2881036</v>
      </c>
      <c r="F63" s="501">
        <v>2783289</v>
      </c>
      <c r="G63" s="287">
        <f t="shared" si="6"/>
        <v>-3.3927725998564418E-2</v>
      </c>
      <c r="H63" s="287">
        <f t="shared" si="8"/>
        <v>3.8319866370485636E-2</v>
      </c>
    </row>
    <row r="64" spans="1:8">
      <c r="A64" s="503" t="s">
        <v>125</v>
      </c>
      <c r="B64" s="502">
        <v>595242</v>
      </c>
      <c r="C64" s="501">
        <v>1970934</v>
      </c>
      <c r="D64" s="287">
        <f t="shared" si="5"/>
        <v>2.3111473988730635</v>
      </c>
      <c r="E64" s="502">
        <v>1019182</v>
      </c>
      <c r="F64" s="501">
        <v>2775952</v>
      </c>
      <c r="G64" s="287">
        <f t="shared" si="6"/>
        <v>1.7237058739263449</v>
      </c>
      <c r="H64" s="287">
        <f t="shared" si="8"/>
        <v>3.8218851758075552E-2</v>
      </c>
    </row>
    <row r="65" spans="1:8">
      <c r="A65" s="503" t="s">
        <v>342</v>
      </c>
      <c r="B65" s="502">
        <v>1901812</v>
      </c>
      <c r="C65" s="501">
        <v>1560440</v>
      </c>
      <c r="D65" s="287">
        <f t="shared" si="5"/>
        <v>-0.17949828900017462</v>
      </c>
      <c r="E65" s="502">
        <v>3488983</v>
      </c>
      <c r="F65" s="501">
        <v>2768252</v>
      </c>
      <c r="G65" s="287">
        <f t="shared" si="6"/>
        <v>-0.20657337682642762</v>
      </c>
      <c r="H65" s="287">
        <f t="shared" si="8"/>
        <v>3.8112839421213393E-2</v>
      </c>
    </row>
    <row r="66" spans="1:8">
      <c r="A66" s="503" t="s">
        <v>433</v>
      </c>
      <c r="B66" s="502">
        <v>14461621</v>
      </c>
      <c r="C66" s="501">
        <v>11868995</v>
      </c>
      <c r="D66" s="287">
        <f t="shared" si="5"/>
        <v>-0.17927630657725024</v>
      </c>
      <c r="E66" s="501">
        <v>29148391</v>
      </c>
      <c r="F66" s="501">
        <v>20673080</v>
      </c>
      <c r="G66" s="287">
        <f t="shared" si="6"/>
        <v>-0.29076428266658016</v>
      </c>
      <c r="H66" s="287">
        <f t="shared" si="8"/>
        <v>0.28462357414783707</v>
      </c>
    </row>
    <row r="67" spans="1:8">
      <c r="A67" s="500" t="s">
        <v>26</v>
      </c>
      <c r="B67" s="499">
        <f>+SUM(B68:B78)</f>
        <v>37821725</v>
      </c>
      <c r="C67" s="499">
        <f>+SUM(C68:C78)</f>
        <v>41464208</v>
      </c>
      <c r="D67" s="290">
        <f t="shared" si="5"/>
        <v>9.6306633290787147E-2</v>
      </c>
      <c r="E67" s="499">
        <f>+SUM(E68:E78)</f>
        <v>99858672</v>
      </c>
      <c r="F67" s="499">
        <f>+SUM(F68:F78)</f>
        <v>87913338</v>
      </c>
      <c r="G67" s="290">
        <f t="shared" si="6"/>
        <v>-0.11962239994539481</v>
      </c>
      <c r="H67" s="498">
        <f>F67/F67</f>
        <v>1</v>
      </c>
    </row>
    <row r="68" spans="1:8">
      <c r="A68" s="504" t="s">
        <v>241</v>
      </c>
      <c r="B68" s="502">
        <v>13490620</v>
      </c>
      <c r="C68" s="501">
        <v>17986311</v>
      </c>
      <c r="D68" s="287">
        <f t="shared" si="5"/>
        <v>0.33324569219205635</v>
      </c>
      <c r="E68" s="502">
        <v>58379011</v>
      </c>
      <c r="F68" s="501">
        <v>46396254</v>
      </c>
      <c r="G68" s="287">
        <f t="shared" si="6"/>
        <v>-0.20525796505870919</v>
      </c>
      <c r="H68" s="287">
        <f t="shared" ref="H68:H78" si="9">+F68/$F$67</f>
        <v>0.52774988477857587</v>
      </c>
    </row>
    <row r="69" spans="1:8">
      <c r="A69" s="504" t="s">
        <v>242</v>
      </c>
      <c r="B69" s="502"/>
      <c r="C69" s="501">
        <v>10293543</v>
      </c>
      <c r="D69" s="287" t="s">
        <v>64</v>
      </c>
      <c r="E69" s="502"/>
      <c r="F69" s="501">
        <v>18585819</v>
      </c>
      <c r="G69" s="287" t="s">
        <v>64</v>
      </c>
      <c r="H69" s="287">
        <f t="shared" si="9"/>
        <v>0.21141068491791315</v>
      </c>
    </row>
    <row r="70" spans="1:8">
      <c r="A70" s="504" t="s">
        <v>329</v>
      </c>
      <c r="B70" s="502">
        <v>1448234</v>
      </c>
      <c r="C70" s="501">
        <v>2327487</v>
      </c>
      <c r="D70" s="287">
        <f>C70/B70-1</f>
        <v>0.60712081058723943</v>
      </c>
      <c r="E70" s="502">
        <v>2980863</v>
      </c>
      <c r="F70" s="501">
        <v>4135776</v>
      </c>
      <c r="G70" s="287">
        <f t="shared" ref="G70:G79" si="10">F70/E70-1</f>
        <v>0.38744249567994227</v>
      </c>
      <c r="H70" s="287">
        <f t="shared" si="9"/>
        <v>4.7043783049165989E-2</v>
      </c>
    </row>
    <row r="71" spans="1:8">
      <c r="A71" s="503" t="s">
        <v>160</v>
      </c>
      <c r="B71" s="502">
        <v>2883172</v>
      </c>
      <c r="C71" s="501">
        <v>2665693</v>
      </c>
      <c r="D71" s="287">
        <f>C71/B71-1</f>
        <v>-7.5430463392402558E-2</v>
      </c>
      <c r="E71" s="502">
        <v>5453639</v>
      </c>
      <c r="F71" s="501">
        <v>4102512</v>
      </c>
      <c r="G71" s="287">
        <f t="shared" si="10"/>
        <v>-0.24774778821993904</v>
      </c>
      <c r="H71" s="287">
        <f t="shared" si="9"/>
        <v>4.6665410429530048E-2</v>
      </c>
    </row>
    <row r="72" spans="1:8">
      <c r="A72" s="503" t="s">
        <v>338</v>
      </c>
      <c r="B72" s="502">
        <v>1078790</v>
      </c>
      <c r="C72" s="501">
        <v>1833814</v>
      </c>
      <c r="D72" s="287">
        <f>C72/B72-1</f>
        <v>0.69988042158344066</v>
      </c>
      <c r="E72" s="502">
        <v>1579497</v>
      </c>
      <c r="F72" s="501">
        <v>2188696</v>
      </c>
      <c r="G72" s="287">
        <f t="shared" si="10"/>
        <v>0.38569177402679466</v>
      </c>
      <c r="H72" s="287">
        <f t="shared" si="9"/>
        <v>2.4896062984208382E-2</v>
      </c>
    </row>
    <row r="73" spans="1:8">
      <c r="A73" s="503" t="s">
        <v>22</v>
      </c>
      <c r="B73" s="502">
        <v>518021</v>
      </c>
      <c r="C73" s="501">
        <v>0</v>
      </c>
      <c r="D73" s="287" t="s">
        <v>54</v>
      </c>
      <c r="E73" s="502">
        <v>925246</v>
      </c>
      <c r="F73" s="501">
        <v>1643515</v>
      </c>
      <c r="G73" s="287">
        <f t="shared" si="10"/>
        <v>0.77630057303679245</v>
      </c>
      <c r="H73" s="287">
        <f t="shared" si="9"/>
        <v>1.8694717290793805E-2</v>
      </c>
    </row>
    <row r="74" spans="1:8">
      <c r="A74" s="503" t="s">
        <v>314</v>
      </c>
      <c r="B74" s="502">
        <v>929982</v>
      </c>
      <c r="C74" s="501">
        <v>736172</v>
      </c>
      <c r="D74" s="287">
        <f t="shared" ref="D74:D79" si="11">C74/B74-1</f>
        <v>-0.20840188304719875</v>
      </c>
      <c r="E74" s="502">
        <v>1525086</v>
      </c>
      <c r="F74" s="501">
        <v>1467650</v>
      </c>
      <c r="G74" s="287">
        <f t="shared" si="10"/>
        <v>-3.766082699598583E-2</v>
      </c>
      <c r="H74" s="287">
        <f t="shared" si="9"/>
        <v>1.6694281361492608E-2</v>
      </c>
    </row>
    <row r="75" spans="1:8">
      <c r="A75" s="503" t="s">
        <v>24</v>
      </c>
      <c r="B75" s="502">
        <v>301033</v>
      </c>
      <c r="C75" s="501">
        <v>476303</v>
      </c>
      <c r="D75" s="287">
        <f t="shared" si="11"/>
        <v>0.58222852644062284</v>
      </c>
      <c r="E75" s="502">
        <v>504163</v>
      </c>
      <c r="F75" s="501">
        <v>924763</v>
      </c>
      <c r="G75" s="287">
        <f t="shared" si="10"/>
        <v>0.83425400118612436</v>
      </c>
      <c r="H75" s="287">
        <f t="shared" si="9"/>
        <v>1.0519029547029598E-2</v>
      </c>
    </row>
    <row r="76" spans="1:8">
      <c r="A76" s="503" t="s">
        <v>370</v>
      </c>
      <c r="B76" s="502">
        <v>507466</v>
      </c>
      <c r="C76" s="501">
        <v>449133</v>
      </c>
      <c r="D76" s="287">
        <f t="shared" si="11"/>
        <v>-0.11494957297631758</v>
      </c>
      <c r="E76" s="502">
        <v>1221658</v>
      </c>
      <c r="F76" s="501">
        <v>881311</v>
      </c>
      <c r="G76" s="287">
        <f t="shared" si="10"/>
        <v>-0.27859433654918153</v>
      </c>
      <c r="H76" s="287">
        <f t="shared" si="9"/>
        <v>1.0024770075275722E-2</v>
      </c>
    </row>
    <row r="77" spans="1:8">
      <c r="A77" s="503" t="s">
        <v>351</v>
      </c>
      <c r="B77" s="502">
        <v>568641</v>
      </c>
      <c r="C77" s="501">
        <v>607095</v>
      </c>
      <c r="D77" s="287">
        <f t="shared" si="11"/>
        <v>6.7624388674049074E-2</v>
      </c>
      <c r="E77" s="502">
        <v>858588</v>
      </c>
      <c r="F77" s="501">
        <v>825870</v>
      </c>
      <c r="G77" s="287">
        <f t="shared" si="10"/>
        <v>-3.8106752016100809E-2</v>
      </c>
      <c r="H77" s="287">
        <f t="shared" si="9"/>
        <v>9.394137667710899E-3</v>
      </c>
    </row>
    <row r="78" spans="1:8">
      <c r="A78" s="503" t="s">
        <v>432</v>
      </c>
      <c r="B78" s="502">
        <v>16095766</v>
      </c>
      <c r="C78" s="501">
        <v>4088657</v>
      </c>
      <c r="D78" s="287">
        <f t="shared" si="11"/>
        <v>-0.7459793463697223</v>
      </c>
      <c r="E78" s="501">
        <v>26430921</v>
      </c>
      <c r="F78" s="501">
        <v>6761172</v>
      </c>
      <c r="G78" s="287">
        <f t="shared" si="10"/>
        <v>-0.74419461206062398</v>
      </c>
      <c r="H78" s="287">
        <f t="shared" si="9"/>
        <v>7.6907237898303893E-2</v>
      </c>
    </row>
    <row r="79" spans="1:8" s="150" customFormat="1" ht="16.5" customHeight="1">
      <c r="A79" s="500" t="s">
        <v>55</v>
      </c>
      <c r="B79" s="499">
        <f>+B67+B55+B43+B31+B19+B7</f>
        <v>400710841</v>
      </c>
      <c r="C79" s="499">
        <f>+C67+C55+C43+C31+C19+C7</f>
        <v>347593763</v>
      </c>
      <c r="D79" s="290">
        <f t="shared" si="11"/>
        <v>-0.13255712739750902</v>
      </c>
      <c r="E79" s="499">
        <f>+E67+E55+E43+E31+E19+E7</f>
        <v>740244691</v>
      </c>
      <c r="F79" s="499">
        <f>+F67+F55+F43+F31+F19+F7</f>
        <v>657288438</v>
      </c>
      <c r="G79" s="290">
        <f t="shared" si="10"/>
        <v>-0.11206598846110472</v>
      </c>
      <c r="H79" s="498">
        <f>F79/F79</f>
        <v>1</v>
      </c>
    </row>
    <row r="80" spans="1:8" s="150" customFormat="1">
      <c r="B80" s="214"/>
      <c r="C80" s="214"/>
      <c r="D80" s="214"/>
      <c r="E80" s="214"/>
      <c r="F80" s="214"/>
      <c r="G80" s="214"/>
      <c r="H80" s="214"/>
    </row>
    <row r="81" spans="1:8" s="150" customFormat="1" ht="45.75" customHeight="1">
      <c r="A81" s="809" t="s">
        <v>419</v>
      </c>
      <c r="B81" s="809"/>
      <c r="C81" s="809"/>
      <c r="D81" s="809"/>
      <c r="E81" s="809"/>
      <c r="F81" s="497"/>
      <c r="G81" s="497"/>
      <c r="H81" s="497"/>
    </row>
    <row r="82" spans="1:8" s="150" customFormat="1">
      <c r="B82" s="376"/>
      <c r="C82" s="376"/>
      <c r="D82" s="376"/>
      <c r="E82" s="376"/>
      <c r="F82" s="376"/>
      <c r="G82" s="376"/>
      <c r="H82" s="376"/>
    </row>
    <row r="83" spans="1:8" s="150" customFormat="1"/>
    <row r="84" spans="1:8" s="150" customFormat="1"/>
    <row r="85" spans="1:8" s="150" customFormat="1"/>
    <row r="86" spans="1:8" s="150" customFormat="1"/>
    <row r="87" spans="1:8" s="150" customFormat="1"/>
    <row r="88" spans="1:8" s="150" customFormat="1"/>
    <row r="89" spans="1:8" s="150" customFormat="1"/>
    <row r="90" spans="1:8" s="150" customFormat="1"/>
    <row r="91" spans="1:8" s="150" customFormat="1"/>
    <row r="92" spans="1:8" s="150" customFormat="1"/>
    <row r="93" spans="1:8" s="150" customFormat="1"/>
    <row r="94" spans="1:8" s="150" customFormat="1"/>
    <row r="95" spans="1:8" s="150" customFormat="1"/>
    <row r="96" spans="1:8" s="150" customFormat="1"/>
    <row r="97" s="150" customFormat="1"/>
    <row r="98" s="150" customFormat="1"/>
    <row r="99" s="150" customFormat="1"/>
    <row r="100" s="150" customFormat="1"/>
    <row r="101" s="150" customFormat="1"/>
    <row r="102" s="150" customFormat="1"/>
    <row r="103" s="150" customFormat="1"/>
    <row r="104" s="150" customFormat="1"/>
    <row r="105" s="150" customFormat="1"/>
    <row r="106" s="150" customFormat="1"/>
    <row r="107" s="150" customFormat="1"/>
    <row r="108" s="150" customFormat="1"/>
    <row r="109" s="150" customFormat="1"/>
    <row r="110" s="150" customFormat="1"/>
    <row r="111" s="150" customFormat="1"/>
    <row r="112" s="150" customFormat="1"/>
    <row r="113" s="150" customFormat="1"/>
    <row r="114" s="150" customFormat="1"/>
    <row r="115" s="150" customFormat="1"/>
    <row r="116" s="150" customFormat="1"/>
    <row r="117" s="150" customFormat="1"/>
    <row r="118" s="150" customFormat="1"/>
    <row r="119" s="150" customFormat="1"/>
    <row r="120" s="150" customFormat="1"/>
    <row r="121" s="150" customFormat="1"/>
    <row r="122" s="150" customFormat="1"/>
    <row r="123" s="150" customFormat="1"/>
    <row r="124" s="150" customFormat="1"/>
    <row r="125" s="150" customFormat="1"/>
    <row r="126" s="150" customFormat="1"/>
    <row r="127" s="150" customFormat="1"/>
    <row r="128" s="150" customFormat="1"/>
    <row r="129" s="150" customFormat="1"/>
    <row r="130" s="150" customFormat="1"/>
    <row r="131" s="150" customFormat="1"/>
    <row r="132" s="150" customFormat="1"/>
    <row r="133" s="150" customFormat="1"/>
    <row r="134" s="150" customFormat="1"/>
    <row r="135" s="150" customFormat="1"/>
    <row r="136" s="150" customFormat="1"/>
    <row r="137" s="150" customFormat="1"/>
    <row r="138" s="150" customFormat="1"/>
    <row r="139" s="150" customFormat="1"/>
    <row r="140" s="150" customFormat="1"/>
    <row r="141" s="150" customFormat="1"/>
    <row r="142" s="150" customFormat="1"/>
    <row r="143" s="150" customFormat="1"/>
    <row r="144" s="150" customFormat="1"/>
    <row r="145" s="150" customFormat="1"/>
    <row r="146" s="150" customFormat="1"/>
    <row r="147" s="150" customFormat="1"/>
    <row r="148" s="150" customFormat="1"/>
    <row r="149" s="150" customFormat="1"/>
    <row r="150" s="150" customFormat="1"/>
    <row r="151" s="150" customFormat="1"/>
    <row r="152" s="150" customFormat="1"/>
    <row r="153" s="150" customFormat="1"/>
    <row r="154" s="150" customFormat="1"/>
    <row r="155" s="150" customFormat="1"/>
    <row r="156" s="150" customFormat="1"/>
    <row r="157" s="150" customFormat="1"/>
    <row r="158" s="150" customFormat="1"/>
    <row r="159" s="150" customFormat="1"/>
    <row r="160" s="150" customFormat="1"/>
    <row r="161" spans="6:7" s="150" customFormat="1"/>
    <row r="162" spans="6:7" s="150" customFormat="1"/>
    <row r="163" spans="6:7" s="150" customFormat="1"/>
    <row r="164" spans="6:7" s="150" customFormat="1"/>
    <row r="165" spans="6:7" s="150" customFormat="1"/>
    <row r="166" spans="6:7" s="150" customFormat="1"/>
    <row r="167" spans="6:7" s="150" customFormat="1"/>
    <row r="168" spans="6:7" s="150" customFormat="1"/>
    <row r="169" spans="6:7" s="150" customFormat="1"/>
    <row r="170" spans="6:7" s="150" customFormat="1"/>
    <row r="171" spans="6:7" s="150" customFormat="1"/>
    <row r="172" spans="6:7" s="150" customFormat="1"/>
    <row r="173" spans="6:7" s="150" customFormat="1">
      <c r="F173" s="316"/>
      <c r="G173" s="316"/>
    </row>
    <row r="174" spans="6:7" s="150" customFormat="1">
      <c r="F174" s="316"/>
      <c r="G174" s="316"/>
    </row>
    <row r="175" spans="6:7" s="150" customFormat="1">
      <c r="F175" s="316"/>
      <c r="G175" s="316"/>
    </row>
    <row r="176" spans="6:7" s="150" customFormat="1">
      <c r="F176" s="316"/>
      <c r="G176" s="316"/>
    </row>
    <row r="177" spans="6:7" s="150" customFormat="1">
      <c r="F177" s="316"/>
      <c r="G177" s="316"/>
    </row>
    <row r="178" spans="6:7" s="150" customFormat="1">
      <c r="F178" s="316"/>
      <c r="G178" s="316"/>
    </row>
    <row r="179" spans="6:7" s="150" customFormat="1">
      <c r="F179" s="316"/>
      <c r="G179" s="316"/>
    </row>
    <row r="180" spans="6:7" s="150" customFormat="1">
      <c r="F180" s="316"/>
      <c r="G180" s="316"/>
    </row>
    <row r="181" spans="6:7" s="150" customFormat="1">
      <c r="F181" s="316"/>
      <c r="G181" s="316"/>
    </row>
    <row r="182" spans="6:7" s="150" customFormat="1">
      <c r="F182" s="316"/>
      <c r="G182" s="316"/>
    </row>
    <row r="183" spans="6:7" s="150" customFormat="1">
      <c r="F183" s="316"/>
      <c r="G183" s="316"/>
    </row>
    <row r="184" spans="6:7" s="150" customFormat="1">
      <c r="F184" s="316"/>
      <c r="G184" s="316"/>
    </row>
    <row r="185" spans="6:7" s="150" customFormat="1">
      <c r="F185" s="316"/>
      <c r="G185" s="316"/>
    </row>
    <row r="186" spans="6:7" s="150" customFormat="1">
      <c r="F186" s="316"/>
      <c r="G186" s="316"/>
    </row>
    <row r="187" spans="6:7" s="150" customFormat="1">
      <c r="F187" s="316"/>
      <c r="G187" s="316"/>
    </row>
    <row r="188" spans="6:7" s="150" customFormat="1">
      <c r="F188" s="316"/>
      <c r="G188" s="316"/>
    </row>
    <row r="189" spans="6:7" s="150" customFormat="1">
      <c r="F189" s="316"/>
      <c r="G189" s="316"/>
    </row>
    <row r="190" spans="6:7" s="150" customFormat="1">
      <c r="F190" s="316"/>
      <c r="G190" s="316"/>
    </row>
    <row r="191" spans="6:7" s="150" customFormat="1">
      <c r="F191" s="316"/>
      <c r="G191" s="316"/>
    </row>
    <row r="192" spans="6:7" s="150" customFormat="1">
      <c r="F192" s="316"/>
      <c r="G192" s="316"/>
    </row>
    <row r="193" spans="6:7" s="150" customFormat="1">
      <c r="F193" s="316"/>
      <c r="G193" s="316"/>
    </row>
    <row r="194" spans="6:7" s="150" customFormat="1">
      <c r="F194" s="316"/>
      <c r="G194" s="316"/>
    </row>
    <row r="195" spans="6:7" s="150" customFormat="1">
      <c r="F195" s="316"/>
      <c r="G195" s="316"/>
    </row>
    <row r="196" spans="6:7" s="150" customFormat="1">
      <c r="F196" s="316"/>
      <c r="G196" s="316"/>
    </row>
    <row r="197" spans="6:7" s="150" customFormat="1">
      <c r="F197" s="316"/>
      <c r="G197" s="316"/>
    </row>
    <row r="198" spans="6:7" s="150" customFormat="1">
      <c r="F198" s="316"/>
      <c r="G198" s="316"/>
    </row>
    <row r="199" spans="6:7" s="150" customFormat="1">
      <c r="F199" s="316"/>
      <c r="G199" s="316"/>
    </row>
    <row r="200" spans="6:7" s="150" customFormat="1">
      <c r="F200" s="316"/>
      <c r="G200" s="316"/>
    </row>
    <row r="201" spans="6:7" s="150" customFormat="1">
      <c r="F201" s="316"/>
      <c r="G201" s="316"/>
    </row>
    <row r="202" spans="6:7" s="150" customFormat="1">
      <c r="F202" s="316"/>
      <c r="G202" s="316"/>
    </row>
    <row r="203" spans="6:7" s="150" customFormat="1">
      <c r="F203" s="316"/>
      <c r="G203" s="316"/>
    </row>
    <row r="204" spans="6:7" s="150" customFormat="1">
      <c r="F204" s="316"/>
      <c r="G204" s="316"/>
    </row>
    <row r="205" spans="6:7" s="150" customFormat="1">
      <c r="F205" s="316"/>
      <c r="G205" s="316"/>
    </row>
    <row r="206" spans="6:7" s="150" customFormat="1">
      <c r="F206" s="316"/>
      <c r="G206" s="316"/>
    </row>
    <row r="207" spans="6:7" s="150" customFormat="1">
      <c r="F207" s="316"/>
      <c r="G207" s="316"/>
    </row>
    <row r="208" spans="6:7" s="150" customFormat="1">
      <c r="F208" s="316"/>
      <c r="G208" s="316"/>
    </row>
    <row r="209" spans="6:7" s="150" customFormat="1">
      <c r="F209" s="316"/>
      <c r="G209" s="316"/>
    </row>
    <row r="210" spans="6:7" s="150" customFormat="1">
      <c r="F210" s="316"/>
      <c r="G210" s="316"/>
    </row>
    <row r="211" spans="6:7" s="150" customFormat="1">
      <c r="F211" s="316"/>
      <c r="G211" s="316"/>
    </row>
    <row r="212" spans="6:7" s="150" customFormat="1">
      <c r="F212" s="316"/>
      <c r="G212" s="316"/>
    </row>
    <row r="213" spans="6:7" s="150" customFormat="1">
      <c r="F213" s="316"/>
      <c r="G213" s="316"/>
    </row>
    <row r="214" spans="6:7" s="150" customFormat="1">
      <c r="F214" s="316"/>
      <c r="G214" s="316"/>
    </row>
    <row r="215" spans="6:7" s="150" customFormat="1">
      <c r="F215" s="316"/>
      <c r="G215" s="316"/>
    </row>
    <row r="216" spans="6:7" s="150" customFormat="1">
      <c r="F216" s="316"/>
      <c r="G216" s="316"/>
    </row>
    <row r="217" spans="6:7" s="150" customFormat="1">
      <c r="F217" s="316"/>
      <c r="G217" s="316"/>
    </row>
    <row r="218" spans="6:7" s="150" customFormat="1">
      <c r="F218" s="316"/>
      <c r="G218" s="316"/>
    </row>
    <row r="219" spans="6:7" s="150" customFormat="1">
      <c r="F219" s="316"/>
      <c r="G219" s="316"/>
    </row>
    <row r="220" spans="6:7" s="150" customFormat="1">
      <c r="F220" s="316"/>
      <c r="G220" s="316"/>
    </row>
    <row r="221" spans="6:7" s="150" customFormat="1">
      <c r="F221" s="316"/>
      <c r="G221" s="316"/>
    </row>
    <row r="222" spans="6:7" s="150" customFormat="1">
      <c r="F222" s="316"/>
      <c r="G222" s="316"/>
    </row>
    <row r="223" spans="6:7" s="150" customFormat="1">
      <c r="F223" s="316"/>
      <c r="G223" s="316"/>
    </row>
    <row r="224" spans="6:7" s="150" customFormat="1">
      <c r="F224" s="316"/>
      <c r="G224" s="316"/>
    </row>
    <row r="225" spans="6:7" s="150" customFormat="1">
      <c r="F225" s="316"/>
      <c r="G225" s="316"/>
    </row>
    <row r="226" spans="6:7" s="150" customFormat="1">
      <c r="F226" s="316"/>
      <c r="G226" s="316"/>
    </row>
    <row r="227" spans="6:7" s="150" customFormat="1">
      <c r="F227" s="316"/>
      <c r="G227" s="316"/>
    </row>
    <row r="228" spans="6:7" s="150" customFormat="1">
      <c r="F228" s="316"/>
      <c r="G228" s="316"/>
    </row>
    <row r="229" spans="6:7" s="150" customFormat="1">
      <c r="F229" s="316"/>
      <c r="G229" s="316"/>
    </row>
    <row r="230" spans="6:7" s="150" customFormat="1">
      <c r="F230" s="316"/>
      <c r="G230" s="316"/>
    </row>
    <row r="231" spans="6:7" s="150" customFormat="1">
      <c r="F231" s="316"/>
      <c r="G231" s="316"/>
    </row>
    <row r="232" spans="6:7" s="150" customFormat="1">
      <c r="F232" s="316"/>
      <c r="G232" s="316"/>
    </row>
    <row r="233" spans="6:7" s="150" customFormat="1">
      <c r="F233" s="316"/>
      <c r="G233" s="316"/>
    </row>
    <row r="234" spans="6:7" s="150" customFormat="1">
      <c r="F234" s="316"/>
      <c r="G234" s="316"/>
    </row>
    <row r="235" spans="6:7" s="150" customFormat="1">
      <c r="F235" s="316"/>
      <c r="G235" s="316"/>
    </row>
    <row r="236" spans="6:7" s="150" customFormat="1">
      <c r="F236" s="316"/>
      <c r="G236" s="316"/>
    </row>
    <row r="237" spans="6:7" s="150" customFormat="1">
      <c r="F237" s="316"/>
      <c r="G237" s="316"/>
    </row>
    <row r="238" spans="6:7" s="150" customFormat="1">
      <c r="F238" s="316"/>
      <c r="G238" s="316"/>
    </row>
    <row r="239" spans="6:7" s="150" customFormat="1">
      <c r="F239" s="316"/>
      <c r="G239" s="316"/>
    </row>
    <row r="240" spans="6:7" s="150" customFormat="1">
      <c r="F240" s="316"/>
      <c r="G240" s="316"/>
    </row>
    <row r="241" spans="6:7" s="150" customFormat="1">
      <c r="F241" s="316"/>
      <c r="G241" s="316"/>
    </row>
    <row r="242" spans="6:7" s="150" customFormat="1">
      <c r="F242" s="316"/>
      <c r="G242" s="316"/>
    </row>
    <row r="243" spans="6:7" s="150" customFormat="1">
      <c r="F243" s="316"/>
      <c r="G243" s="316"/>
    </row>
    <row r="244" spans="6:7" s="150" customFormat="1">
      <c r="F244" s="316"/>
      <c r="G244" s="316"/>
    </row>
    <row r="245" spans="6:7" s="150" customFormat="1">
      <c r="F245" s="316"/>
      <c r="G245" s="316"/>
    </row>
    <row r="246" spans="6:7" s="150" customFormat="1">
      <c r="F246" s="316"/>
      <c r="G246" s="316"/>
    </row>
    <row r="247" spans="6:7" s="150" customFormat="1">
      <c r="F247" s="316"/>
      <c r="G247" s="316"/>
    </row>
    <row r="248" spans="6:7" s="150" customFormat="1">
      <c r="F248" s="316"/>
      <c r="G248" s="316"/>
    </row>
    <row r="249" spans="6:7" s="150" customFormat="1">
      <c r="F249" s="316"/>
      <c r="G249" s="316"/>
    </row>
    <row r="250" spans="6:7" s="150" customFormat="1">
      <c r="F250" s="316"/>
      <c r="G250" s="316"/>
    </row>
    <row r="251" spans="6:7" s="150" customFormat="1">
      <c r="F251" s="316"/>
      <c r="G251" s="316"/>
    </row>
    <row r="252" spans="6:7" s="150" customFormat="1">
      <c r="F252" s="316"/>
      <c r="G252" s="316"/>
    </row>
    <row r="253" spans="6:7" s="150" customFormat="1">
      <c r="F253" s="316"/>
      <c r="G253" s="316"/>
    </row>
    <row r="254" spans="6:7" s="150" customFormat="1">
      <c r="F254" s="316"/>
      <c r="G254" s="316"/>
    </row>
    <row r="255" spans="6:7" s="150" customFormat="1">
      <c r="F255" s="316"/>
      <c r="G255" s="316"/>
    </row>
    <row r="256" spans="6:7" s="150" customFormat="1">
      <c r="F256" s="316"/>
      <c r="G256" s="316"/>
    </row>
    <row r="257" spans="6:7" s="150" customFormat="1">
      <c r="F257" s="316"/>
      <c r="G257" s="316"/>
    </row>
    <row r="258" spans="6:7" s="150" customFormat="1">
      <c r="F258" s="316"/>
      <c r="G258" s="316"/>
    </row>
  </sheetData>
  <mergeCells count="3">
    <mergeCell ref="A81:E81"/>
    <mergeCell ref="B5:D5"/>
    <mergeCell ref="E5:H5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W61"/>
  <sheetViews>
    <sheetView showGridLines="0" topLeftCell="A12" zoomScale="80" zoomScaleNormal="80" workbookViewId="0">
      <selection activeCell="D28" sqref="D28"/>
    </sheetView>
  </sheetViews>
  <sheetFormatPr baseColWidth="10" defaultColWidth="11.42578125" defaultRowHeight="12.75"/>
  <cols>
    <col min="1" max="2" width="13.85546875" style="151" customWidth="1"/>
    <col min="3" max="5" width="13.5703125" style="151" customWidth="1"/>
    <col min="6" max="6" width="21.42578125" style="151" bestFit="1" customWidth="1"/>
    <col min="7" max="9" width="13.5703125" style="151" customWidth="1"/>
    <col min="10" max="11" width="11.42578125" style="151"/>
    <col min="12" max="12" width="12.5703125" style="151" customWidth="1"/>
    <col min="13" max="16384" width="11.42578125" style="151"/>
  </cols>
  <sheetData>
    <row r="1" spans="1:15">
      <c r="A1" s="542" t="s">
        <v>463</v>
      </c>
      <c r="B1" s="541"/>
      <c r="C1" s="541"/>
      <c r="D1" s="540"/>
      <c r="E1" s="539"/>
      <c r="F1" s="539"/>
      <c r="G1" s="154"/>
      <c r="H1" s="154"/>
    </row>
    <row r="2" spans="1:15" ht="15.75">
      <c r="A2" s="815" t="s">
        <v>462</v>
      </c>
      <c r="B2" s="815"/>
      <c r="C2" s="815"/>
      <c r="D2" s="815"/>
      <c r="E2" s="539"/>
      <c r="F2" s="539"/>
      <c r="G2" s="154"/>
      <c r="H2" s="154"/>
    </row>
    <row r="3" spans="1:15">
      <c r="A3" s="530"/>
      <c r="B3" s="530"/>
      <c r="C3" s="530"/>
      <c r="D3" s="530"/>
      <c r="E3" s="539"/>
      <c r="F3" s="539"/>
      <c r="G3" s="154"/>
      <c r="H3" s="154"/>
    </row>
    <row r="4" spans="1:15" ht="15">
      <c r="A4" s="816" t="s">
        <v>461</v>
      </c>
      <c r="B4" s="816"/>
      <c r="C4" s="816"/>
      <c r="D4" s="816"/>
      <c r="F4" s="816" t="s">
        <v>460</v>
      </c>
      <c r="G4" s="816"/>
      <c r="H4" s="816"/>
      <c r="L4" s="316"/>
      <c r="M4" s="316"/>
      <c r="N4" s="316"/>
      <c r="O4" s="316"/>
    </row>
    <row r="5" spans="1:15" ht="15">
      <c r="A5" s="538" t="s">
        <v>221</v>
      </c>
      <c r="B5" s="538" t="s">
        <v>459</v>
      </c>
      <c r="C5" s="538" t="s">
        <v>458</v>
      </c>
      <c r="D5" s="538" t="s">
        <v>55</v>
      </c>
      <c r="F5" s="537" t="s">
        <v>253</v>
      </c>
      <c r="G5" s="536" t="s">
        <v>457</v>
      </c>
      <c r="H5" s="536" t="s">
        <v>456</v>
      </c>
      <c r="I5" s="526"/>
      <c r="L5" s="316"/>
      <c r="M5" s="316"/>
      <c r="N5" s="316"/>
      <c r="O5" s="316"/>
    </row>
    <row r="6" spans="1:15" ht="15">
      <c r="A6" s="493">
        <v>2010</v>
      </c>
      <c r="B6" s="533">
        <v>67570</v>
      </c>
      <c r="C6" s="533">
        <v>92309</v>
      </c>
      <c r="D6" s="533">
        <f t="shared" ref="D6:D14" si="0">+C6+B6</f>
        <v>159879</v>
      </c>
      <c r="E6" s="534"/>
      <c r="F6" s="151" t="s">
        <v>34</v>
      </c>
      <c r="G6" s="526">
        <v>32385</v>
      </c>
      <c r="H6" s="525">
        <f t="shared" ref="H6:H29" si="1">G6/$G$31</f>
        <v>0.1557315560171961</v>
      </c>
      <c r="I6" s="518"/>
      <c r="L6" s="316"/>
      <c r="M6" s="316"/>
      <c r="N6" s="316"/>
      <c r="O6" s="316"/>
    </row>
    <row r="7" spans="1:15" ht="15">
      <c r="A7" s="493">
        <v>2011</v>
      </c>
      <c r="B7" s="533">
        <v>73672</v>
      </c>
      <c r="C7" s="533">
        <v>96564</v>
      </c>
      <c r="D7" s="533">
        <f t="shared" si="0"/>
        <v>170236</v>
      </c>
      <c r="E7" s="534"/>
      <c r="F7" s="151" t="s">
        <v>401</v>
      </c>
      <c r="G7" s="526">
        <v>19979</v>
      </c>
      <c r="H7" s="525">
        <f t="shared" si="1"/>
        <v>9.6074131779143465E-2</v>
      </c>
      <c r="I7" s="518"/>
      <c r="L7" s="316"/>
      <c r="M7" s="316"/>
      <c r="N7" s="316"/>
      <c r="O7" s="316"/>
    </row>
    <row r="8" spans="1:15" ht="15">
      <c r="A8" s="493">
        <v>2012</v>
      </c>
      <c r="B8" s="533">
        <v>85569</v>
      </c>
      <c r="C8" s="533">
        <v>128437</v>
      </c>
      <c r="D8" s="533">
        <f t="shared" si="0"/>
        <v>214006</v>
      </c>
      <c r="E8" s="534"/>
      <c r="F8" s="151" t="s">
        <v>35</v>
      </c>
      <c r="G8" s="526">
        <v>18617</v>
      </c>
      <c r="H8" s="525">
        <f t="shared" si="1"/>
        <v>8.9524606403339202E-2</v>
      </c>
      <c r="I8" s="518"/>
      <c r="L8" s="316"/>
      <c r="M8" s="316"/>
      <c r="N8" s="316"/>
      <c r="O8" s="316"/>
    </row>
    <row r="9" spans="1:15" ht="15">
      <c r="A9" s="493">
        <v>2013</v>
      </c>
      <c r="B9" s="533">
        <v>81643</v>
      </c>
      <c r="C9" s="533">
        <v>101659</v>
      </c>
      <c r="D9" s="533">
        <f t="shared" si="0"/>
        <v>183302</v>
      </c>
      <c r="E9" s="534"/>
      <c r="F9" s="151" t="s">
        <v>44</v>
      </c>
      <c r="G9" s="526">
        <v>17237</v>
      </c>
      <c r="H9" s="525">
        <f t="shared" si="1"/>
        <v>8.288852342344942E-2</v>
      </c>
      <c r="I9" s="518"/>
      <c r="L9" s="316"/>
      <c r="M9" s="316"/>
      <c r="N9" s="316"/>
      <c r="O9" s="316"/>
    </row>
    <row r="10" spans="1:15" ht="15">
      <c r="A10" s="493">
        <v>2014</v>
      </c>
      <c r="B10" s="533">
        <v>81086</v>
      </c>
      <c r="C10" s="533">
        <v>93151</v>
      </c>
      <c r="D10" s="533">
        <f t="shared" si="0"/>
        <v>174237</v>
      </c>
      <c r="E10" s="534"/>
      <c r="F10" s="151" t="s">
        <v>39</v>
      </c>
      <c r="G10" s="526">
        <v>15468</v>
      </c>
      <c r="H10" s="525">
        <f t="shared" si="1"/>
        <v>7.4381834444155914E-2</v>
      </c>
      <c r="I10" s="518"/>
      <c r="L10" s="316"/>
      <c r="M10" s="316"/>
      <c r="N10" s="316"/>
      <c r="O10" s="316"/>
    </row>
    <row r="11" spans="1:15" ht="15">
      <c r="A11" s="493">
        <v>2015</v>
      </c>
      <c r="B11" s="533">
        <v>74677</v>
      </c>
      <c r="C11" s="533">
        <v>109359</v>
      </c>
      <c r="D11" s="533">
        <f t="shared" si="0"/>
        <v>184036</v>
      </c>
      <c r="E11" s="534"/>
      <c r="F11" s="151" t="s">
        <v>41</v>
      </c>
      <c r="G11" s="526">
        <v>15059</v>
      </c>
      <c r="H11" s="525">
        <f t="shared" si="1"/>
        <v>7.2415053329101628E-2</v>
      </c>
      <c r="I11" s="518"/>
      <c r="L11" s="316"/>
      <c r="M11" s="316"/>
      <c r="N11" s="316"/>
      <c r="O11" s="316"/>
    </row>
    <row r="12" spans="1:15" ht="15">
      <c r="A12" s="493">
        <v>2016</v>
      </c>
      <c r="B12" s="533">
        <v>75836</v>
      </c>
      <c r="C12" s="533">
        <v>97629</v>
      </c>
      <c r="D12" s="533">
        <f t="shared" si="0"/>
        <v>173465</v>
      </c>
      <c r="E12" s="534"/>
      <c r="F12" s="151" t="s">
        <v>40</v>
      </c>
      <c r="G12" s="526">
        <v>13214</v>
      </c>
      <c r="H12" s="525">
        <f t="shared" si="1"/>
        <v>6.3542898910335946E-2</v>
      </c>
      <c r="I12" s="518"/>
      <c r="L12" s="316"/>
      <c r="M12" s="316"/>
      <c r="N12" s="316"/>
      <c r="O12" s="316"/>
    </row>
    <row r="13" spans="1:15" ht="15">
      <c r="A13" s="158">
        <v>2017</v>
      </c>
      <c r="B13" s="518">
        <v>82070</v>
      </c>
      <c r="C13" s="533">
        <v>102094</v>
      </c>
      <c r="D13" s="533">
        <f t="shared" si="0"/>
        <v>184164</v>
      </c>
      <c r="E13" s="534"/>
      <c r="F13" s="151" t="s">
        <v>38</v>
      </c>
      <c r="G13" s="526">
        <v>11407</v>
      </c>
      <c r="H13" s="525">
        <f t="shared" si="1"/>
        <v>5.4853477211306345E-2</v>
      </c>
      <c r="I13" s="518"/>
      <c r="L13" s="316"/>
      <c r="M13" s="316"/>
      <c r="N13" s="316"/>
      <c r="O13" s="316"/>
    </row>
    <row r="14" spans="1:15" ht="15">
      <c r="A14" s="158">
        <v>2018</v>
      </c>
      <c r="B14" s="518">
        <v>90834</v>
      </c>
      <c r="C14" s="533">
        <v>118615</v>
      </c>
      <c r="D14" s="533">
        <f t="shared" si="0"/>
        <v>209449</v>
      </c>
      <c r="E14" s="534"/>
      <c r="F14" s="151" t="s">
        <v>404</v>
      </c>
      <c r="G14" s="526">
        <v>10870</v>
      </c>
      <c r="H14" s="525">
        <f t="shared" si="1"/>
        <v>5.2271175356088363E-2</v>
      </c>
      <c r="I14" s="518"/>
      <c r="L14" s="316"/>
      <c r="M14" s="316"/>
      <c r="N14" s="316"/>
      <c r="O14" s="316"/>
    </row>
    <row r="15" spans="1:15" ht="15">
      <c r="A15" s="158" t="s">
        <v>455</v>
      </c>
      <c r="B15" s="518">
        <v>66922.666666666672</v>
      </c>
      <c r="C15" s="533">
        <v>141815.33333333334</v>
      </c>
      <c r="D15" s="533">
        <v>208738</v>
      </c>
      <c r="E15" s="534"/>
      <c r="F15" s="151" t="s">
        <v>402</v>
      </c>
      <c r="G15" s="526">
        <v>10521</v>
      </c>
      <c r="H15" s="525">
        <f t="shared" si="1"/>
        <v>5.0592919587985806E-2</v>
      </c>
      <c r="I15" s="518"/>
      <c r="J15" s="526"/>
      <c r="L15" s="316"/>
      <c r="M15" s="316"/>
      <c r="N15" s="316"/>
      <c r="O15" s="316"/>
    </row>
    <row r="16" spans="1:15">
      <c r="A16" s="164" t="s">
        <v>454</v>
      </c>
      <c r="B16" s="535">
        <f>+AVERAGE(B17:B18)</f>
        <v>68405</v>
      </c>
      <c r="C16" s="535">
        <f>+AVERAGE(C17:C18)</f>
        <v>140828.5</v>
      </c>
      <c r="D16" s="535">
        <f>+AVERAGE(D17:D18)</f>
        <v>209233.5</v>
      </c>
      <c r="E16" s="534"/>
      <c r="F16" s="151" t="s">
        <v>36</v>
      </c>
      <c r="G16" s="526">
        <v>9521</v>
      </c>
      <c r="H16" s="525">
        <f t="shared" si="1"/>
        <v>4.5784163805456975E-2</v>
      </c>
      <c r="I16" s="518"/>
      <c r="J16" s="526"/>
    </row>
    <row r="17" spans="1:9">
      <c r="A17" s="531" t="s">
        <v>311</v>
      </c>
      <c r="B17" s="527">
        <v>68830</v>
      </c>
      <c r="C17" s="533">
        <v>141683</v>
      </c>
      <c r="D17" s="527">
        <f>+SUM(B17:C17)</f>
        <v>210513</v>
      </c>
      <c r="E17" s="534"/>
      <c r="F17" s="151" t="s">
        <v>45</v>
      </c>
      <c r="G17" s="526">
        <v>7655</v>
      </c>
      <c r="H17" s="525">
        <f t="shared" si="1"/>
        <v>3.6811025515258181E-2</v>
      </c>
      <c r="I17" s="518"/>
    </row>
    <row r="18" spans="1:9">
      <c r="A18" s="531" t="s">
        <v>203</v>
      </c>
      <c r="B18" s="527">
        <v>67980</v>
      </c>
      <c r="C18" s="533">
        <v>139974</v>
      </c>
      <c r="D18" s="527">
        <f>+SUM(B18:C18)</f>
        <v>207954</v>
      </c>
      <c r="E18" s="159"/>
      <c r="F18" s="151" t="s">
        <v>37</v>
      </c>
      <c r="G18" s="526">
        <v>7375</v>
      </c>
      <c r="H18" s="525">
        <f t="shared" si="1"/>
        <v>3.5464573896150112E-2</v>
      </c>
      <c r="I18" s="518"/>
    </row>
    <row r="19" spans="1:9">
      <c r="A19" s="531"/>
      <c r="B19" s="527"/>
      <c r="C19" s="533"/>
      <c r="D19" s="527"/>
      <c r="E19" s="159"/>
      <c r="F19" s="151" t="s">
        <v>43</v>
      </c>
      <c r="G19" s="526">
        <v>6115</v>
      </c>
      <c r="H19" s="525">
        <f t="shared" si="1"/>
        <v>2.9405541610163788E-2</v>
      </c>
      <c r="I19" s="518"/>
    </row>
    <row r="20" spans="1:9">
      <c r="A20" s="531"/>
      <c r="B20" s="527"/>
      <c r="C20" s="533"/>
      <c r="D20" s="527"/>
      <c r="E20" s="159"/>
      <c r="F20" s="151" t="s">
        <v>400</v>
      </c>
      <c r="G20" s="526">
        <v>5340</v>
      </c>
      <c r="H20" s="525">
        <f t="shared" si="1"/>
        <v>2.5678755878703944E-2</v>
      </c>
      <c r="I20" s="518"/>
    </row>
    <row r="21" spans="1:9">
      <c r="A21" s="531"/>
      <c r="B21" s="527"/>
      <c r="C21" s="533"/>
      <c r="D21" s="527"/>
      <c r="F21" s="151" t="s">
        <v>42</v>
      </c>
      <c r="G21" s="526">
        <v>3182</v>
      </c>
      <c r="H21" s="525">
        <f t="shared" si="1"/>
        <v>1.5301460900006732E-2</v>
      </c>
      <c r="I21" s="518"/>
    </row>
    <row r="22" spans="1:9">
      <c r="A22" s="531"/>
      <c r="B22" s="527"/>
      <c r="C22" s="533"/>
      <c r="D22" s="527"/>
      <c r="F22" s="151" t="s">
        <v>162</v>
      </c>
      <c r="G22" s="526">
        <v>2045</v>
      </c>
      <c r="H22" s="525">
        <f t="shared" si="1"/>
        <v>9.8339055752714542E-3</v>
      </c>
      <c r="I22" s="518"/>
    </row>
    <row r="23" spans="1:9">
      <c r="A23" s="531"/>
      <c r="B23" s="527"/>
      <c r="C23" s="533"/>
      <c r="D23" s="527"/>
      <c r="F23" s="151" t="s">
        <v>28</v>
      </c>
      <c r="G23" s="526">
        <v>1093</v>
      </c>
      <c r="H23" s="525">
        <f t="shared" si="1"/>
        <v>5.2559700703040096E-3</v>
      </c>
      <c r="I23" s="518"/>
    </row>
    <row r="24" spans="1:9">
      <c r="A24" s="531"/>
      <c r="B24" s="527"/>
      <c r="C24" s="527"/>
      <c r="D24" s="527"/>
      <c r="E24" s="532"/>
      <c r="F24" s="151" t="s">
        <v>237</v>
      </c>
      <c r="G24" s="526">
        <v>759</v>
      </c>
      <c r="H24" s="525">
        <f t="shared" si="1"/>
        <v>3.6498456389393807E-3</v>
      </c>
      <c r="I24" s="518"/>
    </row>
    <row r="25" spans="1:9">
      <c r="A25" s="531"/>
      <c r="B25" s="527"/>
      <c r="C25" s="527"/>
      <c r="D25" s="527"/>
      <c r="F25" s="151" t="s">
        <v>236</v>
      </c>
      <c r="G25" s="526">
        <v>39</v>
      </c>
      <c r="H25" s="525">
        <f t="shared" si="1"/>
        <v>1.8754147551862431E-4</v>
      </c>
      <c r="I25" s="518"/>
    </row>
    <row r="26" spans="1:9">
      <c r="A26" s="531"/>
      <c r="B26" s="527"/>
      <c r="C26" s="527"/>
      <c r="D26" s="527"/>
      <c r="F26" s="151" t="s">
        <v>403</v>
      </c>
      <c r="G26" s="526">
        <v>37</v>
      </c>
      <c r="H26" s="525">
        <f t="shared" si="1"/>
        <v>1.7792396395356665E-4</v>
      </c>
      <c r="I26" s="518"/>
    </row>
    <row r="27" spans="1:9">
      <c r="A27" s="531"/>
      <c r="B27" s="527"/>
      <c r="C27" s="527"/>
      <c r="D27" s="527"/>
      <c r="F27" s="151" t="s">
        <v>238</v>
      </c>
      <c r="G27" s="526">
        <v>36</v>
      </c>
      <c r="H27" s="525">
        <f t="shared" si="1"/>
        <v>1.7311520817103783E-4</v>
      </c>
      <c r="I27" s="518"/>
    </row>
    <row r="28" spans="1:9">
      <c r="A28" s="155" t="s">
        <v>453</v>
      </c>
      <c r="B28" s="530"/>
      <c r="C28" s="530"/>
      <c r="D28" s="530"/>
      <c r="F28" s="151" t="s">
        <v>452</v>
      </c>
      <c r="G28" s="526">
        <v>0</v>
      </c>
      <c r="H28" s="525">
        <f t="shared" si="1"/>
        <v>0</v>
      </c>
      <c r="I28" s="518"/>
    </row>
    <row r="29" spans="1:9">
      <c r="A29" s="528">
        <v>43497</v>
      </c>
      <c r="B29" s="529">
        <v>67986</v>
      </c>
      <c r="C29" s="529">
        <v>131432</v>
      </c>
      <c r="D29" s="529">
        <f>+SUM(B29:C29)</f>
        <v>199418</v>
      </c>
      <c r="F29" s="151" t="s">
        <v>451</v>
      </c>
      <c r="G29" s="526">
        <v>0</v>
      </c>
      <c r="H29" s="525">
        <f t="shared" si="1"/>
        <v>0</v>
      </c>
      <c r="I29" s="518"/>
    </row>
    <row r="30" spans="1:9">
      <c r="A30" s="528">
        <v>43862</v>
      </c>
      <c r="B30" s="527">
        <f>+B18</f>
        <v>67980</v>
      </c>
      <c r="C30" s="527">
        <f>+C18</f>
        <v>139974</v>
      </c>
      <c r="D30" s="527">
        <f>+SUM(B30:C30)</f>
        <v>207954</v>
      </c>
      <c r="G30" s="526"/>
      <c r="H30" s="525"/>
      <c r="I30" s="518"/>
    </row>
    <row r="31" spans="1:9">
      <c r="A31" s="524" t="s">
        <v>222</v>
      </c>
      <c r="B31" s="523">
        <f>+B30/B29-1</f>
        <v>-8.8253463948473332E-5</v>
      </c>
      <c r="C31" s="523">
        <f>+C30/C29-1</f>
        <v>6.4991782823056843E-2</v>
      </c>
      <c r="D31" s="523">
        <f>+D30/D29-1</f>
        <v>4.2804561273305231E-2</v>
      </c>
      <c r="F31" s="522" t="s">
        <v>55</v>
      </c>
      <c r="G31" s="521">
        <f>+SUM(G6:G30)</f>
        <v>207954</v>
      </c>
      <c r="H31" s="520">
        <f>G31/$G$31</f>
        <v>1</v>
      </c>
      <c r="I31" s="518"/>
    </row>
    <row r="32" spans="1:9">
      <c r="I32" s="518"/>
    </row>
    <row r="33" spans="1:14">
      <c r="E33" s="519"/>
      <c r="I33" s="518"/>
    </row>
    <row r="34" spans="1:14" ht="69" customHeight="1">
      <c r="A34" s="811" t="s">
        <v>450</v>
      </c>
      <c r="B34" s="811"/>
      <c r="C34" s="811"/>
      <c r="D34" s="811"/>
      <c r="E34" s="811"/>
      <c r="F34" s="811"/>
      <c r="G34" s="811"/>
      <c r="H34" s="811"/>
      <c r="I34" s="811"/>
    </row>
    <row r="36" spans="1:14">
      <c r="A36" s="812" t="s">
        <v>449</v>
      </c>
      <c r="B36" s="812"/>
      <c r="C36" s="812"/>
      <c r="D36" s="812"/>
      <c r="E36" s="812"/>
      <c r="F36" s="812"/>
      <c r="G36" s="812"/>
      <c r="H36" s="812"/>
      <c r="I36" s="812"/>
      <c r="J36" s="812"/>
    </row>
    <row r="37" spans="1:14">
      <c r="A37" s="813"/>
      <c r="B37" s="814"/>
      <c r="C37" s="814"/>
      <c r="D37" s="814"/>
      <c r="E37" s="814"/>
      <c r="F37" s="814"/>
      <c r="G37" s="814"/>
      <c r="H37" s="814"/>
      <c r="I37" s="814"/>
      <c r="J37" s="814"/>
    </row>
    <row r="38" spans="1:14" ht="25.5">
      <c r="A38" s="517" t="s">
        <v>448</v>
      </c>
      <c r="B38" s="517" t="s">
        <v>447</v>
      </c>
      <c r="C38" s="517" t="s">
        <v>446</v>
      </c>
      <c r="D38" s="517" t="s">
        <v>445</v>
      </c>
      <c r="E38" s="517" t="s">
        <v>444</v>
      </c>
      <c r="F38" s="517" t="s">
        <v>443</v>
      </c>
      <c r="G38" s="517" t="s">
        <v>442</v>
      </c>
      <c r="H38" s="517" t="s">
        <v>441</v>
      </c>
      <c r="I38" s="517" t="s">
        <v>440</v>
      </c>
      <c r="J38" s="517" t="s">
        <v>439</v>
      </c>
      <c r="K38" s="517" t="s">
        <v>157</v>
      </c>
      <c r="L38" s="517" t="s">
        <v>158</v>
      </c>
      <c r="M38" s="517" t="s">
        <v>159</v>
      </c>
      <c r="N38" s="517" t="s">
        <v>55</v>
      </c>
    </row>
    <row r="39" spans="1:14">
      <c r="A39" s="516">
        <v>2000</v>
      </c>
      <c r="B39" s="511">
        <v>6</v>
      </c>
      <c r="C39" s="511">
        <v>4</v>
      </c>
      <c r="D39" s="511">
        <v>2</v>
      </c>
      <c r="E39" s="511">
        <v>3</v>
      </c>
      <c r="F39" s="511">
        <v>3</v>
      </c>
      <c r="G39" s="511">
        <v>6</v>
      </c>
      <c r="H39" s="511">
        <v>8</v>
      </c>
      <c r="I39" s="511">
        <v>0</v>
      </c>
      <c r="J39" s="151">
        <v>0</v>
      </c>
      <c r="K39" s="151">
        <v>7</v>
      </c>
      <c r="L39" s="151">
        <v>8</v>
      </c>
      <c r="M39" s="151">
        <v>7</v>
      </c>
      <c r="N39" s="515">
        <v>54</v>
      </c>
    </row>
    <row r="40" spans="1:14">
      <c r="A40" s="516">
        <v>2001</v>
      </c>
      <c r="B40" s="511">
        <v>2</v>
      </c>
      <c r="C40" s="511">
        <v>9</v>
      </c>
      <c r="D40" s="511">
        <v>5</v>
      </c>
      <c r="E40" s="511">
        <v>5</v>
      </c>
      <c r="F40" s="511">
        <v>8</v>
      </c>
      <c r="G40" s="511">
        <v>3</v>
      </c>
      <c r="H40" s="511">
        <v>8</v>
      </c>
      <c r="I40" s="511">
        <v>8</v>
      </c>
      <c r="J40" s="151">
        <v>4</v>
      </c>
      <c r="K40" s="151">
        <v>5</v>
      </c>
      <c r="L40" s="151">
        <v>4</v>
      </c>
      <c r="M40" s="151">
        <v>5</v>
      </c>
      <c r="N40" s="515">
        <v>66</v>
      </c>
    </row>
    <row r="41" spans="1:14">
      <c r="A41" s="516">
        <v>2002</v>
      </c>
      <c r="B41" s="511">
        <v>20</v>
      </c>
      <c r="C41" s="511">
        <v>2</v>
      </c>
      <c r="D41" s="511">
        <v>4</v>
      </c>
      <c r="E41" s="511">
        <v>6</v>
      </c>
      <c r="F41" s="511">
        <v>5</v>
      </c>
      <c r="G41" s="511">
        <v>5</v>
      </c>
      <c r="H41" s="511">
        <v>4</v>
      </c>
      <c r="I41" s="511">
        <v>6</v>
      </c>
      <c r="J41" s="151">
        <v>4</v>
      </c>
      <c r="K41" s="151">
        <v>8</v>
      </c>
      <c r="L41" s="151">
        <v>8</v>
      </c>
      <c r="M41" s="151">
        <v>1</v>
      </c>
      <c r="N41" s="515">
        <v>73</v>
      </c>
    </row>
    <row r="42" spans="1:14">
      <c r="A42" s="516">
        <v>2003</v>
      </c>
      <c r="B42" s="511">
        <v>4</v>
      </c>
      <c r="C42" s="511">
        <v>8</v>
      </c>
      <c r="D42" s="511">
        <v>5</v>
      </c>
      <c r="E42" s="511">
        <v>7</v>
      </c>
      <c r="F42" s="511">
        <v>5</v>
      </c>
      <c r="G42" s="511">
        <v>3</v>
      </c>
      <c r="H42" s="511">
        <v>4</v>
      </c>
      <c r="I42" s="511">
        <v>5</v>
      </c>
      <c r="J42" s="151">
        <v>3</v>
      </c>
      <c r="K42" s="151">
        <v>3</v>
      </c>
      <c r="L42" s="151">
        <v>4</v>
      </c>
      <c r="M42" s="151">
        <v>3</v>
      </c>
      <c r="N42" s="515">
        <v>54</v>
      </c>
    </row>
    <row r="43" spans="1:14">
      <c r="A43" s="516">
        <v>2004</v>
      </c>
      <c r="B43" s="511">
        <v>2</v>
      </c>
      <c r="C43" s="511">
        <v>9</v>
      </c>
      <c r="D43" s="511">
        <v>8</v>
      </c>
      <c r="E43" s="511">
        <v>5</v>
      </c>
      <c r="F43" s="511">
        <v>2</v>
      </c>
      <c r="G43" s="511">
        <v>9</v>
      </c>
      <c r="H43" s="511">
        <v>1</v>
      </c>
      <c r="I43" s="511">
        <v>3</v>
      </c>
      <c r="J43" s="151">
        <v>4</v>
      </c>
      <c r="K43" s="151">
        <v>7</v>
      </c>
      <c r="L43" s="151">
        <v>5</v>
      </c>
      <c r="M43" s="151">
        <v>1</v>
      </c>
      <c r="N43" s="515">
        <v>56</v>
      </c>
    </row>
    <row r="44" spans="1:14">
      <c r="A44" s="516">
        <v>2005</v>
      </c>
      <c r="B44" s="511">
        <v>3</v>
      </c>
      <c r="C44" s="511">
        <v>8</v>
      </c>
      <c r="D44" s="511">
        <v>6</v>
      </c>
      <c r="E44" s="511">
        <v>6</v>
      </c>
      <c r="F44" s="511">
        <v>6</v>
      </c>
      <c r="G44" s="511">
        <v>3</v>
      </c>
      <c r="H44" s="511">
        <v>5</v>
      </c>
      <c r="I44" s="511">
        <v>3</v>
      </c>
      <c r="J44" s="151">
        <v>7</v>
      </c>
      <c r="K44" s="151">
        <v>5</v>
      </c>
      <c r="L44" s="151">
        <v>8</v>
      </c>
      <c r="M44" s="151">
        <v>9</v>
      </c>
      <c r="N44" s="515">
        <v>69</v>
      </c>
    </row>
    <row r="45" spans="1:14">
      <c r="A45" s="516">
        <v>2006</v>
      </c>
      <c r="B45" s="511">
        <v>6</v>
      </c>
      <c r="C45" s="511">
        <v>7</v>
      </c>
      <c r="D45" s="511">
        <v>6</v>
      </c>
      <c r="E45" s="511">
        <v>3</v>
      </c>
      <c r="F45" s="511">
        <v>6</v>
      </c>
      <c r="G45" s="511">
        <v>5</v>
      </c>
      <c r="H45" s="511">
        <v>6</v>
      </c>
      <c r="I45" s="511">
        <v>5</v>
      </c>
      <c r="J45" s="151">
        <v>4</v>
      </c>
      <c r="K45" s="151">
        <v>9</v>
      </c>
      <c r="L45" s="151">
        <v>4</v>
      </c>
      <c r="M45" s="151">
        <v>4</v>
      </c>
      <c r="N45" s="515">
        <v>65</v>
      </c>
    </row>
    <row r="46" spans="1:14">
      <c r="A46" s="516">
        <v>2007</v>
      </c>
      <c r="B46" s="511">
        <v>5</v>
      </c>
      <c r="C46" s="511">
        <v>6</v>
      </c>
      <c r="D46" s="511">
        <v>7</v>
      </c>
      <c r="E46" s="511">
        <v>3</v>
      </c>
      <c r="F46" s="511">
        <v>7</v>
      </c>
      <c r="G46" s="511">
        <v>6</v>
      </c>
      <c r="H46" s="511">
        <v>4</v>
      </c>
      <c r="I46" s="511">
        <v>6</v>
      </c>
      <c r="J46" s="151">
        <v>5</v>
      </c>
      <c r="K46" s="151">
        <v>6</v>
      </c>
      <c r="L46" s="151">
        <v>5</v>
      </c>
      <c r="M46" s="151">
        <v>2</v>
      </c>
      <c r="N46" s="515">
        <v>62</v>
      </c>
    </row>
    <row r="47" spans="1:14">
      <c r="A47" s="516">
        <v>2008</v>
      </c>
      <c r="B47" s="511">
        <v>12</v>
      </c>
      <c r="C47" s="511">
        <v>5</v>
      </c>
      <c r="D47" s="511">
        <v>7</v>
      </c>
      <c r="E47" s="511">
        <v>6</v>
      </c>
      <c r="F47" s="511">
        <v>3</v>
      </c>
      <c r="G47" s="511">
        <v>5</v>
      </c>
      <c r="H47" s="511">
        <v>6</v>
      </c>
      <c r="I47" s="511">
        <v>6</v>
      </c>
      <c r="J47" s="151">
        <v>5</v>
      </c>
      <c r="K47" s="151">
        <v>3</v>
      </c>
      <c r="L47" s="151">
        <v>3</v>
      </c>
      <c r="M47" s="151">
        <v>3</v>
      </c>
      <c r="N47" s="515">
        <v>64</v>
      </c>
    </row>
    <row r="48" spans="1:14">
      <c r="A48" s="516">
        <v>2009</v>
      </c>
      <c r="B48" s="511">
        <v>4</v>
      </c>
      <c r="C48" s="511">
        <v>14</v>
      </c>
      <c r="D48" s="511">
        <v>6</v>
      </c>
      <c r="E48" s="511">
        <v>2</v>
      </c>
      <c r="F48" s="511">
        <v>3</v>
      </c>
      <c r="G48" s="511">
        <v>8</v>
      </c>
      <c r="H48" s="511">
        <v>6</v>
      </c>
      <c r="I48" s="511">
        <v>4</v>
      </c>
      <c r="J48" s="151">
        <v>2</v>
      </c>
      <c r="K48" s="151">
        <v>1</v>
      </c>
      <c r="L48" s="151">
        <v>4</v>
      </c>
      <c r="M48" s="151">
        <v>2</v>
      </c>
      <c r="N48" s="515">
        <v>56</v>
      </c>
    </row>
    <row r="49" spans="1:23">
      <c r="A49" s="516">
        <v>2010</v>
      </c>
      <c r="B49" s="511">
        <v>5</v>
      </c>
      <c r="C49" s="511">
        <v>13</v>
      </c>
      <c r="D49" s="511">
        <v>1</v>
      </c>
      <c r="E49" s="511">
        <v>6</v>
      </c>
      <c r="F49" s="511">
        <v>5</v>
      </c>
      <c r="G49" s="511">
        <v>9</v>
      </c>
      <c r="H49" s="511">
        <v>6</v>
      </c>
      <c r="I49" s="511">
        <v>4</v>
      </c>
      <c r="J49" s="151">
        <v>3</v>
      </c>
      <c r="K49" s="151">
        <v>4</v>
      </c>
      <c r="L49" s="151">
        <v>4</v>
      </c>
      <c r="M49" s="151">
        <v>6</v>
      </c>
      <c r="N49" s="515">
        <v>66</v>
      </c>
    </row>
    <row r="50" spans="1:23">
      <c r="A50" s="516">
        <v>2011</v>
      </c>
      <c r="B50" s="511">
        <v>4</v>
      </c>
      <c r="C50" s="511">
        <v>8</v>
      </c>
      <c r="D50" s="511">
        <v>2</v>
      </c>
      <c r="E50" s="511">
        <v>5</v>
      </c>
      <c r="F50" s="511">
        <v>6</v>
      </c>
      <c r="G50" s="511">
        <v>5</v>
      </c>
      <c r="H50" s="511">
        <v>4</v>
      </c>
      <c r="I50" s="511">
        <v>5</v>
      </c>
      <c r="J50" s="151">
        <v>4</v>
      </c>
      <c r="K50" s="151">
        <v>5</v>
      </c>
      <c r="L50" s="151">
        <v>1</v>
      </c>
      <c r="M50" s="151">
        <v>3</v>
      </c>
      <c r="N50" s="515">
        <v>52</v>
      </c>
    </row>
    <row r="51" spans="1:23">
      <c r="A51" s="516">
        <v>2012</v>
      </c>
      <c r="B51" s="511">
        <v>2</v>
      </c>
      <c r="C51" s="511">
        <v>6</v>
      </c>
      <c r="D51" s="511">
        <v>8</v>
      </c>
      <c r="E51" s="511">
        <v>2</v>
      </c>
      <c r="F51" s="511">
        <v>4</v>
      </c>
      <c r="G51" s="511">
        <v>2</v>
      </c>
      <c r="H51" s="511">
        <v>5</v>
      </c>
      <c r="I51" s="511">
        <v>5</v>
      </c>
      <c r="J51" s="151">
        <v>3</v>
      </c>
      <c r="K51" s="151">
        <v>8</v>
      </c>
      <c r="L51" s="151">
        <v>4</v>
      </c>
      <c r="M51" s="151">
        <v>4</v>
      </c>
      <c r="N51" s="515">
        <v>53</v>
      </c>
    </row>
    <row r="52" spans="1:23">
      <c r="A52" s="516">
        <v>2013</v>
      </c>
      <c r="B52" s="511">
        <v>4</v>
      </c>
      <c r="C52" s="511">
        <v>6</v>
      </c>
      <c r="D52" s="511">
        <v>5</v>
      </c>
      <c r="E52" s="511">
        <v>6</v>
      </c>
      <c r="F52" s="511">
        <v>1</v>
      </c>
      <c r="G52" s="511">
        <v>4</v>
      </c>
      <c r="H52" s="511">
        <v>4</v>
      </c>
      <c r="I52" s="511"/>
      <c r="J52" s="151">
        <v>5</v>
      </c>
      <c r="K52" s="151">
        <v>2</v>
      </c>
      <c r="L52" s="151">
        <v>4</v>
      </c>
      <c r="M52" s="151">
        <v>2</v>
      </c>
      <c r="N52" s="515">
        <v>43</v>
      </c>
    </row>
    <row r="53" spans="1:23">
      <c r="A53" s="516">
        <v>2014</v>
      </c>
      <c r="B53" s="511">
        <v>6</v>
      </c>
      <c r="C53" s="511">
        <v>1</v>
      </c>
      <c r="D53" s="511">
        <v>1</v>
      </c>
      <c r="E53" s="511">
        <v>1</v>
      </c>
      <c r="F53" s="511">
        <v>1</v>
      </c>
      <c r="G53" s="511">
        <v>3</v>
      </c>
      <c r="H53" s="511">
        <v>7</v>
      </c>
      <c r="I53" s="511">
        <v>2</v>
      </c>
      <c r="J53" s="151">
        <v>2</v>
      </c>
      <c r="K53" s="151">
        <v>0</v>
      </c>
      <c r="L53" s="151">
        <v>1</v>
      </c>
      <c r="M53" s="151">
        <v>7</v>
      </c>
      <c r="N53" s="515">
        <v>32</v>
      </c>
    </row>
    <row r="54" spans="1:23">
      <c r="A54" s="516">
        <v>2015</v>
      </c>
      <c r="B54" s="511">
        <v>5</v>
      </c>
      <c r="C54" s="511">
        <v>2</v>
      </c>
      <c r="D54" s="511">
        <v>7</v>
      </c>
      <c r="E54" s="511">
        <v>2</v>
      </c>
      <c r="F54" s="511">
        <v>0</v>
      </c>
      <c r="G54" s="511">
        <v>2</v>
      </c>
      <c r="H54" s="511">
        <v>1</v>
      </c>
      <c r="I54" s="511">
        <v>2</v>
      </c>
      <c r="J54" s="151">
        <v>2</v>
      </c>
      <c r="K54" s="151">
        <v>3</v>
      </c>
      <c r="L54" s="151">
        <v>3</v>
      </c>
      <c r="M54" s="151">
        <v>0</v>
      </c>
      <c r="N54" s="515">
        <v>29</v>
      </c>
    </row>
    <row r="55" spans="1:23">
      <c r="A55" s="516">
        <v>2016</v>
      </c>
      <c r="B55" s="511">
        <v>4</v>
      </c>
      <c r="C55" s="511">
        <v>3</v>
      </c>
      <c r="D55" s="511">
        <v>3</v>
      </c>
      <c r="E55" s="511">
        <v>1</v>
      </c>
      <c r="F55" s="511">
        <v>6</v>
      </c>
      <c r="G55" s="511">
        <v>2</v>
      </c>
      <c r="H55" s="511">
        <v>2</v>
      </c>
      <c r="I55" s="511">
        <v>3</v>
      </c>
      <c r="J55" s="151">
        <v>4</v>
      </c>
      <c r="K55" s="151">
        <v>1</v>
      </c>
      <c r="L55" s="151">
        <v>2</v>
      </c>
      <c r="M55" s="151">
        <v>3</v>
      </c>
      <c r="N55" s="515">
        <v>34</v>
      </c>
    </row>
    <row r="56" spans="1:23">
      <c r="A56" s="516">
        <v>2017</v>
      </c>
      <c r="B56" s="511">
        <v>5</v>
      </c>
      <c r="C56" s="511">
        <v>5</v>
      </c>
      <c r="D56" s="511">
        <v>3</v>
      </c>
      <c r="E56" s="511">
        <v>2</v>
      </c>
      <c r="F56" s="511">
        <v>6</v>
      </c>
      <c r="G56" s="511">
        <v>1</v>
      </c>
      <c r="H56" s="511">
        <v>3</v>
      </c>
      <c r="I56" s="511">
        <v>4</v>
      </c>
      <c r="J56" s="151">
        <v>2</v>
      </c>
      <c r="K56" s="151">
        <v>8</v>
      </c>
      <c r="L56" s="151">
        <v>0</v>
      </c>
      <c r="M56" s="151">
        <v>2</v>
      </c>
      <c r="N56" s="515">
        <v>41</v>
      </c>
    </row>
    <row r="57" spans="1:23">
      <c r="A57" s="516">
        <v>2018</v>
      </c>
      <c r="B57" s="511">
        <v>2</v>
      </c>
      <c r="C57" s="511">
        <v>1</v>
      </c>
      <c r="D57" s="511">
        <v>2</v>
      </c>
      <c r="E57" s="511">
        <v>5</v>
      </c>
      <c r="F57" s="511">
        <v>3</v>
      </c>
      <c r="G57" s="511">
        <v>2</v>
      </c>
      <c r="H57" s="511">
        <v>1</v>
      </c>
      <c r="I57" s="511">
        <v>3</v>
      </c>
      <c r="J57" s="151">
        <v>2</v>
      </c>
      <c r="K57" s="151">
        <v>2</v>
      </c>
      <c r="L57" s="151">
        <v>3</v>
      </c>
      <c r="M57" s="151">
        <v>1</v>
      </c>
      <c r="N57" s="515">
        <v>27</v>
      </c>
    </row>
    <row r="58" spans="1:23">
      <c r="A58" s="516">
        <v>2019</v>
      </c>
      <c r="B58" s="511">
        <v>4</v>
      </c>
      <c r="C58" s="511">
        <v>2</v>
      </c>
      <c r="D58" s="511">
        <v>1</v>
      </c>
      <c r="E58" s="511">
        <v>4</v>
      </c>
      <c r="F58" s="511">
        <v>4</v>
      </c>
      <c r="G58" s="511">
        <v>3</v>
      </c>
      <c r="H58" s="511">
        <v>3</v>
      </c>
      <c r="I58" s="511">
        <v>3</v>
      </c>
      <c r="J58" s="151">
        <v>3</v>
      </c>
      <c r="K58" s="151">
        <v>1</v>
      </c>
      <c r="L58" s="151">
        <v>6</v>
      </c>
      <c r="M58" s="151">
        <v>6</v>
      </c>
      <c r="N58" s="515">
        <v>40</v>
      </c>
    </row>
    <row r="59" spans="1:23">
      <c r="A59" s="514">
        <v>2020</v>
      </c>
      <c r="B59" s="512">
        <v>2</v>
      </c>
      <c r="C59" s="512">
        <v>5</v>
      </c>
      <c r="D59" s="512"/>
      <c r="E59" s="512"/>
      <c r="F59" s="512"/>
      <c r="G59" s="512"/>
      <c r="H59" s="512"/>
      <c r="I59" s="512"/>
      <c r="J59" s="513"/>
      <c r="K59" s="513"/>
      <c r="L59" s="513"/>
      <c r="M59" s="513"/>
      <c r="N59" s="512">
        <f>+SUM(B59:M59)</f>
        <v>7</v>
      </c>
    </row>
    <row r="61" spans="1:23" ht="46.7" customHeight="1">
      <c r="A61" s="811" t="s">
        <v>438</v>
      </c>
      <c r="B61" s="811"/>
      <c r="C61" s="811"/>
      <c r="D61" s="811"/>
      <c r="E61" s="811"/>
      <c r="F61" s="811"/>
      <c r="G61" s="811"/>
      <c r="H61" s="811"/>
      <c r="I61" s="811"/>
      <c r="K61" s="511"/>
      <c r="L61" s="511"/>
      <c r="M61" s="511"/>
      <c r="N61" s="511"/>
      <c r="O61" s="511"/>
      <c r="P61" s="511"/>
      <c r="Q61" s="511"/>
      <c r="R61" s="511"/>
      <c r="W61" s="510"/>
    </row>
  </sheetData>
  <mergeCells count="7">
    <mergeCell ref="A61:I61"/>
    <mergeCell ref="A36:J36"/>
    <mergeCell ref="A37:J37"/>
    <mergeCell ref="A2:D2"/>
    <mergeCell ref="A4:D4"/>
    <mergeCell ref="F4:H4"/>
    <mergeCell ref="A34:I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7"/>
  <sheetViews>
    <sheetView showGridLines="0" view="pageBreakPreview" zoomScale="70" zoomScaleNormal="100" zoomScaleSheetLayoutView="70" workbookViewId="0">
      <selection activeCell="G18" sqref="G18"/>
    </sheetView>
  </sheetViews>
  <sheetFormatPr baseColWidth="10" defaultColWidth="11.5703125" defaultRowHeight="12"/>
  <cols>
    <col min="1" max="1" width="17" style="4" customWidth="1"/>
    <col min="2" max="3" width="17.28515625" style="10" customWidth="1"/>
    <col min="4" max="11" width="17.28515625" style="6" customWidth="1"/>
    <col min="12" max="12" width="17.28515625" style="4" customWidth="1"/>
    <col min="13" max="13" width="17.85546875" style="4" bestFit="1" customWidth="1"/>
    <col min="14" max="14" width="14.5703125" style="4" customWidth="1"/>
    <col min="15" max="16384" width="11.5703125" style="4"/>
  </cols>
  <sheetData>
    <row r="1" spans="1:16" ht="12.75">
      <c r="A1" s="166" t="s">
        <v>282</v>
      </c>
      <c r="B1" s="197"/>
      <c r="C1" s="197"/>
      <c r="D1" s="198"/>
      <c r="E1" s="198"/>
      <c r="F1" s="198"/>
      <c r="G1" s="198"/>
      <c r="H1" s="198"/>
      <c r="I1" s="198"/>
      <c r="J1" s="198"/>
      <c r="K1" s="198"/>
    </row>
    <row r="2" spans="1:16" ht="31.5" customHeight="1">
      <c r="A2" s="773" t="s">
        <v>283</v>
      </c>
      <c r="B2" s="773"/>
      <c r="C2" s="773"/>
      <c r="D2" s="773"/>
      <c r="E2" s="773"/>
      <c r="F2" s="773"/>
      <c r="G2" s="773"/>
      <c r="H2" s="773"/>
      <c r="I2" s="773"/>
      <c r="J2" s="723"/>
      <c r="K2" s="723"/>
    </row>
    <row r="3" spans="1:16">
      <c r="C3" s="6"/>
    </row>
    <row r="4" spans="1:16" ht="12.75">
      <c r="A4" s="200" t="s">
        <v>255</v>
      </c>
      <c r="B4" s="459">
        <v>2010</v>
      </c>
      <c r="C4" s="459">
        <v>2011</v>
      </c>
      <c r="D4" s="459">
        <v>2012</v>
      </c>
      <c r="E4" s="459">
        <v>2013</v>
      </c>
      <c r="F4" s="459">
        <v>2014</v>
      </c>
      <c r="G4" s="459">
        <v>2015</v>
      </c>
      <c r="H4" s="459">
        <v>2016</v>
      </c>
      <c r="I4" s="459">
        <v>2017</v>
      </c>
      <c r="J4" s="460">
        <v>2018</v>
      </c>
      <c r="K4" s="460">
        <v>2019</v>
      </c>
      <c r="L4" s="460">
        <v>2020</v>
      </c>
    </row>
    <row r="5" spans="1:16" ht="12.75">
      <c r="A5" s="201" t="s">
        <v>256</v>
      </c>
      <c r="B5" s="202">
        <v>2917749.7190824146</v>
      </c>
      <c r="C5" s="202">
        <v>2885886.5143818362</v>
      </c>
      <c r="D5" s="202">
        <v>2599069.3519712551</v>
      </c>
      <c r="E5" s="202">
        <v>1825852.0229200001</v>
      </c>
      <c r="F5" s="202">
        <v>1957001.2064799997</v>
      </c>
      <c r="G5" s="202">
        <v>2181241.04</v>
      </c>
      <c r="H5" s="202">
        <v>1553578.77</v>
      </c>
      <c r="I5" s="202">
        <v>1936562.98459</v>
      </c>
      <c r="J5" s="202">
        <v>1963366.5351999998</v>
      </c>
      <c r="K5" s="202">
        <f>'[2]12. TRANSFERENCIAS 2'!J6+'[2]12. TRANSFERENCIAS 2'!J32+'[2]12. TRANSFERENCIAS 2'!J58</f>
        <v>3408772.7281570458</v>
      </c>
      <c r="L5" s="202">
        <v>0</v>
      </c>
      <c r="M5" s="435"/>
      <c r="N5" s="461"/>
      <c r="P5" s="461"/>
    </row>
    <row r="6" spans="1:16" ht="12.75">
      <c r="A6" s="201" t="s">
        <v>257</v>
      </c>
      <c r="B6" s="202">
        <v>794731907.03502786</v>
      </c>
      <c r="C6" s="202">
        <v>770582075.2986815</v>
      </c>
      <c r="D6" s="202">
        <v>1015864460.7110069</v>
      </c>
      <c r="E6" s="202">
        <v>1019235893.7081801</v>
      </c>
      <c r="F6" s="202">
        <v>748108985.37879992</v>
      </c>
      <c r="G6" s="202">
        <v>434978723.07999998</v>
      </c>
      <c r="H6" s="202">
        <v>397241204.52999997</v>
      </c>
      <c r="I6" s="202">
        <v>750902788.65413082</v>
      </c>
      <c r="J6" s="202">
        <v>1516816729.6351998</v>
      </c>
      <c r="K6" s="202">
        <f>'[2]12. TRANSFERENCIAS 2'!J7+'[2]12. TRANSFERENCIAS 2'!J33+'[2]12. TRANSFERENCIAS 2'!J59</f>
        <v>1324474844.8843265</v>
      </c>
      <c r="L6" s="202">
        <v>406100413.87728</v>
      </c>
      <c r="M6" s="435"/>
      <c r="N6" s="461"/>
      <c r="P6" s="461"/>
    </row>
    <row r="7" spans="1:16" ht="12.75">
      <c r="A7" s="201" t="s">
        <v>258</v>
      </c>
      <c r="B7" s="202">
        <v>7456590.0871504145</v>
      </c>
      <c r="C7" s="202">
        <v>10352473.908096461</v>
      </c>
      <c r="D7" s="202">
        <v>16258265.793091137</v>
      </c>
      <c r="E7" s="202">
        <v>23194328.631980002</v>
      </c>
      <c r="F7" s="202">
        <v>12359816.467359999</v>
      </c>
      <c r="G7" s="202">
        <v>12761019.199999999</v>
      </c>
      <c r="H7" s="202">
        <v>108657238.78999999</v>
      </c>
      <c r="I7" s="202">
        <v>312005052.26177514</v>
      </c>
      <c r="J7" s="202">
        <v>274351742.08719999</v>
      </c>
      <c r="K7" s="202">
        <f>'[2]12. TRANSFERENCIAS 2'!J8+'[2]12. TRANSFERENCIAS 2'!J34+'[2]12. TRANSFERENCIAS 2'!J60</f>
        <v>222108214.90848729</v>
      </c>
      <c r="L7" s="202">
        <v>19073383.540480003</v>
      </c>
      <c r="M7" s="435"/>
      <c r="N7" s="461"/>
      <c r="P7" s="461"/>
    </row>
    <row r="8" spans="1:16" ht="12.75">
      <c r="A8" s="201" t="s">
        <v>259</v>
      </c>
      <c r="B8" s="202">
        <v>412482426.79868722</v>
      </c>
      <c r="C8" s="202">
        <v>743425104.30328166</v>
      </c>
      <c r="D8" s="202">
        <v>834558660.0002594</v>
      </c>
      <c r="E8" s="202">
        <v>495471646.73208004</v>
      </c>
      <c r="F8" s="202">
        <v>466127959.44327992</v>
      </c>
      <c r="G8" s="202">
        <v>453708276.44</v>
      </c>
      <c r="H8" s="202">
        <v>399551676.36000001</v>
      </c>
      <c r="I8" s="202">
        <v>528519880.00192571</v>
      </c>
      <c r="J8" s="202">
        <v>853908303.20840001</v>
      </c>
      <c r="K8" s="202">
        <f>'[2]12. TRANSFERENCIAS 2'!J9+'[2]12. TRANSFERENCIAS 2'!J35+'[2]12. TRANSFERENCIAS 2'!J61</f>
        <v>1000683645.8412294</v>
      </c>
      <c r="L8" s="202">
        <v>332488299.79327995</v>
      </c>
      <c r="M8" s="435"/>
      <c r="N8" s="461"/>
      <c r="P8" s="461"/>
    </row>
    <row r="9" spans="1:16" ht="12.75">
      <c r="A9" s="201" t="s">
        <v>260</v>
      </c>
      <c r="B9" s="202">
        <v>56291528.187267631</v>
      </c>
      <c r="C9" s="202">
        <v>93335995.644704983</v>
      </c>
      <c r="D9" s="202">
        <v>103933365.26069061</v>
      </c>
      <c r="E9" s="202">
        <v>35571156.517959997</v>
      </c>
      <c r="F9" s="202">
        <v>22621632.429839998</v>
      </c>
      <c r="G9" s="202">
        <v>31112361.829999998</v>
      </c>
      <c r="H9" s="202">
        <v>39934273.920000002</v>
      </c>
      <c r="I9" s="202">
        <v>39870273.374913946</v>
      </c>
      <c r="J9" s="202">
        <v>64304295.1052</v>
      </c>
      <c r="K9" s="202">
        <f>'[2]12. TRANSFERENCIAS 2'!J10+'[2]12. TRANSFERENCIAS 2'!J36+'[2]12. TRANSFERENCIAS 2'!J62</f>
        <v>46329386.645281509</v>
      </c>
      <c r="L9" s="202">
        <v>12655275.960160002</v>
      </c>
      <c r="M9" s="435"/>
      <c r="N9" s="461"/>
      <c r="P9" s="461"/>
    </row>
    <row r="10" spans="1:16" ht="12.75">
      <c r="A10" s="201" t="s">
        <v>261</v>
      </c>
      <c r="B10" s="202">
        <v>578828906.18651068</v>
      </c>
      <c r="C10" s="202">
        <v>618864290.54276061</v>
      </c>
      <c r="D10" s="202">
        <v>655256210.66507769</v>
      </c>
      <c r="E10" s="202">
        <v>708936866.67443991</v>
      </c>
      <c r="F10" s="202">
        <v>440433262.44224</v>
      </c>
      <c r="G10" s="202">
        <v>355183970.54999995</v>
      </c>
      <c r="H10" s="202">
        <v>321085333.85000002</v>
      </c>
      <c r="I10" s="202">
        <v>269863128.85069102</v>
      </c>
      <c r="J10" s="202">
        <v>191059453.63999999</v>
      </c>
      <c r="K10" s="202">
        <f>'[2]12. TRANSFERENCIAS 2'!J11+'[2]12. TRANSFERENCIAS 2'!J37+'[2]12. TRANSFERENCIAS 2'!J63</f>
        <v>159874471.79378659</v>
      </c>
      <c r="L10" s="202">
        <v>56090070.046320006</v>
      </c>
      <c r="M10" s="435"/>
      <c r="N10" s="461"/>
      <c r="P10" s="461"/>
    </row>
    <row r="11" spans="1:16" ht="12.75">
      <c r="A11" s="201" t="s">
        <v>262</v>
      </c>
      <c r="B11" s="202">
        <v>22442.175658171251</v>
      </c>
      <c r="C11" s="202">
        <v>5142.9157128230454</v>
      </c>
      <c r="D11" s="202">
        <v>8691.0249344109852</v>
      </c>
      <c r="E11" s="202">
        <v>17994.093239999998</v>
      </c>
      <c r="F11" s="202">
        <v>16281.536479999999</v>
      </c>
      <c r="G11" s="202">
        <v>47933.94</v>
      </c>
      <c r="H11" s="202">
        <v>33929.919999999998</v>
      </c>
      <c r="I11" s="202">
        <v>24759.048299999999</v>
      </c>
      <c r="J11" s="202">
        <v>31494.890800000001</v>
      </c>
      <c r="K11" s="202">
        <f>'[2]12. TRANSFERENCIAS 2'!J12+'[2]12. TRANSFERENCIAS 2'!J38+'[2]12. TRANSFERENCIAS 2'!J64</f>
        <v>47243.701773796158</v>
      </c>
      <c r="L11" s="202">
        <v>210.99999999999997</v>
      </c>
      <c r="M11" s="435"/>
      <c r="N11" s="461"/>
      <c r="P11" s="461"/>
    </row>
    <row r="12" spans="1:16" ht="12.75">
      <c r="A12" s="201" t="s">
        <v>263</v>
      </c>
      <c r="B12" s="202">
        <v>130630809.76498613</v>
      </c>
      <c r="C12" s="202">
        <v>219739294.43000156</v>
      </c>
      <c r="D12" s="202">
        <v>396420696.80841982</v>
      </c>
      <c r="E12" s="202">
        <v>68682450.3002</v>
      </c>
      <c r="F12" s="202">
        <v>150877029.19295999</v>
      </c>
      <c r="G12" s="202">
        <v>241732042.68000001</v>
      </c>
      <c r="H12" s="202">
        <v>174060577.88</v>
      </c>
      <c r="I12" s="202">
        <v>220807925.0292407</v>
      </c>
      <c r="J12" s="202">
        <v>379695784.07879996</v>
      </c>
      <c r="K12" s="202">
        <f>'[2]12. TRANSFERENCIAS 2'!J13+'[2]12. TRANSFERENCIAS 2'!J39+'[2]12. TRANSFERENCIAS 2'!J65</f>
        <v>367864058.25397438</v>
      </c>
      <c r="L12" s="202">
        <v>116740180.81</v>
      </c>
      <c r="M12" s="435"/>
      <c r="N12" s="461"/>
      <c r="P12" s="461"/>
    </row>
    <row r="13" spans="1:16" ht="12.75">
      <c r="A13" s="201" t="s">
        <v>264</v>
      </c>
      <c r="B13" s="202">
        <v>22869908.83790103</v>
      </c>
      <c r="C13" s="202">
        <v>37913552.780751623</v>
      </c>
      <c r="D13" s="202">
        <v>33372077.099185344</v>
      </c>
      <c r="E13" s="202">
        <v>24907916.53678</v>
      </c>
      <c r="F13" s="202">
        <v>18203655.44184</v>
      </c>
      <c r="G13" s="202">
        <v>19226095.850000001</v>
      </c>
      <c r="H13" s="202">
        <v>15202766.92</v>
      </c>
      <c r="I13" s="202">
        <v>15521295.794381678</v>
      </c>
      <c r="J13" s="202">
        <v>18083554.416000001</v>
      </c>
      <c r="K13" s="202">
        <f>'[2]12. TRANSFERENCIAS 2'!J14+'[2]12. TRANSFERENCIAS 2'!J40+'[2]12. TRANSFERENCIAS 2'!J66</f>
        <v>18127228.654280372</v>
      </c>
      <c r="L13" s="202">
        <v>1137202.156</v>
      </c>
      <c r="M13" s="435"/>
      <c r="N13" s="461"/>
      <c r="P13" s="461"/>
    </row>
    <row r="14" spans="1:16" ht="12.75">
      <c r="A14" s="201" t="s">
        <v>265</v>
      </c>
      <c r="B14" s="202">
        <v>4586447.4102538563</v>
      </c>
      <c r="C14" s="202">
        <v>8485729.9313526191</v>
      </c>
      <c r="D14" s="202">
        <v>7778782.4031547066</v>
      </c>
      <c r="E14" s="202">
        <v>5030770.7491999995</v>
      </c>
      <c r="F14" s="202">
        <v>4481267.1912000002</v>
      </c>
      <c r="G14" s="202">
        <v>6282684.9800000004</v>
      </c>
      <c r="H14" s="202">
        <v>5384865.1400000006</v>
      </c>
      <c r="I14" s="202">
        <v>11058731.944498029</v>
      </c>
      <c r="J14" s="202">
        <v>23232458.770800002</v>
      </c>
      <c r="K14" s="202">
        <f>'[2]12. TRANSFERENCIAS 2'!J15+'[2]12. TRANSFERENCIAS 2'!J41+'[2]12. TRANSFERENCIAS 2'!J67</f>
        <v>15436696.207857491</v>
      </c>
      <c r="L14" s="202">
        <v>2638907.67</v>
      </c>
      <c r="M14" s="435"/>
      <c r="N14" s="461"/>
      <c r="P14" s="461"/>
    </row>
    <row r="15" spans="1:16" ht="12.75">
      <c r="A15" s="201" t="s">
        <v>266</v>
      </c>
      <c r="B15" s="202">
        <v>83859562.307208538</v>
      </c>
      <c r="C15" s="202">
        <v>235060437.44280097</v>
      </c>
      <c r="D15" s="202">
        <v>401195537.72356755</v>
      </c>
      <c r="E15" s="202">
        <v>230490249.6651406</v>
      </c>
      <c r="F15" s="202">
        <v>288055484.15719998</v>
      </c>
      <c r="G15" s="202">
        <v>145700263.68000001</v>
      </c>
      <c r="H15" s="202">
        <v>73677188.570000008</v>
      </c>
      <c r="I15" s="202">
        <v>121724599.81236839</v>
      </c>
      <c r="J15" s="202">
        <v>185775481.55600002</v>
      </c>
      <c r="K15" s="202">
        <f>'[2]12. TRANSFERENCIAS 2'!J16+'[2]12. TRANSFERENCIAS 2'!J42+'[2]12. TRANSFERENCIAS 2'!J68</f>
        <v>134651816.35524708</v>
      </c>
      <c r="L15" s="202">
        <v>59355414.766479999</v>
      </c>
      <c r="M15" s="435"/>
      <c r="N15" s="461"/>
      <c r="P15" s="461"/>
    </row>
    <row r="16" spans="1:16" ht="12.75">
      <c r="A16" s="201" t="s">
        <v>267</v>
      </c>
      <c r="B16" s="202">
        <v>104704001.50625034</v>
      </c>
      <c r="C16" s="202">
        <v>136496760.66062248</v>
      </c>
      <c r="D16" s="202">
        <v>129925948.67495766</v>
      </c>
      <c r="E16" s="202">
        <v>93695808.049779996</v>
      </c>
      <c r="F16" s="202">
        <v>45498783.514799997</v>
      </c>
      <c r="G16" s="202">
        <v>66478640.479999997</v>
      </c>
      <c r="H16" s="202">
        <v>60847155.50999999</v>
      </c>
      <c r="I16" s="202">
        <v>102871017.98461364</v>
      </c>
      <c r="J16" s="202">
        <v>186019535.89359999</v>
      </c>
      <c r="K16" s="202">
        <f>'[2]12. TRANSFERENCIAS 2'!J17+'[2]12. TRANSFERENCIAS 2'!J43+'[2]12. TRANSFERENCIAS 2'!J69</f>
        <v>143848686.16073012</v>
      </c>
      <c r="L16" s="202">
        <v>33652689.082560003</v>
      </c>
      <c r="M16" s="435"/>
      <c r="N16" s="461"/>
      <c r="P16" s="461"/>
    </row>
    <row r="17" spans="1:16" ht="12.75">
      <c r="A17" s="201" t="s">
        <v>268</v>
      </c>
      <c r="B17" s="202">
        <v>475092520.04335213</v>
      </c>
      <c r="C17" s="202">
        <v>533515484.93588352</v>
      </c>
      <c r="D17" s="202">
        <v>607324121.99845195</v>
      </c>
      <c r="E17" s="202">
        <v>601975758.16471994</v>
      </c>
      <c r="F17" s="202">
        <v>408796725.38536</v>
      </c>
      <c r="G17" s="202">
        <v>345426174.19</v>
      </c>
      <c r="H17" s="202">
        <v>310235381.41000003</v>
      </c>
      <c r="I17" s="202">
        <v>317733876.33502603</v>
      </c>
      <c r="J17" s="202">
        <v>313451982.47080004</v>
      </c>
      <c r="K17" s="202">
        <f>'[2]12. TRANSFERENCIAS 2'!J18+'[2]12. TRANSFERENCIAS 2'!J44+'[2]12. TRANSFERENCIAS 2'!J70</f>
        <v>276102432.38118786</v>
      </c>
      <c r="L17" s="202">
        <v>98667380.091360003</v>
      </c>
      <c r="M17" s="435"/>
      <c r="N17" s="461"/>
      <c r="P17" s="461"/>
    </row>
    <row r="18" spans="1:16" ht="12.75">
      <c r="A18" s="201" t="s">
        <v>269</v>
      </c>
      <c r="B18" s="202">
        <v>1663173.2381679008</v>
      </c>
      <c r="C18" s="202">
        <v>2417239.194722211</v>
      </c>
      <c r="D18" s="202">
        <v>2208583.4198764423</v>
      </c>
      <c r="E18" s="202">
        <v>1739908.2035400001</v>
      </c>
      <c r="F18" s="202">
        <v>2045578.206</v>
      </c>
      <c r="G18" s="202">
        <v>2821838.08</v>
      </c>
      <c r="H18" s="202">
        <v>2970444.14</v>
      </c>
      <c r="I18" s="202">
        <v>2901145.3169399998</v>
      </c>
      <c r="J18" s="202">
        <v>2468555.1771999998</v>
      </c>
      <c r="K18" s="202">
        <f>'[2]12. TRANSFERENCIAS 2'!J19+'[2]12. TRANSFERENCIAS 2'!J45+'[2]12. TRANSFERENCIAS 2'!J71</f>
        <v>2371169.08519891</v>
      </c>
      <c r="L18" s="202">
        <v>91911.599999999991</v>
      </c>
      <c r="M18" s="435"/>
      <c r="N18" s="461"/>
      <c r="P18" s="461"/>
    </row>
    <row r="19" spans="1:16" ht="12.75">
      <c r="A19" s="201" t="s">
        <v>270</v>
      </c>
      <c r="B19" s="202">
        <v>117783126.9414579</v>
      </c>
      <c r="C19" s="202">
        <v>186330859.10603899</v>
      </c>
      <c r="D19" s="202">
        <v>199901479.13317117</v>
      </c>
      <c r="E19" s="202">
        <v>145750026.01084</v>
      </c>
      <c r="F19" s="202">
        <v>91464145.697760001</v>
      </c>
      <c r="G19" s="202">
        <v>132132732.88</v>
      </c>
      <c r="H19" s="202">
        <v>87032168.520000011</v>
      </c>
      <c r="I19" s="202">
        <v>130941148.43981849</v>
      </c>
      <c r="J19" s="202">
        <v>161592327.90439999</v>
      </c>
      <c r="K19" s="202">
        <f>'[2]12. TRANSFERENCIAS 2'!J20+'[2]12. TRANSFERENCIAS 2'!J46+'[2]12. TRANSFERENCIAS 2'!J72</f>
        <v>152859362.28971255</v>
      </c>
      <c r="L19" s="202">
        <v>37278702.110479996</v>
      </c>
      <c r="M19" s="435"/>
      <c r="N19" s="461"/>
      <c r="P19" s="461"/>
    </row>
    <row r="20" spans="1:16" ht="12.75">
      <c r="A20" s="201" t="s">
        <v>271</v>
      </c>
      <c r="B20" s="202">
        <v>114580.23345233868</v>
      </c>
      <c r="C20" s="202">
        <v>488981.38280839717</v>
      </c>
      <c r="D20" s="202">
        <v>589887.75891903555</v>
      </c>
      <c r="E20" s="202">
        <v>414056.74178000004</v>
      </c>
      <c r="F20" s="202">
        <v>465466.93167999998</v>
      </c>
      <c r="G20" s="202">
        <v>486813</v>
      </c>
      <c r="H20" s="202">
        <v>105507</v>
      </c>
      <c r="I20" s="202">
        <v>137411.74225000001</v>
      </c>
      <c r="J20" s="202">
        <v>51408</v>
      </c>
      <c r="K20" s="202">
        <f>'[2]12. TRANSFERENCIAS 2'!J21+'[2]12. TRANSFERENCIAS 2'!J47+'[2]12. TRANSFERENCIAS 2'!J73</f>
        <v>816223.78526587901</v>
      </c>
      <c r="L20" s="202">
        <v>9452.7999999999993</v>
      </c>
      <c r="M20" s="435"/>
      <c r="N20" s="461"/>
      <c r="P20" s="461"/>
    </row>
    <row r="21" spans="1:16" ht="12.75">
      <c r="A21" s="201" t="s">
        <v>272</v>
      </c>
      <c r="B21" s="202">
        <v>1986445.1567431935</v>
      </c>
      <c r="C21" s="202">
        <v>2207435.8189031449</v>
      </c>
      <c r="D21" s="202">
        <v>3050291.1766951731</v>
      </c>
      <c r="E21" s="202">
        <v>5120161.9310600003</v>
      </c>
      <c r="F21" s="202">
        <v>4484740.0181599995</v>
      </c>
      <c r="G21" s="202">
        <v>5576767.3899999997</v>
      </c>
      <c r="H21" s="202">
        <v>7070180.7599999998</v>
      </c>
      <c r="I21" s="202">
        <v>6498758.7072200002</v>
      </c>
      <c r="J21" s="202">
        <v>6204970.2739999993</v>
      </c>
      <c r="K21" s="202">
        <f>'[2]12. TRANSFERENCIAS 2'!J22+'[2]12. TRANSFERENCIAS 2'!J48+'[2]12. TRANSFERENCIAS 2'!J74</f>
        <v>6105040.026890236</v>
      </c>
      <c r="L21" s="202">
        <v>284467.91327999998</v>
      </c>
      <c r="M21" s="435"/>
      <c r="N21" s="461"/>
      <c r="P21" s="461"/>
    </row>
    <row r="22" spans="1:16" ht="12.75">
      <c r="A22" s="201" t="s">
        <v>273</v>
      </c>
      <c r="B22" s="202">
        <v>345257084.74441558</v>
      </c>
      <c r="C22" s="202">
        <v>500118580.71051222</v>
      </c>
      <c r="D22" s="202">
        <v>421321618.06921977</v>
      </c>
      <c r="E22" s="202">
        <v>362196812.37268001</v>
      </c>
      <c r="F22" s="202">
        <v>303773208.22975999</v>
      </c>
      <c r="G22" s="202">
        <v>287963588.88</v>
      </c>
      <c r="H22" s="202">
        <v>225809459.65000001</v>
      </c>
      <c r="I22" s="202">
        <v>129278778.82423852</v>
      </c>
      <c r="J22" s="202">
        <v>216967621.866</v>
      </c>
      <c r="K22" s="202">
        <f>'[2]12. TRANSFERENCIAS 2'!J23+'[2]12. TRANSFERENCIAS 2'!J49+'[2]12. TRANSFERENCIAS 2'!J75</f>
        <v>257255152.8171145</v>
      </c>
      <c r="L22" s="202">
        <v>86025292.75999999</v>
      </c>
      <c r="M22" s="435"/>
      <c r="N22" s="461"/>
      <c r="P22" s="461"/>
    </row>
    <row r="23" spans="1:16" ht="12.75">
      <c r="A23" s="201" t="s">
        <v>274</v>
      </c>
      <c r="B23" s="202">
        <v>206278602.87626642</v>
      </c>
      <c r="C23" s="202">
        <v>261270046.13078004</v>
      </c>
      <c r="D23" s="202">
        <v>227450185.27691138</v>
      </c>
      <c r="E23" s="202">
        <v>128872727.13410001</v>
      </c>
      <c r="F23" s="202">
        <v>85954084.441439986</v>
      </c>
      <c r="G23" s="202">
        <v>93811156.810000002</v>
      </c>
      <c r="H23" s="202">
        <v>43139786.120000005</v>
      </c>
      <c r="I23" s="202">
        <v>80428379.951815233</v>
      </c>
      <c r="J23" s="202">
        <v>110838151.89879999</v>
      </c>
      <c r="K23" s="202">
        <f>'[2]12. TRANSFERENCIAS 2'!J24+'[2]12. TRANSFERENCIAS 2'!J50+'[2]12. TRANSFERENCIAS 2'!J76</f>
        <v>102846059.23860985</v>
      </c>
      <c r="L23" s="202">
        <v>30396775.665760003</v>
      </c>
      <c r="M23" s="435"/>
      <c r="N23" s="461"/>
      <c r="P23" s="461"/>
    </row>
    <row r="24" spans="1:16" ht="12.75">
      <c r="A24" s="201" t="s">
        <v>275</v>
      </c>
      <c r="B24" s="202">
        <v>5306423.1324795112</v>
      </c>
      <c r="C24" s="202">
        <v>5455625.2764978996</v>
      </c>
      <c r="D24" s="202">
        <v>6632227.9950636607</v>
      </c>
      <c r="E24" s="202">
        <v>12665687.461540002</v>
      </c>
      <c r="F24" s="202">
        <v>11693265.65992</v>
      </c>
      <c r="G24" s="202">
        <v>8850417.8399999999</v>
      </c>
      <c r="H24" s="202">
        <v>40099774.140000001</v>
      </c>
      <c r="I24" s="202">
        <v>13834884.511889234</v>
      </c>
      <c r="J24" s="202">
        <v>9555499.3039999995</v>
      </c>
      <c r="K24" s="202">
        <f>'[2]12. TRANSFERENCIAS 2'!J25+'[2]12. TRANSFERENCIAS 2'!J51+'[2]12. TRANSFERENCIAS 2'!J77</f>
        <v>9733246.2106782626</v>
      </c>
      <c r="L24" s="202">
        <v>366352.15743999998</v>
      </c>
      <c r="M24" s="435"/>
      <c r="N24" s="461"/>
      <c r="P24" s="461"/>
    </row>
    <row r="25" spans="1:16" ht="12.75">
      <c r="A25" s="201" t="s">
        <v>276</v>
      </c>
      <c r="B25" s="202">
        <v>260812911.4911198</v>
      </c>
      <c r="C25" s="202">
        <v>397361014.50526154</v>
      </c>
      <c r="D25" s="202">
        <v>377115469.72351629</v>
      </c>
      <c r="E25" s="202">
        <v>275624663.42460001</v>
      </c>
      <c r="F25" s="202">
        <v>237485100.12136</v>
      </c>
      <c r="G25" s="202">
        <v>177276591.92000002</v>
      </c>
      <c r="H25" s="202">
        <v>122134194.34999999</v>
      </c>
      <c r="I25" s="202">
        <v>136613880.79370436</v>
      </c>
      <c r="J25" s="202">
        <v>134045877.25479999</v>
      </c>
      <c r="K25" s="202">
        <f>'[2]12. TRANSFERENCIAS 2'!J26+'[2]12. TRANSFERENCIAS 2'!J52+'[2]12. TRANSFERENCIAS 2'!J78</f>
        <v>102898811.16868363</v>
      </c>
      <c r="L25" s="202">
        <v>34785125.192320004</v>
      </c>
      <c r="M25" s="435"/>
      <c r="N25" s="461"/>
      <c r="P25" s="461"/>
    </row>
    <row r="26" spans="1:16" ht="12.75">
      <c r="A26" s="201" t="s">
        <v>277</v>
      </c>
      <c r="B26" s="202">
        <v>1383843.2131051037</v>
      </c>
      <c r="C26" s="202">
        <v>1561706.4410984239</v>
      </c>
      <c r="D26" s="202">
        <v>2013543.8280217585</v>
      </c>
      <c r="E26" s="202">
        <v>1576367.9918800001</v>
      </c>
      <c r="F26" s="202">
        <v>3115735.1436799997</v>
      </c>
      <c r="G26" s="202">
        <v>2117818.94</v>
      </c>
      <c r="H26" s="202">
        <v>2559411.2400000002</v>
      </c>
      <c r="I26" s="202">
        <v>2436367.1838600002</v>
      </c>
      <c r="J26" s="202">
        <v>2276929.5</v>
      </c>
      <c r="K26" s="202">
        <f>'[2]12. TRANSFERENCIAS 2'!J27+'[2]12. TRANSFERENCIAS 2'!J53+'[2]12. TRANSFERENCIAS 2'!J79</f>
        <v>2843165.4888105169</v>
      </c>
      <c r="L26" s="202">
        <v>610855.69999999995</v>
      </c>
      <c r="M26" s="435"/>
      <c r="N26" s="461"/>
      <c r="P26" s="461"/>
    </row>
    <row r="27" spans="1:16" ht="12.75">
      <c r="A27" s="201" t="s">
        <v>278</v>
      </c>
      <c r="B27" s="202">
        <v>278801911.78170145</v>
      </c>
      <c r="C27" s="202">
        <v>459989093.80042839</v>
      </c>
      <c r="D27" s="202">
        <v>386564323.60621232</v>
      </c>
      <c r="E27" s="202">
        <v>304535228.34421998</v>
      </c>
      <c r="F27" s="202">
        <v>279236762.76184005</v>
      </c>
      <c r="G27" s="202">
        <v>259060548.84</v>
      </c>
      <c r="H27" s="202">
        <v>214765362.41</v>
      </c>
      <c r="I27" s="202">
        <v>134555988.48519117</v>
      </c>
      <c r="J27" s="202">
        <v>221975636.05399999</v>
      </c>
      <c r="K27" s="202">
        <f>'[2]12. TRANSFERENCIAS 2'!J28+'[2]12. TRANSFERENCIAS 2'!J54+'[2]12. TRANSFERENCIAS 2'!J80</f>
        <v>292677296.77498013</v>
      </c>
      <c r="L27" s="202">
        <v>107760080.63016</v>
      </c>
      <c r="M27" s="435"/>
      <c r="N27" s="461"/>
      <c r="P27" s="461"/>
    </row>
    <row r="28" spans="1:16" ht="12.75">
      <c r="A28" s="201" t="s">
        <v>279</v>
      </c>
      <c r="B28" s="202">
        <v>19463.666679419461</v>
      </c>
      <c r="C28" s="202">
        <v>19455.877442696172</v>
      </c>
      <c r="D28" s="202">
        <v>43553.030509609976</v>
      </c>
      <c r="E28" s="202">
        <v>55096.25740000001</v>
      </c>
      <c r="F28" s="202">
        <v>56406.394079999998</v>
      </c>
      <c r="G28" s="202">
        <v>56161</v>
      </c>
      <c r="H28" s="202">
        <v>68216</v>
      </c>
      <c r="I28" s="202">
        <v>130264.1</v>
      </c>
      <c r="J28" s="202">
        <v>70426.5</v>
      </c>
      <c r="K28" s="202">
        <f>'[2]12. TRANSFERENCIAS 2'!J29+'[2]12. TRANSFERENCIAS 2'!J55+'[2]12. TRANSFERENCIAS 2'!J81</f>
        <v>87353.445000000007</v>
      </c>
      <c r="L28" s="202">
        <v>7185.8</v>
      </c>
      <c r="M28" s="435"/>
      <c r="N28" s="461"/>
      <c r="P28" s="461"/>
    </row>
    <row r="29" spans="1:16" ht="12.75">
      <c r="A29" s="201" t="s">
        <v>280</v>
      </c>
      <c r="B29" s="202">
        <v>46904.923492221176</v>
      </c>
      <c r="C29" s="202">
        <v>35251.343504267919</v>
      </c>
      <c r="D29" s="202">
        <v>74048.562939078285</v>
      </c>
      <c r="E29" s="202">
        <v>37294.849779999997</v>
      </c>
      <c r="F29" s="202">
        <v>40275</v>
      </c>
      <c r="G29" s="202">
        <v>41360</v>
      </c>
      <c r="H29" s="202">
        <v>20882</v>
      </c>
      <c r="I29" s="202">
        <v>11613.72387</v>
      </c>
      <c r="J29" s="202">
        <v>4536</v>
      </c>
      <c r="K29" s="202">
        <f>'[2]12. TRANSFERENCIAS 2'!J30+'[2]12. TRANSFERENCIAS 2'!J56+'[2]12. TRANSFERENCIAS 2'!J82</f>
        <v>100950.3</v>
      </c>
      <c r="L29" s="202">
        <v>0</v>
      </c>
      <c r="M29" s="435"/>
      <c r="N29" s="461"/>
      <c r="P29" s="461"/>
    </row>
    <row r="30" spans="1:16" ht="12.75">
      <c r="A30" s="201"/>
      <c r="B30" s="202"/>
      <c r="C30" s="202"/>
      <c r="D30" s="202"/>
      <c r="E30" s="202"/>
      <c r="F30" s="202"/>
      <c r="G30" s="199"/>
      <c r="H30" s="199"/>
      <c r="I30" s="199"/>
      <c r="J30" s="199"/>
      <c r="K30" s="4"/>
      <c r="L30" s="461"/>
      <c r="M30" s="435"/>
      <c r="N30" s="461"/>
      <c r="P30" s="461"/>
    </row>
    <row r="31" spans="1:16" ht="12.75">
      <c r="A31" s="207" t="s">
        <v>281</v>
      </c>
      <c r="B31" s="208">
        <f t="shared" ref="B31:I31" si="0">SUM(B5:B29)</f>
        <v>3893929271.4584174</v>
      </c>
      <c r="C31" s="208">
        <f t="shared" si="0"/>
        <v>5227917518.8970299</v>
      </c>
      <c r="D31" s="208">
        <f t="shared" si="0"/>
        <v>5831461099.0958252</v>
      </c>
      <c r="E31" s="208">
        <f t="shared" si="0"/>
        <v>4547624722.5700397</v>
      </c>
      <c r="F31" s="208">
        <f t="shared" si="0"/>
        <v>3627352652.3935204</v>
      </c>
      <c r="G31" s="208">
        <f t="shared" si="0"/>
        <v>3085015223.5200005</v>
      </c>
      <c r="H31" s="208">
        <f t="shared" si="0"/>
        <v>2653240557.8999996</v>
      </c>
      <c r="I31" s="208">
        <f t="shared" si="0"/>
        <v>3330608513.8572516</v>
      </c>
      <c r="J31" s="208">
        <f>SUM(J5:J29)</f>
        <v>4874746122.0211992</v>
      </c>
      <c r="K31" s="208">
        <f>SUM(K5:K29)</f>
        <v>4643551329.1472635</v>
      </c>
      <c r="L31" s="208">
        <f>SUM(L5:L29)</f>
        <v>1436215631.1233602</v>
      </c>
      <c r="M31" s="435"/>
      <c r="N31" s="461"/>
    </row>
    <row r="32" spans="1:16" ht="12.75">
      <c r="A32" s="199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</row>
    <row r="33" spans="1:15" ht="72.75" customHeight="1">
      <c r="A33" s="817" t="s">
        <v>561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N33" s="264"/>
      <c r="O33" s="264"/>
    </row>
    <row r="34" spans="1:15" ht="12.75">
      <c r="I34" s="201"/>
      <c r="J34" s="201"/>
      <c r="K34" s="201"/>
      <c r="L34" s="202"/>
      <c r="M34" s="201"/>
      <c r="N34" s="286"/>
      <c r="O34" s="264"/>
    </row>
    <row r="35" spans="1:15" ht="12.75">
      <c r="G35" s="462"/>
      <c r="I35" s="201"/>
      <c r="J35" s="201"/>
      <c r="K35" s="201"/>
      <c r="L35" s="202"/>
      <c r="M35" s="201"/>
      <c r="N35" s="286"/>
      <c r="O35" s="264"/>
    </row>
    <row r="36" spans="1:15" ht="12.75">
      <c r="I36" s="201"/>
      <c r="J36" s="201"/>
      <c r="K36" s="201"/>
      <c r="L36" s="202"/>
      <c r="M36" s="201"/>
      <c r="N36" s="286"/>
      <c r="O36" s="264"/>
    </row>
    <row r="37" spans="1:15" ht="12.75">
      <c r="I37" s="201"/>
      <c r="J37" s="201"/>
      <c r="K37" s="201"/>
      <c r="L37" s="202"/>
      <c r="M37" s="201"/>
      <c r="N37" s="286"/>
      <c r="O37" s="264"/>
    </row>
    <row r="38" spans="1:15" ht="12.75">
      <c r="I38" s="201"/>
      <c r="J38" s="201"/>
      <c r="K38" s="201"/>
      <c r="L38" s="202"/>
      <c r="M38" s="201"/>
      <c r="N38" s="286"/>
      <c r="O38" s="264"/>
    </row>
    <row r="39" spans="1:15" ht="12.75">
      <c r="I39" s="201"/>
      <c r="J39" s="201"/>
      <c r="K39" s="201"/>
      <c r="L39" s="202"/>
      <c r="M39" s="201"/>
      <c r="N39" s="286"/>
      <c r="O39" s="264"/>
    </row>
    <row r="40" spans="1:15" ht="12.75">
      <c r="I40" s="201"/>
      <c r="J40" s="201"/>
      <c r="K40" s="201"/>
      <c r="L40" s="202"/>
      <c r="M40" s="201"/>
      <c r="N40" s="286"/>
      <c r="O40" s="264"/>
    </row>
    <row r="41" spans="1:15" ht="12.75">
      <c r="I41" s="201"/>
      <c r="J41" s="201"/>
      <c r="K41" s="201"/>
      <c r="L41" s="202"/>
      <c r="M41" s="201"/>
      <c r="N41" s="286"/>
      <c r="O41" s="264"/>
    </row>
    <row r="42" spans="1:15" ht="12.75">
      <c r="I42" s="201"/>
      <c r="J42" s="201"/>
      <c r="K42" s="201"/>
      <c r="L42" s="202"/>
      <c r="M42" s="201"/>
      <c r="N42" s="286"/>
      <c r="O42" s="264"/>
    </row>
    <row r="43" spans="1:15">
      <c r="N43" s="264"/>
      <c r="O43" s="264"/>
    </row>
    <row r="44" spans="1:15">
      <c r="N44" s="264"/>
      <c r="O44" s="264"/>
    </row>
    <row r="45" spans="1:15">
      <c r="N45" s="264"/>
      <c r="O45" s="264"/>
    </row>
    <row r="46" spans="1:15">
      <c r="N46" s="274"/>
      <c r="O46" s="274"/>
    </row>
    <row r="47" spans="1:15">
      <c r="N47" s="274"/>
      <c r="O47" s="274"/>
    </row>
  </sheetData>
  <mergeCells count="2">
    <mergeCell ref="A2:I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91"/>
  <sheetViews>
    <sheetView showGridLines="0" view="pageBreakPreview" zoomScale="80" zoomScaleNormal="80" zoomScaleSheetLayoutView="80" workbookViewId="0">
      <pane xSplit="1" ySplit="5" topLeftCell="B67" activePane="bottomRight" state="frozen"/>
      <selection activeCell="A29" sqref="A29:F29"/>
      <selection pane="topRight" activeCell="A29" sqref="A29:F29"/>
      <selection pane="bottomLeft" activeCell="A29" sqref="A29:F29"/>
      <selection pane="bottomRight" activeCell="K60" sqref="K60"/>
    </sheetView>
  </sheetViews>
  <sheetFormatPr baseColWidth="10" defaultColWidth="11.5703125" defaultRowHeight="12"/>
  <cols>
    <col min="1" max="1" width="32.7109375" style="4" customWidth="1"/>
    <col min="2" max="2" width="15.42578125" style="466" bestFit="1" customWidth="1"/>
    <col min="3" max="3" width="14.5703125" style="466" bestFit="1" customWidth="1"/>
    <col min="4" max="6" width="15.85546875" style="466" bestFit="1" customWidth="1"/>
    <col min="7" max="7" width="15" style="466" bestFit="1" customWidth="1"/>
    <col min="8" max="8" width="15.42578125" style="466" bestFit="1" customWidth="1"/>
    <col min="9" max="9" width="15.42578125" style="4" bestFit="1" customWidth="1"/>
    <col min="10" max="11" width="16.7109375" style="72" customWidth="1"/>
    <col min="12" max="12" width="13.5703125" style="4" bestFit="1" customWidth="1"/>
    <col min="13" max="16384" width="11.5703125" style="4"/>
  </cols>
  <sheetData>
    <row r="1" spans="1:16" ht="12.75">
      <c r="A1" s="166" t="s">
        <v>307</v>
      </c>
      <c r="B1" s="202"/>
      <c r="C1" s="202"/>
      <c r="D1" s="202"/>
      <c r="E1" s="202"/>
      <c r="F1" s="202"/>
      <c r="G1" s="202"/>
      <c r="H1" s="202"/>
    </row>
    <row r="2" spans="1:16" ht="31.5" customHeight="1">
      <c r="A2" s="773" t="s">
        <v>283</v>
      </c>
      <c r="B2" s="773"/>
      <c r="C2" s="773"/>
      <c r="D2" s="773"/>
      <c r="E2" s="773"/>
      <c r="F2" s="773"/>
      <c r="G2" s="773"/>
      <c r="H2" s="773"/>
      <c r="J2" s="135"/>
      <c r="K2" s="135"/>
      <c r="L2" s="316"/>
      <c r="M2" s="316"/>
      <c r="N2" s="316"/>
      <c r="O2" s="316"/>
      <c r="P2" s="316"/>
    </row>
    <row r="3" spans="1:16" ht="15">
      <c r="A3" s="199"/>
      <c r="B3" s="202"/>
      <c r="C3" s="202"/>
      <c r="D3" s="202"/>
      <c r="E3" s="202"/>
      <c r="F3" s="202"/>
      <c r="G3" s="202"/>
      <c r="H3" s="202"/>
      <c r="J3" s="463"/>
      <c r="K3" s="463"/>
      <c r="L3" s="316"/>
      <c r="M3" s="316"/>
      <c r="N3" s="316"/>
      <c r="O3" s="316"/>
      <c r="P3" s="316"/>
    </row>
    <row r="4" spans="1:16" ht="15.75" thickBot="1">
      <c r="A4" s="200" t="s">
        <v>255</v>
      </c>
      <c r="B4" s="464">
        <v>2011</v>
      </c>
      <c r="C4" s="464">
        <v>2012</v>
      </c>
      <c r="D4" s="464">
        <v>2013</v>
      </c>
      <c r="E4" s="464">
        <v>2014</v>
      </c>
      <c r="F4" s="464">
        <v>2015</v>
      </c>
      <c r="G4" s="464">
        <v>2016</v>
      </c>
      <c r="H4" s="464">
        <v>2017</v>
      </c>
      <c r="I4" s="464">
        <v>2018</v>
      </c>
      <c r="J4" s="464">
        <v>2019</v>
      </c>
      <c r="K4" s="464">
        <v>2020</v>
      </c>
      <c r="L4" s="316"/>
      <c r="M4" s="316"/>
      <c r="N4" s="316"/>
      <c r="O4" s="316"/>
      <c r="P4" s="316"/>
    </row>
    <row r="5" spans="1:16" ht="15.75" thickBot="1">
      <c r="A5" s="203" t="s">
        <v>284</v>
      </c>
      <c r="B5" s="204">
        <f t="shared" ref="B5:F5" si="0">SUM(B6:B30)</f>
        <v>4253541800.1999998</v>
      </c>
      <c r="C5" s="204">
        <f>SUM(C6:C30)</f>
        <v>5170174910.0200005</v>
      </c>
      <c r="D5" s="204">
        <f t="shared" si="0"/>
        <v>3896354895.1399999</v>
      </c>
      <c r="E5" s="204">
        <f t="shared" si="0"/>
        <v>3007558571.54</v>
      </c>
      <c r="F5" s="204">
        <f t="shared" si="0"/>
        <v>2349928988.7900004</v>
      </c>
      <c r="G5" s="204">
        <f>SUM(G6:G30)</f>
        <v>1539174853.1900003</v>
      </c>
      <c r="H5" s="204">
        <f>SUM(H6:H30)</f>
        <v>1890777102.5599999</v>
      </c>
      <c r="I5" s="204">
        <f>SUM(I6:I30)</f>
        <v>3185578835.4299998</v>
      </c>
      <c r="J5" s="204">
        <f>SUM(J6:J30)</f>
        <v>2897602461.3299999</v>
      </c>
      <c r="K5" s="205">
        <f>SUM(K6:K30)</f>
        <v>1075174659.5</v>
      </c>
      <c r="L5" s="379"/>
      <c r="M5" s="726"/>
      <c r="N5" s="316"/>
      <c r="O5" s="316"/>
      <c r="P5" s="316"/>
    </row>
    <row r="6" spans="1:16" ht="15">
      <c r="A6" s="201" t="s">
        <v>256</v>
      </c>
      <c r="B6" s="202">
        <v>126051.05</v>
      </c>
      <c r="C6" s="202">
        <v>92.62</v>
      </c>
      <c r="D6" s="202">
        <v>12.48</v>
      </c>
      <c r="E6" s="202">
        <v>7.12</v>
      </c>
      <c r="F6" s="202">
        <v>89.12</v>
      </c>
      <c r="G6" s="202">
        <v>14.989999999999998</v>
      </c>
      <c r="H6" s="202">
        <v>0</v>
      </c>
      <c r="I6" s="202">
        <v>0</v>
      </c>
      <c r="J6" s="202">
        <v>6.9499999999999993</v>
      </c>
      <c r="K6" s="202">
        <v>0</v>
      </c>
      <c r="L6" s="316"/>
      <c r="M6" s="316"/>
      <c r="N6" s="316"/>
      <c r="O6" s="316"/>
      <c r="P6" s="316"/>
    </row>
    <row r="7" spans="1:16" ht="15">
      <c r="A7" s="201" t="s">
        <v>257</v>
      </c>
      <c r="B7" s="202">
        <v>756045883.97000003</v>
      </c>
      <c r="C7" s="202">
        <v>1003300317.11</v>
      </c>
      <c r="D7" s="202">
        <v>1003366246.96</v>
      </c>
      <c r="E7" s="202">
        <v>731629442.54999995</v>
      </c>
      <c r="F7" s="202">
        <v>415256250.88999999</v>
      </c>
      <c r="G7" s="202">
        <v>313663812.89999998</v>
      </c>
      <c r="H7" s="202">
        <v>494474963.68000001</v>
      </c>
      <c r="I7" s="202">
        <v>1085384780.1799998</v>
      </c>
      <c r="J7" s="202">
        <v>1031284773.38</v>
      </c>
      <c r="K7" s="202">
        <v>386071124.5</v>
      </c>
      <c r="L7" s="316"/>
      <c r="M7" s="316"/>
      <c r="N7" s="316"/>
      <c r="O7" s="316"/>
      <c r="P7" s="316"/>
    </row>
    <row r="8" spans="1:16" ht="15">
      <c r="A8" s="201" t="s">
        <v>258</v>
      </c>
      <c r="B8" s="202">
        <v>2003181.67</v>
      </c>
      <c r="C8" s="202">
        <v>7035996.9500000002</v>
      </c>
      <c r="D8" s="202">
        <v>11641850.82</v>
      </c>
      <c r="E8" s="202">
        <v>2259338.4299999997</v>
      </c>
      <c r="F8" s="202">
        <v>659.47</v>
      </c>
      <c r="G8" s="202">
        <v>3207066.32</v>
      </c>
      <c r="H8" s="202">
        <v>16469485.630000001</v>
      </c>
      <c r="I8" s="202">
        <v>11708222.23</v>
      </c>
      <c r="J8" s="202">
        <v>12646510.309999999</v>
      </c>
      <c r="K8" s="202">
        <v>5153742.5</v>
      </c>
      <c r="L8" s="316"/>
      <c r="M8" s="316"/>
      <c r="N8" s="316"/>
      <c r="O8" s="316"/>
      <c r="P8" s="316"/>
    </row>
    <row r="9" spans="1:16" ht="15">
      <c r="A9" s="201" t="s">
        <v>259</v>
      </c>
      <c r="B9" s="202">
        <v>662649336.91999996</v>
      </c>
      <c r="C9" s="202">
        <v>781587277</v>
      </c>
      <c r="D9" s="202">
        <v>445771506.77000004</v>
      </c>
      <c r="E9" s="202">
        <v>383204568.28999996</v>
      </c>
      <c r="F9" s="202">
        <v>356823875.94999999</v>
      </c>
      <c r="G9" s="202">
        <v>21985207.27</v>
      </c>
      <c r="H9" s="202">
        <v>258608519.87</v>
      </c>
      <c r="I9" s="202">
        <v>531759344.56</v>
      </c>
      <c r="J9" s="202">
        <v>409620300.06999999</v>
      </c>
      <c r="K9" s="202">
        <v>167533985.5</v>
      </c>
      <c r="L9" s="316"/>
      <c r="M9" s="316"/>
      <c r="N9" s="316"/>
      <c r="O9" s="316"/>
      <c r="P9" s="316"/>
    </row>
    <row r="10" spans="1:16" ht="15">
      <c r="A10" s="201" t="s">
        <v>260</v>
      </c>
      <c r="B10" s="202">
        <v>57453332.809999995</v>
      </c>
      <c r="C10" s="202">
        <v>83545774.930000007</v>
      </c>
      <c r="D10" s="202">
        <v>16803539.789999999</v>
      </c>
      <c r="E10" s="202">
        <v>3308871.21</v>
      </c>
      <c r="F10" s="202">
        <v>9649463.5899999999</v>
      </c>
      <c r="G10" s="202">
        <v>15023096.52</v>
      </c>
      <c r="H10" s="202">
        <v>10813574.67</v>
      </c>
      <c r="I10" s="202">
        <v>32699667.59</v>
      </c>
      <c r="J10" s="202">
        <v>20710318.760000002</v>
      </c>
      <c r="K10" s="202">
        <v>8379985</v>
      </c>
      <c r="L10" s="316"/>
      <c r="M10" s="316"/>
      <c r="N10" s="316"/>
      <c r="O10" s="316"/>
      <c r="P10" s="316"/>
    </row>
    <row r="11" spans="1:16" ht="15">
      <c r="A11" s="311" t="s">
        <v>261</v>
      </c>
      <c r="B11" s="312">
        <v>513843795.47999996</v>
      </c>
      <c r="C11" s="312">
        <v>584763866.48000002</v>
      </c>
      <c r="D11" s="312">
        <v>607648730.89999998</v>
      </c>
      <c r="E11" s="312">
        <v>380280803.22000003</v>
      </c>
      <c r="F11" s="312">
        <v>299686816.41999996</v>
      </c>
      <c r="G11" s="312">
        <v>259240025.05000001</v>
      </c>
      <c r="H11" s="312">
        <v>213290981.33000001</v>
      </c>
      <c r="I11" s="312">
        <v>137435110.44999999</v>
      </c>
      <c r="J11" s="312">
        <v>100126251.73999999</v>
      </c>
      <c r="K11" s="312">
        <v>36126816</v>
      </c>
      <c r="L11" s="316"/>
      <c r="M11" s="316"/>
      <c r="N11" s="316"/>
      <c r="O11" s="316"/>
      <c r="P11" s="316"/>
    </row>
    <row r="12" spans="1:16" ht="15">
      <c r="A12" s="201" t="s">
        <v>262</v>
      </c>
      <c r="B12" s="202">
        <v>54.879999999999995</v>
      </c>
      <c r="C12" s="202">
        <v>1111.96</v>
      </c>
      <c r="D12" s="202">
        <v>477.55</v>
      </c>
      <c r="E12" s="202">
        <v>2637.24</v>
      </c>
      <c r="F12" s="202">
        <v>15468.939999999999</v>
      </c>
      <c r="G12" s="202">
        <v>5134.92</v>
      </c>
      <c r="H12" s="202">
        <v>8256.16</v>
      </c>
      <c r="I12" s="202">
        <v>2401.39</v>
      </c>
      <c r="J12" s="202">
        <v>4502.2299999999996</v>
      </c>
      <c r="K12" s="202">
        <v>0</v>
      </c>
      <c r="L12" s="316"/>
      <c r="M12" s="316"/>
      <c r="N12" s="316"/>
      <c r="O12" s="316"/>
      <c r="P12" s="316"/>
    </row>
    <row r="13" spans="1:16" ht="15">
      <c r="A13" s="201" t="s">
        <v>263</v>
      </c>
      <c r="B13" s="202">
        <v>170082899.13</v>
      </c>
      <c r="C13" s="202">
        <v>357199502.73000002</v>
      </c>
      <c r="D13" s="202">
        <v>34983511.259999998</v>
      </c>
      <c r="E13" s="202">
        <v>100854933.39999999</v>
      </c>
      <c r="F13" s="202">
        <v>137066946.16</v>
      </c>
      <c r="G13" s="202">
        <v>49043314.479999997</v>
      </c>
      <c r="H13" s="202">
        <v>81305449.939999998</v>
      </c>
      <c r="I13" s="202">
        <v>211561342.28</v>
      </c>
      <c r="J13" s="202">
        <v>227958678.31</v>
      </c>
      <c r="K13" s="202">
        <v>80548790</v>
      </c>
      <c r="L13" s="316"/>
      <c r="M13" s="316"/>
      <c r="N13" s="316"/>
      <c r="O13" s="316"/>
      <c r="P13" s="316"/>
    </row>
    <row r="14" spans="1:16" ht="15">
      <c r="A14" s="201" t="s">
        <v>264</v>
      </c>
      <c r="B14" s="202">
        <v>8536206.0899999999</v>
      </c>
      <c r="C14" s="202">
        <v>18430940.420000002</v>
      </c>
      <c r="D14" s="202">
        <v>9866148.8900000006</v>
      </c>
      <c r="E14" s="202">
        <v>3403180.4899999998</v>
      </c>
      <c r="F14" s="202">
        <v>1919372.6</v>
      </c>
      <c r="G14" s="202">
        <v>95516.83</v>
      </c>
      <c r="H14" s="202">
        <v>980189.5</v>
      </c>
      <c r="I14" s="202">
        <v>2789100.56</v>
      </c>
      <c r="J14" s="202">
        <v>2264132.0499999998</v>
      </c>
      <c r="K14" s="202">
        <v>108346.5</v>
      </c>
      <c r="L14" s="316"/>
      <c r="M14" s="316"/>
      <c r="N14" s="316"/>
      <c r="O14" s="316"/>
      <c r="P14" s="316"/>
    </row>
    <row r="15" spans="1:16" ht="15">
      <c r="A15" s="201" t="s">
        <v>265</v>
      </c>
      <c r="B15" s="202">
        <v>4322956.87</v>
      </c>
      <c r="C15" s="202">
        <v>4139210.03</v>
      </c>
      <c r="D15" s="202">
        <v>1098254.94</v>
      </c>
      <c r="E15" s="202">
        <v>125513.64</v>
      </c>
      <c r="F15" s="202">
        <v>805950.03</v>
      </c>
      <c r="G15" s="202">
        <v>22759.97</v>
      </c>
      <c r="H15" s="202">
        <v>3631134.7199999997</v>
      </c>
      <c r="I15" s="202">
        <v>12422326.800000001</v>
      </c>
      <c r="J15" s="202">
        <v>7546069.5999999996</v>
      </c>
      <c r="K15" s="202">
        <v>1866350.5</v>
      </c>
      <c r="L15" s="316"/>
      <c r="M15" s="316"/>
      <c r="N15" s="316"/>
      <c r="O15" s="316"/>
      <c r="P15" s="316"/>
    </row>
    <row r="16" spans="1:16" ht="15">
      <c r="A16" s="201" t="s">
        <v>266</v>
      </c>
      <c r="B16" s="202">
        <v>201987826.62</v>
      </c>
      <c r="C16" s="202">
        <v>347064086</v>
      </c>
      <c r="D16" s="202">
        <v>185986109.46000001</v>
      </c>
      <c r="E16" s="202">
        <v>234651200.10999998</v>
      </c>
      <c r="F16" s="202">
        <v>126136074.55</v>
      </c>
      <c r="G16" s="202">
        <v>56638874.040000007</v>
      </c>
      <c r="H16" s="202">
        <v>93245662.599999994</v>
      </c>
      <c r="I16" s="202">
        <v>166903539.21000001</v>
      </c>
      <c r="J16" s="202">
        <v>99776063.209999993</v>
      </c>
      <c r="K16" s="202">
        <v>40049748.5</v>
      </c>
      <c r="L16" s="316"/>
      <c r="M16" s="316"/>
      <c r="N16" s="316"/>
      <c r="O16" s="316"/>
      <c r="P16" s="316"/>
    </row>
    <row r="17" spans="1:16" ht="15">
      <c r="A17" s="201" t="s">
        <v>267</v>
      </c>
      <c r="B17" s="202">
        <v>78663596.210000008</v>
      </c>
      <c r="C17" s="202">
        <v>108067124.84</v>
      </c>
      <c r="D17" s="202">
        <v>63627363.269999996</v>
      </c>
      <c r="E17" s="202">
        <v>32192362.059999999</v>
      </c>
      <c r="F17" s="202">
        <v>15536481.15</v>
      </c>
      <c r="G17" s="202">
        <v>25434253.299999997</v>
      </c>
      <c r="H17" s="202">
        <v>62385858.5</v>
      </c>
      <c r="I17" s="202">
        <v>138938998.34999999</v>
      </c>
      <c r="J17" s="202">
        <v>106827611.59</v>
      </c>
      <c r="K17" s="202">
        <v>27621515</v>
      </c>
      <c r="L17" s="316"/>
      <c r="M17" s="316"/>
      <c r="N17" s="316"/>
      <c r="O17" s="316"/>
      <c r="P17" s="316"/>
    </row>
    <row r="18" spans="1:16" ht="15">
      <c r="A18" s="201" t="s">
        <v>268</v>
      </c>
      <c r="B18" s="202">
        <v>459340507.74000001</v>
      </c>
      <c r="C18" s="202">
        <v>547675206.03999996</v>
      </c>
      <c r="D18" s="202">
        <v>545255309.13999999</v>
      </c>
      <c r="E18" s="202">
        <v>358192493.45999998</v>
      </c>
      <c r="F18" s="202">
        <v>288802646.45999998</v>
      </c>
      <c r="G18" s="202">
        <v>253360992.87</v>
      </c>
      <c r="H18" s="202">
        <v>254956497.04999998</v>
      </c>
      <c r="I18" s="202">
        <v>259096897.83000001</v>
      </c>
      <c r="J18" s="202">
        <v>223779154.97999999</v>
      </c>
      <c r="K18" s="202">
        <v>83361944.5</v>
      </c>
      <c r="L18" s="316"/>
      <c r="M18" s="316"/>
      <c r="N18" s="316"/>
      <c r="O18" s="316"/>
      <c r="P18" s="316"/>
    </row>
    <row r="19" spans="1:16" ht="15">
      <c r="A19" s="201" t="s">
        <v>269</v>
      </c>
      <c r="B19" s="202">
        <v>501828.61</v>
      </c>
      <c r="C19" s="202">
        <v>444450.51</v>
      </c>
      <c r="D19" s="202">
        <v>95383.06</v>
      </c>
      <c r="E19" s="202">
        <v>1078.8699999999999</v>
      </c>
      <c r="F19" s="202">
        <v>1429.08</v>
      </c>
      <c r="G19" s="202">
        <v>4315.1399999999994</v>
      </c>
      <c r="H19" s="202">
        <v>6720.92</v>
      </c>
      <c r="I19" s="202">
        <v>5439.07</v>
      </c>
      <c r="J19" s="202">
        <v>2607.8199999999997</v>
      </c>
      <c r="K19" s="202">
        <v>0</v>
      </c>
      <c r="L19" s="316"/>
      <c r="M19" s="316"/>
      <c r="N19" s="316"/>
      <c r="O19" s="316"/>
      <c r="P19" s="316"/>
    </row>
    <row r="20" spans="1:16" ht="15">
      <c r="A20" s="201" t="s">
        <v>270</v>
      </c>
      <c r="B20" s="202">
        <v>105630074.91999999</v>
      </c>
      <c r="C20" s="202">
        <v>161777753.31</v>
      </c>
      <c r="D20" s="202">
        <v>103733678.28</v>
      </c>
      <c r="E20" s="202">
        <v>53900588.590000004</v>
      </c>
      <c r="F20" s="202">
        <v>75878391.219999999</v>
      </c>
      <c r="G20" s="202">
        <v>41111915.07</v>
      </c>
      <c r="H20" s="202">
        <v>75575204.480000004</v>
      </c>
      <c r="I20" s="202">
        <v>101580341.20999999</v>
      </c>
      <c r="J20" s="202">
        <v>105260682.23999999</v>
      </c>
      <c r="K20" s="202">
        <v>29648337</v>
      </c>
      <c r="L20" s="316"/>
      <c r="M20" s="316"/>
      <c r="N20" s="316"/>
      <c r="O20" s="316"/>
      <c r="P20" s="316"/>
    </row>
    <row r="21" spans="1:16" ht="15">
      <c r="A21" s="201" t="s">
        <v>271</v>
      </c>
      <c r="B21" s="202">
        <v>0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316"/>
      <c r="M21" s="316"/>
      <c r="N21" s="316"/>
      <c r="O21" s="316"/>
      <c r="P21" s="316"/>
    </row>
    <row r="22" spans="1:16" ht="15">
      <c r="A22" s="201" t="s">
        <v>272</v>
      </c>
      <c r="B22" s="202">
        <v>120121.37</v>
      </c>
      <c r="C22" s="202">
        <v>710522.33</v>
      </c>
      <c r="D22" s="202">
        <v>1670990.4700000002</v>
      </c>
      <c r="E22" s="202">
        <v>789063.23</v>
      </c>
      <c r="F22" s="202">
        <v>99562.389999999985</v>
      </c>
      <c r="G22" s="202">
        <v>582873.76</v>
      </c>
      <c r="H22" s="202">
        <v>884570.42999999993</v>
      </c>
      <c r="I22" s="202">
        <v>1462575.0499999998</v>
      </c>
      <c r="J22" s="202">
        <v>1546136.0499999998</v>
      </c>
      <c r="K22" s="202">
        <v>242267.5</v>
      </c>
      <c r="L22" s="316"/>
      <c r="M22" s="316"/>
      <c r="N22" s="316"/>
      <c r="O22" s="316"/>
      <c r="P22" s="316"/>
    </row>
    <row r="23" spans="1:16" ht="15">
      <c r="A23" s="201" t="s">
        <v>273</v>
      </c>
      <c r="B23" s="202">
        <v>392507454.75</v>
      </c>
      <c r="C23" s="202">
        <v>325421341.69</v>
      </c>
      <c r="D23" s="202">
        <v>297492036.81999999</v>
      </c>
      <c r="E23" s="202">
        <v>249401909.13</v>
      </c>
      <c r="F23" s="202">
        <v>233544864.59999999</v>
      </c>
      <c r="G23" s="202">
        <v>189395284.74000001</v>
      </c>
      <c r="H23" s="202">
        <v>87391273.040000007</v>
      </c>
      <c r="I23" s="202">
        <v>162314150.38</v>
      </c>
      <c r="J23" s="202">
        <v>193952100.26999998</v>
      </c>
      <c r="K23" s="202">
        <v>71474273</v>
      </c>
      <c r="L23" s="316"/>
      <c r="M23" s="316"/>
      <c r="N23" s="316"/>
      <c r="O23" s="316"/>
      <c r="P23" s="316"/>
    </row>
    <row r="24" spans="1:16" ht="15">
      <c r="A24" s="201" t="s">
        <v>274</v>
      </c>
      <c r="B24" s="202">
        <v>181704859.61000001</v>
      </c>
      <c r="C24" s="202">
        <v>197004847.94</v>
      </c>
      <c r="D24" s="202">
        <v>90142507.200000003</v>
      </c>
      <c r="E24" s="202">
        <v>64108014.82</v>
      </c>
      <c r="F24" s="202">
        <v>45275011.489999995</v>
      </c>
      <c r="G24" s="202">
        <v>12959532.629999999</v>
      </c>
      <c r="H24" s="202">
        <v>44307510.899999999</v>
      </c>
      <c r="I24" s="202">
        <v>69258149.189999998</v>
      </c>
      <c r="J24" s="202">
        <v>65758505.040000007</v>
      </c>
      <c r="K24" s="202">
        <v>23342520</v>
      </c>
      <c r="L24" s="316"/>
      <c r="M24" s="316"/>
      <c r="N24" s="316"/>
      <c r="O24" s="316"/>
      <c r="P24" s="316"/>
    </row>
    <row r="25" spans="1:16" ht="15">
      <c r="A25" s="201" t="s">
        <v>275</v>
      </c>
      <c r="B25" s="202">
        <v>128027.83</v>
      </c>
      <c r="C25" s="202">
        <v>182005.68</v>
      </c>
      <c r="D25" s="202">
        <v>6206028.790000001</v>
      </c>
      <c r="E25" s="202">
        <v>4140435.82</v>
      </c>
      <c r="F25" s="202">
        <v>1851.9</v>
      </c>
      <c r="G25" s="202">
        <v>31623008.73</v>
      </c>
      <c r="H25" s="202">
        <v>5204824.2</v>
      </c>
      <c r="I25" s="202">
        <v>697580.33000000007</v>
      </c>
      <c r="J25" s="202">
        <v>818638.28</v>
      </c>
      <c r="K25" s="202">
        <v>68075.5</v>
      </c>
      <c r="L25" s="316"/>
      <c r="M25" s="316"/>
      <c r="N25" s="316"/>
      <c r="O25" s="316"/>
      <c r="P25" s="316"/>
    </row>
    <row r="26" spans="1:16" ht="15">
      <c r="A26" s="201" t="s">
        <v>276</v>
      </c>
      <c r="B26" s="202">
        <v>307169985.73000002</v>
      </c>
      <c r="C26" s="202">
        <v>304315338.49000001</v>
      </c>
      <c r="D26" s="202">
        <v>218491749.28</v>
      </c>
      <c r="E26" s="202">
        <v>177457561.19999999</v>
      </c>
      <c r="F26" s="202">
        <v>136941189.25</v>
      </c>
      <c r="G26" s="202">
        <v>87174903.689999998</v>
      </c>
      <c r="H26" s="202">
        <v>91418285.570000008</v>
      </c>
      <c r="I26" s="202">
        <v>91765736.769999996</v>
      </c>
      <c r="J26" s="202">
        <v>67626909.479999989</v>
      </c>
      <c r="K26" s="202">
        <v>30414579</v>
      </c>
      <c r="L26" s="316"/>
      <c r="M26" s="316"/>
      <c r="N26" s="316"/>
      <c r="O26" s="316"/>
      <c r="P26" s="316"/>
    </row>
    <row r="27" spans="1:16" ht="15">
      <c r="A27" s="201" t="s">
        <v>277</v>
      </c>
      <c r="B27" s="202">
        <v>622210.17000000004</v>
      </c>
      <c r="C27" s="202">
        <v>960723.89999999991</v>
      </c>
      <c r="D27" s="202">
        <v>554779.19999999995</v>
      </c>
      <c r="E27" s="202">
        <v>853012.37</v>
      </c>
      <c r="F27" s="202">
        <v>806841.22</v>
      </c>
      <c r="G27" s="202">
        <v>943407.78</v>
      </c>
      <c r="H27" s="202">
        <v>1055998.03</v>
      </c>
      <c r="I27" s="202">
        <v>1077439.94</v>
      </c>
      <c r="J27" s="202">
        <v>1062264.6599999999</v>
      </c>
      <c r="K27" s="202">
        <v>459474.5</v>
      </c>
      <c r="L27" s="316"/>
      <c r="M27" s="316"/>
      <c r="N27" s="316"/>
      <c r="O27" s="316"/>
      <c r="P27" s="316"/>
    </row>
    <row r="28" spans="1:16" ht="15">
      <c r="A28" s="201" t="s">
        <v>278</v>
      </c>
      <c r="B28" s="202">
        <v>350101607.76999998</v>
      </c>
      <c r="C28" s="202">
        <v>336547419.06</v>
      </c>
      <c r="D28" s="202">
        <v>251918679.81</v>
      </c>
      <c r="E28" s="202">
        <v>226801556.28999999</v>
      </c>
      <c r="F28" s="202">
        <v>205679752.31</v>
      </c>
      <c r="G28" s="202">
        <v>177659542.19</v>
      </c>
      <c r="H28" s="202">
        <v>94715680.090000004</v>
      </c>
      <c r="I28" s="202">
        <v>166692977.56</v>
      </c>
      <c r="J28" s="202">
        <v>219003987.89000002</v>
      </c>
      <c r="K28" s="202">
        <v>82701675.5</v>
      </c>
      <c r="L28" s="316"/>
      <c r="M28" s="316"/>
      <c r="N28" s="316"/>
      <c r="O28" s="316"/>
      <c r="P28" s="316"/>
    </row>
    <row r="29" spans="1:16" ht="15">
      <c r="A29" s="201" t="s">
        <v>279</v>
      </c>
      <c r="B29" s="202">
        <v>0</v>
      </c>
      <c r="C29" s="202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46461.25</v>
      </c>
      <c r="I29" s="202">
        <v>22714.5</v>
      </c>
      <c r="J29" s="202">
        <v>26256.42</v>
      </c>
      <c r="K29" s="202">
        <v>1109</v>
      </c>
      <c r="L29" s="316"/>
      <c r="M29" s="316"/>
      <c r="N29" s="316"/>
      <c r="O29" s="316"/>
      <c r="P29" s="316"/>
    </row>
    <row r="30" spans="1:16" ht="15.75" thickBot="1">
      <c r="A30" s="201" t="s">
        <v>280</v>
      </c>
      <c r="B30" s="202">
        <v>0</v>
      </c>
      <c r="C30" s="202">
        <v>0</v>
      </c>
      <c r="D30" s="202">
        <v>0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316"/>
      <c r="M30" s="316"/>
      <c r="N30" s="316"/>
      <c r="O30" s="316"/>
      <c r="P30" s="316"/>
    </row>
    <row r="31" spans="1:16" ht="15.75" thickBot="1">
      <c r="A31" s="206" t="s">
        <v>315</v>
      </c>
      <c r="B31" s="204">
        <f t="shared" ref="B31:F31" si="1">SUM(B32:B56)</f>
        <v>821042472.25999999</v>
      </c>
      <c r="C31" s="204">
        <f t="shared" si="1"/>
        <v>496572184.80000007</v>
      </c>
      <c r="D31" s="204">
        <f>SUM(D32:D56)</f>
        <v>478831009.96999997</v>
      </c>
      <c r="E31" s="204">
        <f t="shared" si="1"/>
        <v>438678534.47000003</v>
      </c>
      <c r="F31" s="204">
        <f t="shared" si="1"/>
        <v>527303728.73000002</v>
      </c>
      <c r="G31" s="204">
        <f>SUM(G32:G56)</f>
        <v>875626109.70999992</v>
      </c>
      <c r="H31" s="204">
        <f>SUM(H32:H56)</f>
        <v>1225004033.9799998</v>
      </c>
      <c r="I31" s="204">
        <f>SUM(I32:I56)</f>
        <v>1474262099.4499998</v>
      </c>
      <c r="J31" s="204">
        <f>SUM(J32:J56)</f>
        <v>1515911477.7500002</v>
      </c>
      <c r="K31" s="204">
        <f>SUM(K32:K56)</f>
        <v>358173228.01000011</v>
      </c>
      <c r="L31" s="444"/>
      <c r="M31" s="316"/>
      <c r="N31" s="444"/>
      <c r="O31" s="316"/>
      <c r="P31" s="316"/>
    </row>
    <row r="32" spans="1:16" ht="15">
      <c r="A32" s="199" t="s">
        <v>256</v>
      </c>
      <c r="B32" s="202">
        <v>923.38</v>
      </c>
      <c r="C32" s="202">
        <v>38.97</v>
      </c>
      <c r="D32" s="202">
        <v>47.9</v>
      </c>
      <c r="E32" s="202">
        <v>57.769999999999996</v>
      </c>
      <c r="F32" s="202">
        <v>74.92</v>
      </c>
      <c r="G32" s="202">
        <v>61.78</v>
      </c>
      <c r="H32" s="465">
        <v>63.230000000000004</v>
      </c>
      <c r="I32" s="465">
        <v>14.98</v>
      </c>
      <c r="J32" s="465">
        <v>472</v>
      </c>
      <c r="K32" s="727">
        <v>0</v>
      </c>
      <c r="L32" s="379"/>
      <c r="M32" s="316"/>
      <c r="N32" s="316"/>
      <c r="O32" s="316"/>
      <c r="P32" s="316"/>
    </row>
    <row r="33" spans="1:16" ht="15">
      <c r="A33" s="199" t="s">
        <v>257</v>
      </c>
      <c r="B33" s="202">
        <v>5143777.1199999992</v>
      </c>
      <c r="C33" s="202">
        <v>2307836.48</v>
      </c>
      <c r="D33" s="202">
        <v>3591939.01</v>
      </c>
      <c r="E33" s="202">
        <v>2794536.88</v>
      </c>
      <c r="F33" s="202">
        <v>3593649.19</v>
      </c>
      <c r="G33" s="202">
        <v>64479376.629999995</v>
      </c>
      <c r="H33" s="465">
        <v>240450402.25</v>
      </c>
      <c r="I33" s="465">
        <v>415120782.35999995</v>
      </c>
      <c r="J33" s="465">
        <v>274653123.44999999</v>
      </c>
      <c r="K33" s="727">
        <v>19767764.390000001</v>
      </c>
      <c r="L33" s="379"/>
      <c r="M33" s="316"/>
      <c r="N33" s="316"/>
      <c r="O33" s="316"/>
      <c r="P33" s="316"/>
    </row>
    <row r="34" spans="1:16" ht="15">
      <c r="A34" s="199" t="s">
        <v>258</v>
      </c>
      <c r="B34" s="202">
        <v>630929.86</v>
      </c>
      <c r="C34" s="202">
        <v>1467002.62</v>
      </c>
      <c r="D34" s="202">
        <v>2311447.73</v>
      </c>
      <c r="E34" s="202">
        <v>465200.91</v>
      </c>
      <c r="F34" s="202">
        <v>1873625.73</v>
      </c>
      <c r="G34" s="202">
        <v>92722444.469999999</v>
      </c>
      <c r="H34" s="465">
        <v>284070785.38</v>
      </c>
      <c r="I34" s="465">
        <v>249280680.82999998</v>
      </c>
      <c r="J34" s="465">
        <v>194921194.08999997</v>
      </c>
      <c r="K34" s="727">
        <v>13910925.120000001</v>
      </c>
      <c r="L34" s="379"/>
      <c r="M34" s="316"/>
      <c r="N34" s="316"/>
      <c r="O34" s="316"/>
      <c r="P34" s="316"/>
    </row>
    <row r="35" spans="1:16" ht="15">
      <c r="A35" s="199" t="s">
        <v>259</v>
      </c>
      <c r="B35" s="202">
        <v>62327358.510000005</v>
      </c>
      <c r="C35" s="202">
        <v>34047457.600000001</v>
      </c>
      <c r="D35" s="202">
        <v>28469309.439999998</v>
      </c>
      <c r="E35" s="202">
        <v>62125280.140000001</v>
      </c>
      <c r="F35" s="202">
        <v>70970669.489999995</v>
      </c>
      <c r="G35" s="202">
        <v>346070142.09000003</v>
      </c>
      <c r="H35" s="465">
        <v>242193346.10000002</v>
      </c>
      <c r="I35" s="465">
        <v>293133900.72000003</v>
      </c>
      <c r="J35" s="465">
        <v>560290132.04999995</v>
      </c>
      <c r="K35" s="727">
        <v>164739997.28</v>
      </c>
      <c r="L35" s="379"/>
      <c r="M35" s="316"/>
      <c r="N35" s="316"/>
      <c r="O35" s="316"/>
      <c r="P35" s="316"/>
    </row>
    <row r="36" spans="1:16" ht="15">
      <c r="A36" s="199" t="s">
        <v>260</v>
      </c>
      <c r="B36" s="202">
        <v>27428580.689999998</v>
      </c>
      <c r="C36" s="202">
        <v>11305524.5</v>
      </c>
      <c r="D36" s="202">
        <v>8838111.9100000001</v>
      </c>
      <c r="E36" s="202">
        <v>9143439.540000001</v>
      </c>
      <c r="F36" s="202">
        <v>10431709.24</v>
      </c>
      <c r="G36" s="202">
        <v>13828411.4</v>
      </c>
      <c r="H36" s="465">
        <v>17736873.469999999</v>
      </c>
      <c r="I36" s="465">
        <v>19852975.129999999</v>
      </c>
      <c r="J36" s="465">
        <v>14204320.98</v>
      </c>
      <c r="K36" s="727">
        <v>4208590.8500000006</v>
      </c>
      <c r="L36" s="379"/>
      <c r="M36" s="316"/>
      <c r="N36" s="316"/>
      <c r="O36" s="316"/>
      <c r="P36" s="316"/>
    </row>
    <row r="37" spans="1:16" ht="15">
      <c r="A37" s="199" t="s">
        <v>261</v>
      </c>
      <c r="B37" s="202">
        <v>89462978.349999994</v>
      </c>
      <c r="C37" s="202">
        <v>54639954.950000003</v>
      </c>
      <c r="D37" s="202">
        <v>85457657.430000007</v>
      </c>
      <c r="E37" s="202">
        <v>43509723.259999998</v>
      </c>
      <c r="F37" s="202">
        <v>37939895.130000003</v>
      </c>
      <c r="G37" s="202">
        <v>39867955.800000004</v>
      </c>
      <c r="H37" s="465">
        <v>41237929.579999998</v>
      </c>
      <c r="I37" s="465">
        <v>38443327.390000001</v>
      </c>
      <c r="J37" s="465">
        <v>42222791.929999992</v>
      </c>
      <c r="K37" s="727">
        <v>19744278.010000002</v>
      </c>
      <c r="L37" s="379"/>
      <c r="M37" s="316"/>
      <c r="N37" s="316"/>
      <c r="O37" s="316"/>
      <c r="P37" s="316"/>
    </row>
    <row r="38" spans="1:16" ht="15">
      <c r="A38" s="199" t="s">
        <v>262</v>
      </c>
      <c r="B38" s="202">
        <v>0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465">
        <v>0</v>
      </c>
      <c r="I38" s="465">
        <v>0</v>
      </c>
      <c r="J38" s="465">
        <v>0</v>
      </c>
      <c r="K38" s="465">
        <v>0</v>
      </c>
      <c r="L38" s="379"/>
      <c r="M38" s="316"/>
      <c r="N38" s="316"/>
      <c r="O38" s="316"/>
      <c r="P38" s="316"/>
    </row>
    <row r="39" spans="1:16" ht="15">
      <c r="A39" s="199" t="s">
        <v>263</v>
      </c>
      <c r="B39" s="202">
        <v>39996698.870000005</v>
      </c>
      <c r="C39" s="202">
        <v>28282071.580000002</v>
      </c>
      <c r="D39" s="202">
        <v>21311416.559999999</v>
      </c>
      <c r="E39" s="202">
        <v>38022771.68</v>
      </c>
      <c r="F39" s="202">
        <v>91040799.520000011</v>
      </c>
      <c r="G39" s="202">
        <v>108135667.40000001</v>
      </c>
      <c r="H39" s="465">
        <v>127249237.69</v>
      </c>
      <c r="I39" s="465">
        <v>154485514.75</v>
      </c>
      <c r="J39" s="465">
        <v>126792167.27000001</v>
      </c>
      <c r="K39" s="727">
        <v>36140413.210000001</v>
      </c>
      <c r="L39" s="379"/>
      <c r="M39" s="316"/>
      <c r="N39" s="316"/>
      <c r="O39" s="316"/>
      <c r="P39" s="316"/>
    </row>
    <row r="40" spans="1:16" ht="15">
      <c r="A40" s="199" t="s">
        <v>264</v>
      </c>
      <c r="B40" s="202">
        <v>21536754.890000001</v>
      </c>
      <c r="C40" s="202">
        <v>7169661.9799999995</v>
      </c>
      <c r="D40" s="202">
        <v>6575703.8800000008</v>
      </c>
      <c r="E40" s="202">
        <v>6097305.04</v>
      </c>
      <c r="F40" s="202">
        <v>7386627.25</v>
      </c>
      <c r="G40" s="202">
        <v>4262079.09</v>
      </c>
      <c r="H40" s="465">
        <v>4695094.09</v>
      </c>
      <c r="I40" s="465">
        <v>4887753.33</v>
      </c>
      <c r="J40" s="465">
        <v>4667114.3100000005</v>
      </c>
      <c r="K40" s="727">
        <v>939732.88</v>
      </c>
      <c r="L40" s="379"/>
      <c r="M40" s="316"/>
      <c r="N40" s="316"/>
      <c r="O40" s="316"/>
      <c r="P40" s="316"/>
    </row>
    <row r="41" spans="1:16" ht="15">
      <c r="A41" s="199" t="s">
        <v>265</v>
      </c>
      <c r="B41" s="202">
        <v>2460403.2599999998</v>
      </c>
      <c r="C41" s="202">
        <v>1312787.3999999999</v>
      </c>
      <c r="D41" s="202">
        <v>1350610.03</v>
      </c>
      <c r="E41" s="202">
        <v>1417405.4</v>
      </c>
      <c r="F41" s="202">
        <v>1940862.95</v>
      </c>
      <c r="G41" s="202">
        <v>1996555.1700000002</v>
      </c>
      <c r="H41" s="465">
        <v>4386888.4800000004</v>
      </c>
      <c r="I41" s="465">
        <v>7614820.5800000001</v>
      </c>
      <c r="J41" s="465">
        <v>2726944.27</v>
      </c>
      <c r="K41" s="727">
        <v>584880.91999999993</v>
      </c>
      <c r="L41" s="379"/>
      <c r="M41" s="316"/>
      <c r="N41" s="316"/>
      <c r="O41" s="316"/>
      <c r="P41" s="316"/>
    </row>
    <row r="42" spans="1:16" ht="15">
      <c r="A42" s="199" t="s">
        <v>266</v>
      </c>
      <c r="B42" s="202">
        <v>28657840.52</v>
      </c>
      <c r="C42" s="202">
        <v>50162705.790000007</v>
      </c>
      <c r="D42" s="202">
        <v>39303661.75</v>
      </c>
      <c r="E42" s="202">
        <v>48393448.119999997</v>
      </c>
      <c r="F42" s="202">
        <v>12316881.129999999</v>
      </c>
      <c r="G42" s="202">
        <v>10090881.529999999</v>
      </c>
      <c r="H42" s="465">
        <v>20748879.640000001</v>
      </c>
      <c r="I42" s="465">
        <v>12522019.559999999</v>
      </c>
      <c r="J42" s="465">
        <v>27835900.800000001</v>
      </c>
      <c r="K42" s="727">
        <v>19296997.609999999</v>
      </c>
      <c r="L42" s="379"/>
      <c r="M42" s="316"/>
      <c r="N42" s="316"/>
      <c r="O42" s="316"/>
      <c r="P42" s="316"/>
    </row>
    <row r="43" spans="1:16" ht="15">
      <c r="A43" s="199" t="s">
        <v>267</v>
      </c>
      <c r="B43" s="202">
        <v>51439200.920000002</v>
      </c>
      <c r="C43" s="202">
        <v>14513337.109999999</v>
      </c>
      <c r="D43" s="202">
        <v>22211869.530000001</v>
      </c>
      <c r="E43" s="202">
        <v>4771452.43</v>
      </c>
      <c r="F43" s="202">
        <v>42233184.329999998</v>
      </c>
      <c r="G43" s="202">
        <v>23859437.209999997</v>
      </c>
      <c r="H43" s="465">
        <v>28572055.059999999</v>
      </c>
      <c r="I43" s="465">
        <v>36017177.030000001</v>
      </c>
      <c r="J43" s="465">
        <v>26168342.829999998</v>
      </c>
      <c r="K43" s="727">
        <v>5989095.0399999991</v>
      </c>
      <c r="L43" s="379"/>
      <c r="M43" s="316"/>
      <c r="N43" s="316"/>
      <c r="O43" s="316"/>
      <c r="P43" s="316"/>
    </row>
    <row r="44" spans="1:16" ht="15">
      <c r="A44" s="199" t="s">
        <v>268</v>
      </c>
      <c r="B44" s="202">
        <v>62079461.420000002</v>
      </c>
      <c r="C44" s="202">
        <v>46281459.060000002</v>
      </c>
      <c r="D44" s="202">
        <v>43177064.25</v>
      </c>
      <c r="E44" s="202">
        <v>35976682.030000001</v>
      </c>
      <c r="F44" s="202">
        <v>40327207.729999997</v>
      </c>
      <c r="G44" s="202">
        <v>38962430.539999999</v>
      </c>
      <c r="H44" s="465">
        <v>45439583.25</v>
      </c>
      <c r="I44" s="465">
        <v>38929002.57</v>
      </c>
      <c r="J44" s="465">
        <v>36431591.93</v>
      </c>
      <c r="K44" s="727">
        <v>15123451.939999999</v>
      </c>
      <c r="L44" s="379"/>
      <c r="M44" s="316"/>
      <c r="N44" s="316"/>
      <c r="O44" s="316"/>
      <c r="P44" s="316"/>
    </row>
    <row r="45" spans="1:16" ht="15">
      <c r="A45" s="199" t="s">
        <v>269</v>
      </c>
      <c r="B45" s="202">
        <v>124424.09</v>
      </c>
      <c r="C45" s="202">
        <v>29153.980000000003</v>
      </c>
      <c r="D45" s="202">
        <v>0</v>
      </c>
      <c r="E45" s="202">
        <v>0</v>
      </c>
      <c r="F45" s="202">
        <v>0</v>
      </c>
      <c r="G45" s="202">
        <v>0</v>
      </c>
      <c r="H45" s="465">
        <v>0</v>
      </c>
      <c r="I45" s="465">
        <v>0</v>
      </c>
      <c r="J45" s="465">
        <v>0</v>
      </c>
      <c r="K45" s="465">
        <v>0</v>
      </c>
      <c r="L45" s="379"/>
      <c r="M45" s="316"/>
      <c r="N45" s="316"/>
      <c r="O45" s="316"/>
      <c r="P45" s="316"/>
    </row>
    <row r="46" spans="1:16" ht="15">
      <c r="A46" s="199" t="s">
        <v>270</v>
      </c>
      <c r="B46" s="202">
        <v>69320654.709999993</v>
      </c>
      <c r="C46" s="202">
        <v>26921423.359999999</v>
      </c>
      <c r="D46" s="202">
        <v>29843264.120000001</v>
      </c>
      <c r="E46" s="202">
        <v>24527570.390000001</v>
      </c>
      <c r="F46" s="202">
        <v>40962473.659999996</v>
      </c>
      <c r="G46" s="202">
        <v>28250435.450000003</v>
      </c>
      <c r="H46" s="465">
        <v>39867900.509999998</v>
      </c>
      <c r="I46" s="465">
        <v>45181109.799999997</v>
      </c>
      <c r="J46" s="465">
        <v>31360946.880000003</v>
      </c>
      <c r="K46" s="727">
        <v>7167591.29</v>
      </c>
      <c r="L46" s="379"/>
      <c r="M46" s="316"/>
      <c r="N46" s="316"/>
      <c r="O46" s="316"/>
      <c r="P46" s="316"/>
    </row>
    <row r="47" spans="1:16" ht="15">
      <c r="A47" s="199" t="s">
        <v>271</v>
      </c>
      <c r="B47" s="202">
        <v>0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465">
        <v>0</v>
      </c>
      <c r="I47" s="465">
        <v>0</v>
      </c>
      <c r="J47" s="465">
        <v>0</v>
      </c>
      <c r="K47" s="465">
        <v>0</v>
      </c>
      <c r="L47" s="379"/>
      <c r="M47" s="316"/>
      <c r="N47" s="316"/>
      <c r="O47" s="316"/>
      <c r="P47" s="316"/>
    </row>
    <row r="48" spans="1:16" ht="15">
      <c r="A48" s="199" t="s">
        <v>272</v>
      </c>
      <c r="B48" s="202">
        <v>0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  <c r="H48" s="465">
        <v>0</v>
      </c>
      <c r="I48" s="465">
        <v>0</v>
      </c>
      <c r="J48" s="465">
        <v>0</v>
      </c>
      <c r="K48" s="465">
        <v>0</v>
      </c>
      <c r="L48" s="379"/>
      <c r="M48" s="316"/>
      <c r="N48" s="316"/>
      <c r="O48" s="316"/>
      <c r="P48" s="316"/>
    </row>
    <row r="49" spans="1:16" ht="15">
      <c r="A49" s="199" t="s">
        <v>273</v>
      </c>
      <c r="B49" s="202">
        <v>102567807.25</v>
      </c>
      <c r="C49" s="202">
        <v>88816446.790000007</v>
      </c>
      <c r="D49" s="202">
        <v>58598498.910000004</v>
      </c>
      <c r="E49" s="202">
        <v>49229991.390000001</v>
      </c>
      <c r="F49" s="202">
        <v>50191725.279999994</v>
      </c>
      <c r="G49" s="202">
        <v>31014915.91</v>
      </c>
      <c r="H49" s="465">
        <v>35169008.460000001</v>
      </c>
      <c r="I49" s="465">
        <v>48486206.149999999</v>
      </c>
      <c r="J49" s="465">
        <v>55940906.149999999</v>
      </c>
      <c r="K49" s="727">
        <v>14451149.24</v>
      </c>
      <c r="M49" s="316"/>
      <c r="N49" s="316"/>
      <c r="O49" s="316"/>
      <c r="P49" s="316"/>
    </row>
    <row r="50" spans="1:16" ht="15">
      <c r="A50" s="199" t="s">
        <v>274</v>
      </c>
      <c r="B50" s="202">
        <v>75166609.329999998</v>
      </c>
      <c r="C50" s="202">
        <v>24788149.420000002</v>
      </c>
      <c r="D50" s="202">
        <v>32663589.809999999</v>
      </c>
      <c r="E50" s="202">
        <v>15509637.279999999</v>
      </c>
      <c r="F50" s="202">
        <v>41367240.32</v>
      </c>
      <c r="G50" s="202">
        <v>21140128.490000002</v>
      </c>
      <c r="H50" s="465">
        <v>29268180.289999999</v>
      </c>
      <c r="I50" s="465">
        <v>34976217.259999998</v>
      </c>
      <c r="J50" s="465">
        <v>27821987.16</v>
      </c>
      <c r="K50" s="727">
        <v>6470821.6699999999</v>
      </c>
      <c r="M50" s="316"/>
      <c r="N50" s="316"/>
      <c r="O50" s="316"/>
      <c r="P50" s="316"/>
    </row>
    <row r="51" spans="1:16" ht="15">
      <c r="A51" s="199" t="s">
        <v>275</v>
      </c>
      <c r="B51" s="202">
        <v>168583.92</v>
      </c>
      <c r="C51" s="202">
        <v>127077.22</v>
      </c>
      <c r="D51" s="202">
        <v>172334.72</v>
      </c>
      <c r="E51" s="202">
        <v>288122.63</v>
      </c>
      <c r="F51" s="202">
        <v>296383.94</v>
      </c>
      <c r="G51" s="202">
        <v>617143.41</v>
      </c>
      <c r="H51" s="465">
        <v>433589.57</v>
      </c>
      <c r="I51" s="465">
        <v>730236.75</v>
      </c>
      <c r="J51" s="465">
        <v>973582.39999999991</v>
      </c>
      <c r="K51" s="727">
        <v>245346.22999999998</v>
      </c>
      <c r="M51" s="316"/>
      <c r="N51" s="316"/>
      <c r="O51" s="316"/>
      <c r="P51" s="316"/>
    </row>
    <row r="52" spans="1:16" ht="15">
      <c r="A52" s="199" t="s">
        <v>276</v>
      </c>
      <c r="B52" s="202">
        <v>76674844.609999999</v>
      </c>
      <c r="C52" s="202">
        <v>59113704.18</v>
      </c>
      <c r="D52" s="202">
        <v>46641568.82</v>
      </c>
      <c r="E52" s="202">
        <v>49023864.790000007</v>
      </c>
      <c r="F52" s="202">
        <v>26760661.670000002</v>
      </c>
      <c r="G52" s="202">
        <v>19687433.66</v>
      </c>
      <c r="H52" s="465">
        <v>30125057.299999997</v>
      </c>
      <c r="I52" s="465">
        <v>26169499.949999999</v>
      </c>
      <c r="J52" s="465">
        <v>21756712.259999998</v>
      </c>
      <c r="K52" s="727">
        <v>4309103.5999999996</v>
      </c>
      <c r="M52" s="316"/>
      <c r="N52" s="316"/>
      <c r="O52" s="316"/>
      <c r="P52" s="316"/>
    </row>
    <row r="53" spans="1:16" ht="15">
      <c r="A53" s="199" t="s">
        <v>277</v>
      </c>
      <c r="B53" s="202">
        <v>70113.84</v>
      </c>
      <c r="C53" s="202">
        <v>103083.9</v>
      </c>
      <c r="D53" s="202">
        <v>108145.15000000001</v>
      </c>
      <c r="E53" s="202">
        <v>159647.85</v>
      </c>
      <c r="F53" s="202">
        <v>293277.71999999997</v>
      </c>
      <c r="G53" s="202">
        <v>252898.46</v>
      </c>
      <c r="H53" s="465">
        <v>254147.06</v>
      </c>
      <c r="I53" s="465">
        <v>236171.68</v>
      </c>
      <c r="J53" s="465">
        <v>224796.77000000002</v>
      </c>
      <c r="K53" s="727">
        <v>45796.800000000003</v>
      </c>
      <c r="M53" s="316"/>
      <c r="N53" s="316"/>
      <c r="O53" s="316"/>
      <c r="P53" s="316"/>
    </row>
    <row r="54" spans="1:16" ht="15">
      <c r="A54" s="199" t="s">
        <v>278</v>
      </c>
      <c r="B54" s="202">
        <v>105784526.72</v>
      </c>
      <c r="C54" s="202">
        <v>45183307.909999996</v>
      </c>
      <c r="D54" s="202">
        <v>48204769.019999996</v>
      </c>
      <c r="E54" s="202">
        <v>47222396.940000005</v>
      </c>
      <c r="F54" s="202">
        <v>47376779.530000001</v>
      </c>
      <c r="G54" s="202">
        <v>30387711.219999999</v>
      </c>
      <c r="H54" s="465">
        <v>33105012.57</v>
      </c>
      <c r="I54" s="465">
        <v>48194688.630000003</v>
      </c>
      <c r="J54" s="465">
        <v>66918450.219999999</v>
      </c>
      <c r="K54" s="727">
        <v>25037291.93</v>
      </c>
      <c r="M54" s="316"/>
      <c r="N54" s="316"/>
      <c r="O54" s="316"/>
      <c r="P54" s="316"/>
    </row>
    <row r="55" spans="1:16" ht="15">
      <c r="A55" s="199" t="s">
        <v>279</v>
      </c>
      <c r="B55" s="202">
        <v>0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  <c r="H55" s="465">
        <v>0</v>
      </c>
      <c r="I55" s="465">
        <v>0</v>
      </c>
      <c r="J55" s="465">
        <v>0</v>
      </c>
      <c r="K55" s="465">
        <v>0</v>
      </c>
      <c r="M55" s="316"/>
      <c r="N55" s="316"/>
      <c r="O55" s="316"/>
      <c r="P55" s="316"/>
    </row>
    <row r="56" spans="1:16" ht="15.75" thickBot="1">
      <c r="A56" s="199" t="s">
        <v>280</v>
      </c>
      <c r="B56" s="202">
        <v>0</v>
      </c>
      <c r="C56" s="202">
        <v>0</v>
      </c>
      <c r="D56" s="202">
        <v>0</v>
      </c>
      <c r="E56" s="202">
        <v>0</v>
      </c>
      <c r="F56" s="202">
        <v>0</v>
      </c>
      <c r="G56" s="202">
        <v>0</v>
      </c>
      <c r="H56" s="465">
        <v>0</v>
      </c>
      <c r="I56" s="465">
        <v>0</v>
      </c>
      <c r="J56" s="465">
        <v>0</v>
      </c>
      <c r="K56" s="727">
        <v>0</v>
      </c>
      <c r="L56" s="728"/>
      <c r="M56" s="316"/>
      <c r="N56" s="316"/>
      <c r="O56" s="316"/>
      <c r="P56" s="316"/>
    </row>
    <row r="57" spans="1:16" ht="15.75" thickBot="1">
      <c r="A57" s="206" t="s">
        <v>285</v>
      </c>
      <c r="B57" s="204">
        <f t="shared" ref="B57:G57" si="2">SUM(B58:B82)</f>
        <v>153333246.43703079</v>
      </c>
      <c r="C57" s="204">
        <f t="shared" si="2"/>
        <v>164714004.27582407</v>
      </c>
      <c r="D57" s="204">
        <f t="shared" si="2"/>
        <v>172438817.46004063</v>
      </c>
      <c r="E57" s="204">
        <f t="shared" si="2"/>
        <v>181115546.38351998</v>
      </c>
      <c r="F57" s="204">
        <f t="shared" si="2"/>
        <v>207782506</v>
      </c>
      <c r="G57" s="204">
        <f t="shared" si="2"/>
        <v>238439595</v>
      </c>
      <c r="H57" s="204">
        <f>SUM(H58:H82)</f>
        <v>214827377.31725195</v>
      </c>
      <c r="I57" s="204">
        <f>SUM(I58:I82)</f>
        <v>214905187.14119998</v>
      </c>
      <c r="J57" s="204">
        <f>SUM(J58:J82)</f>
        <v>230037390.06726429</v>
      </c>
      <c r="K57" s="204">
        <f>SUM(K58:K82)</f>
        <v>2867743.6133599989</v>
      </c>
      <c r="L57" s="729"/>
      <c r="M57" s="316"/>
      <c r="N57" s="316"/>
      <c r="O57" s="316"/>
      <c r="P57" s="316"/>
    </row>
    <row r="58" spans="1:16" ht="15">
      <c r="A58" s="199" t="s">
        <v>256</v>
      </c>
      <c r="B58" s="202">
        <v>2758912.084381836</v>
      </c>
      <c r="C58" s="202">
        <v>2598937.7619712553</v>
      </c>
      <c r="D58" s="202">
        <v>1825791.6429200002</v>
      </c>
      <c r="E58" s="202">
        <v>1956936.3164799998</v>
      </c>
      <c r="F58" s="202">
        <v>2181077</v>
      </c>
      <c r="G58" s="202">
        <v>1553502</v>
      </c>
      <c r="H58" s="202">
        <v>1936499.75459</v>
      </c>
      <c r="I58" s="202">
        <v>1963351.5551999998</v>
      </c>
      <c r="J58" s="202">
        <v>3408293.7781570456</v>
      </c>
      <c r="K58" s="202">
        <v>0</v>
      </c>
      <c r="L58" s="728"/>
      <c r="M58" s="316"/>
      <c r="N58" s="316"/>
      <c r="O58" s="316"/>
      <c r="P58" s="316"/>
    </row>
    <row r="59" spans="1:16" ht="15">
      <c r="A59" s="199" t="s">
        <v>257</v>
      </c>
      <c r="B59" s="202">
        <v>9392414.2086814065</v>
      </c>
      <c r="C59" s="202">
        <v>10256307.121006878</v>
      </c>
      <c r="D59" s="202">
        <v>12277707.738180002</v>
      </c>
      <c r="E59" s="202">
        <v>13685005.948799999</v>
      </c>
      <c r="F59" s="202">
        <v>16128823</v>
      </c>
      <c r="G59" s="202">
        <v>19098015</v>
      </c>
      <c r="H59" s="202">
        <v>15977422.724130755</v>
      </c>
      <c r="I59" s="202">
        <v>16311167.095199998</v>
      </c>
      <c r="J59" s="202">
        <v>18536948.05432662</v>
      </c>
      <c r="K59" s="202">
        <v>261524.98728</v>
      </c>
      <c r="L59" s="728"/>
      <c r="M59" s="379"/>
      <c r="N59" s="316"/>
      <c r="O59" s="316"/>
      <c r="P59" s="316"/>
    </row>
    <row r="60" spans="1:16" ht="15">
      <c r="A60" s="199" t="s">
        <v>258</v>
      </c>
      <c r="B60" s="202">
        <v>7718362.3780964613</v>
      </c>
      <c r="C60" s="202">
        <v>7755266.2230911357</v>
      </c>
      <c r="D60" s="202">
        <v>9241030.0819799993</v>
      </c>
      <c r="E60" s="202">
        <v>9635277.1273599993</v>
      </c>
      <c r="F60" s="202">
        <v>10886734</v>
      </c>
      <c r="G60" s="202">
        <v>12727728</v>
      </c>
      <c r="H60" s="202">
        <v>11464781.251775123</v>
      </c>
      <c r="I60" s="202">
        <v>13362839.027199998</v>
      </c>
      <c r="J60" s="202">
        <v>14540510.508487316</v>
      </c>
      <c r="K60" s="202">
        <v>8715.9204799999989</v>
      </c>
      <c r="L60" s="316"/>
      <c r="M60" s="379"/>
      <c r="N60" s="316"/>
      <c r="O60" s="316"/>
      <c r="P60" s="316"/>
    </row>
    <row r="61" spans="1:16" ht="15">
      <c r="A61" s="199" t="s">
        <v>259</v>
      </c>
      <c r="B61" s="202">
        <v>18448408.87328168</v>
      </c>
      <c r="C61" s="202">
        <v>18923925.400259413</v>
      </c>
      <c r="D61" s="202">
        <v>21230830.52208</v>
      </c>
      <c r="E61" s="202">
        <v>20798111.013280001</v>
      </c>
      <c r="F61" s="202">
        <v>25913731</v>
      </c>
      <c r="G61" s="202">
        <v>31496327</v>
      </c>
      <c r="H61" s="202">
        <v>27718014.031925693</v>
      </c>
      <c r="I61" s="202">
        <v>29015057.928399999</v>
      </c>
      <c r="J61" s="202">
        <v>30773213.72122959</v>
      </c>
      <c r="K61" s="202">
        <v>214317.01328000001</v>
      </c>
      <c r="L61" s="316"/>
      <c r="M61" s="379"/>
      <c r="N61" s="316"/>
      <c r="O61" s="316"/>
      <c r="P61" s="316"/>
    </row>
    <row r="62" spans="1:16" ht="15">
      <c r="A62" s="199" t="s">
        <v>260</v>
      </c>
      <c r="B62" s="202">
        <v>8454082.1447049789</v>
      </c>
      <c r="C62" s="202">
        <v>9082065.8306906074</v>
      </c>
      <c r="D62" s="202">
        <v>9929504.8179599997</v>
      </c>
      <c r="E62" s="202">
        <v>10169321.679839998</v>
      </c>
      <c r="F62" s="202">
        <v>11031189</v>
      </c>
      <c r="G62" s="202">
        <v>11082766</v>
      </c>
      <c r="H62" s="202">
        <v>11319825.234913943</v>
      </c>
      <c r="I62" s="202">
        <v>11751652.385199999</v>
      </c>
      <c r="J62" s="202">
        <v>11414746.905281506</v>
      </c>
      <c r="K62" s="202">
        <v>66700.110159999997</v>
      </c>
      <c r="L62" s="316"/>
      <c r="M62" s="379"/>
      <c r="N62" s="316"/>
      <c r="O62" s="316"/>
      <c r="P62" s="316"/>
    </row>
    <row r="63" spans="1:16" ht="15">
      <c r="A63" s="199" t="s">
        <v>261</v>
      </c>
      <c r="B63" s="202">
        <v>15557516.712760732</v>
      </c>
      <c r="C63" s="202">
        <v>15852389.235077644</v>
      </c>
      <c r="D63" s="202">
        <v>15830478.344440002</v>
      </c>
      <c r="E63" s="202">
        <v>16642735.962239999</v>
      </c>
      <c r="F63" s="202">
        <v>17557259</v>
      </c>
      <c r="G63" s="202">
        <v>21977353</v>
      </c>
      <c r="H63" s="202">
        <v>15334217.940691018</v>
      </c>
      <c r="I63" s="202">
        <v>15181015.800000001</v>
      </c>
      <c r="J63" s="202">
        <v>17525428.123786613</v>
      </c>
      <c r="K63" s="202">
        <v>218976.03631999998</v>
      </c>
      <c r="L63" s="316"/>
      <c r="M63" s="379"/>
      <c r="N63" s="316"/>
      <c r="O63" s="316"/>
      <c r="P63" s="316"/>
    </row>
    <row r="64" spans="1:16" ht="15">
      <c r="A64" s="199" t="s">
        <v>262</v>
      </c>
      <c r="B64" s="202">
        <v>5088.0357128230453</v>
      </c>
      <c r="C64" s="202">
        <v>7579.0649344109852</v>
      </c>
      <c r="D64" s="202">
        <v>17516.543239999999</v>
      </c>
      <c r="E64" s="202">
        <v>13644.296479999999</v>
      </c>
      <c r="F64" s="202">
        <v>32465</v>
      </c>
      <c r="G64" s="202">
        <v>28795</v>
      </c>
      <c r="H64" s="202">
        <v>16502.888299999999</v>
      </c>
      <c r="I64" s="202">
        <v>29093.500800000002</v>
      </c>
      <c r="J64" s="202">
        <v>42741.471773796155</v>
      </c>
      <c r="K64" s="202">
        <v>210.99999999999997</v>
      </c>
      <c r="L64" s="316"/>
      <c r="M64" s="379"/>
      <c r="N64" s="316"/>
      <c r="O64" s="316"/>
      <c r="P64" s="316"/>
    </row>
    <row r="65" spans="1:16" ht="15">
      <c r="A65" s="199" t="s">
        <v>263</v>
      </c>
      <c r="B65" s="202">
        <v>9659696.4300015625</v>
      </c>
      <c r="C65" s="202">
        <v>10939122.498419806</v>
      </c>
      <c r="D65" s="202">
        <v>12387522.480200002</v>
      </c>
      <c r="E65" s="202">
        <v>11999324.112959998</v>
      </c>
      <c r="F65" s="202">
        <v>13624297</v>
      </c>
      <c r="G65" s="202">
        <v>16881596</v>
      </c>
      <c r="H65" s="202">
        <v>12253237.399240695</v>
      </c>
      <c r="I65" s="202">
        <v>13648927.048799999</v>
      </c>
      <c r="J65" s="202">
        <v>13113212.673974359</v>
      </c>
      <c r="K65" s="202">
        <v>50977.599999999999</v>
      </c>
      <c r="L65" s="316"/>
      <c r="M65" s="379"/>
      <c r="N65" s="316"/>
      <c r="O65" s="316"/>
      <c r="P65" s="316"/>
    </row>
    <row r="66" spans="1:16" ht="15">
      <c r="A66" s="199" t="s">
        <v>264</v>
      </c>
      <c r="B66" s="202">
        <v>7840591.8007516256</v>
      </c>
      <c r="C66" s="202">
        <v>7771474.6991853416</v>
      </c>
      <c r="D66" s="202">
        <v>8466063.7667800002</v>
      </c>
      <c r="E66" s="202">
        <v>8703169.9118399993</v>
      </c>
      <c r="F66" s="202">
        <v>9920096</v>
      </c>
      <c r="G66" s="202">
        <v>10845171</v>
      </c>
      <c r="H66" s="202">
        <v>9846012.2043816783</v>
      </c>
      <c r="I66" s="202">
        <v>10406700.525999999</v>
      </c>
      <c r="J66" s="202">
        <v>11195982.294280371</v>
      </c>
      <c r="K66" s="202">
        <v>89122.775999999998</v>
      </c>
      <c r="L66" s="316"/>
      <c r="M66" s="379"/>
      <c r="N66" s="316"/>
      <c r="O66" s="316"/>
      <c r="P66" s="316"/>
    </row>
    <row r="67" spans="1:16" ht="15">
      <c r="A67" s="199" t="s">
        <v>265</v>
      </c>
      <c r="B67" s="202">
        <v>1702369.8013526185</v>
      </c>
      <c r="C67" s="202">
        <v>2326784.9731547069</v>
      </c>
      <c r="D67" s="202">
        <v>2581905.7791999998</v>
      </c>
      <c r="E67" s="202">
        <v>2938348.1512000002</v>
      </c>
      <c r="F67" s="202">
        <v>3535872</v>
      </c>
      <c r="G67" s="202">
        <v>3365550</v>
      </c>
      <c r="H67" s="202">
        <v>3040708.7444980284</v>
      </c>
      <c r="I67" s="202">
        <v>3195311.3908000002</v>
      </c>
      <c r="J67" s="202">
        <v>5163682.3378574923</v>
      </c>
      <c r="K67" s="202">
        <v>187676.25</v>
      </c>
      <c r="L67" s="316"/>
      <c r="M67" s="379"/>
      <c r="N67" s="316"/>
      <c r="O67" s="316"/>
      <c r="P67" s="316"/>
    </row>
    <row r="68" spans="1:16" ht="15">
      <c r="A68" s="199" t="s">
        <v>266</v>
      </c>
      <c r="B68" s="202">
        <v>4414770.3028009674</v>
      </c>
      <c r="C68" s="202">
        <v>3968745.9335675007</v>
      </c>
      <c r="D68" s="202">
        <v>5200478.4551406</v>
      </c>
      <c r="E68" s="202">
        <v>5010835.9271999998</v>
      </c>
      <c r="F68" s="202">
        <v>7247308</v>
      </c>
      <c r="G68" s="202">
        <v>6947433</v>
      </c>
      <c r="H68" s="202">
        <v>7730057.5723683983</v>
      </c>
      <c r="I68" s="202">
        <v>6349922.7860000003</v>
      </c>
      <c r="J68" s="202">
        <v>7039852.3452470964</v>
      </c>
      <c r="K68" s="202">
        <v>8668.6564799999996</v>
      </c>
      <c r="L68" s="316"/>
      <c r="M68" s="379"/>
      <c r="N68" s="316"/>
      <c r="O68" s="316"/>
      <c r="P68" s="316"/>
    </row>
    <row r="69" spans="1:16" ht="15">
      <c r="A69" s="199" t="s">
        <v>267</v>
      </c>
      <c r="B69" s="202">
        <v>6393963.5306224655</v>
      </c>
      <c r="C69" s="202">
        <v>7345486.7249576561</v>
      </c>
      <c r="D69" s="202">
        <v>7856575.2497799993</v>
      </c>
      <c r="E69" s="202">
        <v>8534969.0248000007</v>
      </c>
      <c r="F69" s="202">
        <v>8708975</v>
      </c>
      <c r="G69" s="202">
        <v>11553465</v>
      </c>
      <c r="H69" s="202">
        <v>11913104.424613645</v>
      </c>
      <c r="I69" s="202">
        <v>11063360.513599999</v>
      </c>
      <c r="J69" s="202">
        <v>10852731.740730125</v>
      </c>
      <c r="K69" s="202">
        <v>42079.042559999994</v>
      </c>
      <c r="L69" s="316"/>
      <c r="M69" s="379"/>
      <c r="N69" s="316"/>
      <c r="O69" s="316"/>
      <c r="P69" s="316"/>
    </row>
    <row r="70" spans="1:16" ht="15">
      <c r="A70" s="199" t="s">
        <v>268</v>
      </c>
      <c r="B70" s="202">
        <v>12095515.775883485</v>
      </c>
      <c r="C70" s="202">
        <v>13367456.898452088</v>
      </c>
      <c r="D70" s="202">
        <v>13543384.77472</v>
      </c>
      <c r="E70" s="202">
        <v>14627549.89536</v>
      </c>
      <c r="F70" s="202">
        <v>16296320</v>
      </c>
      <c r="G70" s="202">
        <v>17911958</v>
      </c>
      <c r="H70" s="202">
        <v>17337796.035026044</v>
      </c>
      <c r="I70" s="202">
        <v>15426082.070800001</v>
      </c>
      <c r="J70" s="202">
        <v>15891685.471187837</v>
      </c>
      <c r="K70" s="202">
        <v>181983.65136000002</v>
      </c>
      <c r="L70" s="316"/>
      <c r="M70" s="379"/>
      <c r="N70" s="316"/>
      <c r="O70" s="316"/>
      <c r="P70" s="316"/>
    </row>
    <row r="71" spans="1:16" ht="15">
      <c r="A71" s="199" t="s">
        <v>269</v>
      </c>
      <c r="B71" s="202">
        <v>1790986.4947222113</v>
      </c>
      <c r="C71" s="202">
        <v>1734978.9298764425</v>
      </c>
      <c r="D71" s="202">
        <v>1644525.1435400001</v>
      </c>
      <c r="E71" s="202">
        <v>2044499.3359999999</v>
      </c>
      <c r="F71" s="202">
        <v>2820409</v>
      </c>
      <c r="G71" s="202">
        <v>2966129</v>
      </c>
      <c r="H71" s="202">
        <v>2894424.3969399999</v>
      </c>
      <c r="I71" s="202">
        <v>2463116.1072</v>
      </c>
      <c r="J71" s="202">
        <v>2368561.2651989101</v>
      </c>
      <c r="K71" s="202">
        <v>91911.599999999991</v>
      </c>
      <c r="L71" s="316"/>
      <c r="M71" s="379"/>
      <c r="N71" s="316"/>
      <c r="O71" s="316"/>
      <c r="P71" s="316"/>
    </row>
    <row r="72" spans="1:16" ht="15">
      <c r="A72" s="199" t="s">
        <v>270</v>
      </c>
      <c r="B72" s="202">
        <v>11380129.476038987</v>
      </c>
      <c r="C72" s="202">
        <v>11202302.463171164</v>
      </c>
      <c r="D72" s="202">
        <v>12173083.610840002</v>
      </c>
      <c r="E72" s="202">
        <v>13035986.717759999</v>
      </c>
      <c r="F72" s="202">
        <v>15291868</v>
      </c>
      <c r="G72" s="202">
        <v>17669818</v>
      </c>
      <c r="H72" s="202">
        <v>15498043.449818473</v>
      </c>
      <c r="I72" s="202">
        <v>14830876.894399999</v>
      </c>
      <c r="J72" s="202">
        <v>16237733.169712534</v>
      </c>
      <c r="K72" s="202">
        <v>462773.82047999994</v>
      </c>
      <c r="L72" s="316"/>
      <c r="M72" s="379"/>
      <c r="N72" s="316"/>
      <c r="O72" s="316"/>
      <c r="P72" s="316"/>
    </row>
    <row r="73" spans="1:16" ht="15">
      <c r="A73" s="199" t="s">
        <v>271</v>
      </c>
      <c r="B73" s="202">
        <v>488981.38280839717</v>
      </c>
      <c r="C73" s="202">
        <v>589887.75891903555</v>
      </c>
      <c r="D73" s="202">
        <v>414056.74178000004</v>
      </c>
      <c r="E73" s="202">
        <v>465466.93167999998</v>
      </c>
      <c r="F73" s="202">
        <v>486813</v>
      </c>
      <c r="G73" s="202">
        <v>105507</v>
      </c>
      <c r="H73" s="202">
        <v>137411.74225000001</v>
      </c>
      <c r="I73" s="202">
        <v>51408</v>
      </c>
      <c r="J73" s="202">
        <v>816223.78526587901</v>
      </c>
      <c r="K73" s="202">
        <v>9452.7999999999993</v>
      </c>
      <c r="L73" s="316"/>
      <c r="M73" s="379"/>
      <c r="N73" s="316"/>
      <c r="O73" s="316"/>
      <c r="P73" s="316"/>
    </row>
    <row r="74" spans="1:16" ht="15">
      <c r="A74" s="199" t="s">
        <v>272</v>
      </c>
      <c r="B74" s="202">
        <v>2087314.4489031448</v>
      </c>
      <c r="C74" s="202">
        <v>2339768.8466951731</v>
      </c>
      <c r="D74" s="202">
        <v>3449171.4610600001</v>
      </c>
      <c r="E74" s="202">
        <v>3695676.7881599995</v>
      </c>
      <c r="F74" s="202">
        <v>5477205</v>
      </c>
      <c r="G74" s="202">
        <v>6487307</v>
      </c>
      <c r="H74" s="202">
        <v>5614188.2772200005</v>
      </c>
      <c r="I74" s="202">
        <v>4742395.2239999995</v>
      </c>
      <c r="J74" s="202">
        <v>4558903.9768902361</v>
      </c>
      <c r="K74" s="202">
        <v>42200.413280000001</v>
      </c>
      <c r="L74" s="316"/>
      <c r="M74" s="379"/>
      <c r="N74" s="316"/>
      <c r="O74" s="316"/>
      <c r="P74" s="316"/>
    </row>
    <row r="75" spans="1:16" ht="15">
      <c r="A75" s="199" t="s">
        <v>273</v>
      </c>
      <c r="B75" s="202">
        <v>5043318.7105122404</v>
      </c>
      <c r="C75" s="202">
        <v>7083829.589219776</v>
      </c>
      <c r="D75" s="202">
        <v>6106276.6426799996</v>
      </c>
      <c r="E75" s="202">
        <v>5141307.7097599991</v>
      </c>
      <c r="F75" s="202">
        <v>4226999</v>
      </c>
      <c r="G75" s="202">
        <v>5399259</v>
      </c>
      <c r="H75" s="202">
        <v>6718497.3242385183</v>
      </c>
      <c r="I75" s="202">
        <v>6167265.3360000001</v>
      </c>
      <c r="J75" s="202">
        <v>7362146.3971145209</v>
      </c>
      <c r="K75" s="202">
        <v>99870.51999999999</v>
      </c>
      <c r="L75" s="316"/>
      <c r="M75" s="379"/>
      <c r="N75" s="316"/>
      <c r="O75" s="316"/>
      <c r="P75" s="316"/>
    </row>
    <row r="76" spans="1:16" ht="15">
      <c r="A76" s="199" t="s">
        <v>274</v>
      </c>
      <c r="B76" s="202">
        <v>4398577.190780038</v>
      </c>
      <c r="C76" s="202">
        <v>5657187.9169113589</v>
      </c>
      <c r="D76" s="202">
        <v>6066630.1240999997</v>
      </c>
      <c r="E76" s="202">
        <v>6336432.3414399996</v>
      </c>
      <c r="F76" s="202">
        <v>7168905</v>
      </c>
      <c r="G76" s="202">
        <v>9040125</v>
      </c>
      <c r="H76" s="202">
        <v>6852688.7618152322</v>
      </c>
      <c r="I76" s="202">
        <v>6603785.4487999994</v>
      </c>
      <c r="J76" s="202">
        <v>9265567.0386098512</v>
      </c>
      <c r="K76" s="202">
        <v>583433.99576000008</v>
      </c>
      <c r="L76" s="316"/>
      <c r="M76" s="379"/>
      <c r="N76" s="316"/>
      <c r="O76" s="316"/>
      <c r="P76" s="316"/>
    </row>
    <row r="77" spans="1:16" ht="15">
      <c r="A77" s="199" t="s">
        <v>275</v>
      </c>
      <c r="B77" s="202">
        <v>5159013.5264978996</v>
      </c>
      <c r="C77" s="202">
        <v>6323145.0950636603</v>
      </c>
      <c r="D77" s="202">
        <v>6287323.9515400007</v>
      </c>
      <c r="E77" s="202">
        <v>7264707.2099199994</v>
      </c>
      <c r="F77" s="202">
        <v>8552182</v>
      </c>
      <c r="G77" s="202">
        <v>7859622</v>
      </c>
      <c r="H77" s="202">
        <v>8196470.7418892337</v>
      </c>
      <c r="I77" s="202">
        <v>8127682.2239999995</v>
      </c>
      <c r="J77" s="202">
        <v>7941025.5306782629</v>
      </c>
      <c r="K77" s="202">
        <v>52930.427439999999</v>
      </c>
      <c r="L77" s="316"/>
      <c r="M77" s="379"/>
      <c r="N77" s="316"/>
      <c r="O77" s="316"/>
      <c r="P77" s="316"/>
    </row>
    <row r="78" spans="1:16" ht="15">
      <c r="A78" s="199" t="s">
        <v>276</v>
      </c>
      <c r="B78" s="202">
        <v>13516184.16526149</v>
      </c>
      <c r="C78" s="202">
        <v>13686427.053516259</v>
      </c>
      <c r="D78" s="202">
        <v>10491345.324599998</v>
      </c>
      <c r="E78" s="202">
        <v>11003674.13136</v>
      </c>
      <c r="F78" s="202">
        <v>13574741</v>
      </c>
      <c r="G78" s="202">
        <v>15271857</v>
      </c>
      <c r="H78" s="202">
        <v>15070537.92370435</v>
      </c>
      <c r="I78" s="202">
        <v>16110640.534799999</v>
      </c>
      <c r="J78" s="202">
        <v>13515189.42868365</v>
      </c>
      <c r="K78" s="202">
        <v>61442.592319999996</v>
      </c>
      <c r="L78" s="316"/>
      <c r="M78" s="379"/>
      <c r="N78" s="316"/>
      <c r="O78" s="316"/>
      <c r="P78" s="316"/>
    </row>
    <row r="79" spans="1:16" ht="15">
      <c r="A79" s="199" t="s">
        <v>277</v>
      </c>
      <c r="B79" s="202">
        <v>869382.4310984239</v>
      </c>
      <c r="C79" s="202">
        <v>949736.02802175866</v>
      </c>
      <c r="D79" s="202">
        <v>913443.64188000001</v>
      </c>
      <c r="E79" s="202">
        <v>2103074.92368</v>
      </c>
      <c r="F79" s="202">
        <v>1017700</v>
      </c>
      <c r="G79" s="202">
        <v>1363105</v>
      </c>
      <c r="H79" s="202">
        <v>1126222.0938600001</v>
      </c>
      <c r="I79" s="202">
        <v>963317.88</v>
      </c>
      <c r="J79" s="202">
        <v>1556104.0588105167</v>
      </c>
      <c r="K79" s="202">
        <v>105584.4</v>
      </c>
      <c r="L79" s="316"/>
      <c r="M79" s="379"/>
      <c r="N79" s="316"/>
      <c r="O79" s="316"/>
      <c r="P79" s="316"/>
    </row>
    <row r="80" spans="1:16" ht="15">
      <c r="A80" s="199" t="s">
        <v>278</v>
      </c>
      <c r="B80" s="202">
        <v>4102959.3104283637</v>
      </c>
      <c r="C80" s="202">
        <v>4833596.6362122968</v>
      </c>
      <c r="D80" s="202">
        <v>4411779.5142200002</v>
      </c>
      <c r="E80" s="202">
        <v>5212809.5318400003</v>
      </c>
      <c r="F80" s="202">
        <v>6004017</v>
      </c>
      <c r="G80" s="202">
        <v>6718109</v>
      </c>
      <c r="H80" s="202">
        <v>6735295.82519117</v>
      </c>
      <c r="I80" s="202">
        <v>7087969.8639999991</v>
      </c>
      <c r="J80" s="202">
        <v>6754858.6649801284</v>
      </c>
      <c r="K80" s="202">
        <v>21113.20016</v>
      </c>
      <c r="L80" s="316"/>
      <c r="M80" s="379"/>
      <c r="N80" s="316"/>
      <c r="O80" s="316"/>
      <c r="P80" s="316"/>
    </row>
    <row r="81" spans="1:16" ht="15">
      <c r="A81" s="199" t="s">
        <v>279</v>
      </c>
      <c r="B81" s="202">
        <v>19455.877442696172</v>
      </c>
      <c r="C81" s="202">
        <v>43553.030509609976</v>
      </c>
      <c r="D81" s="202">
        <v>55096.25740000001</v>
      </c>
      <c r="E81" s="202">
        <v>56406.394079999998</v>
      </c>
      <c r="F81" s="202">
        <v>56161</v>
      </c>
      <c r="G81" s="202">
        <v>68216</v>
      </c>
      <c r="H81" s="202">
        <v>83802.850000000006</v>
      </c>
      <c r="I81" s="202">
        <v>47712</v>
      </c>
      <c r="J81" s="202">
        <v>61097.025000000001</v>
      </c>
      <c r="K81" s="202">
        <v>6076.8</v>
      </c>
      <c r="L81" s="316"/>
      <c r="M81" s="379"/>
      <c r="N81" s="316"/>
      <c r="O81" s="316"/>
      <c r="P81" s="316"/>
    </row>
    <row r="82" spans="1:16" ht="15">
      <c r="A82" s="199" t="s">
        <v>280</v>
      </c>
      <c r="B82" s="202">
        <v>35251.343504267919</v>
      </c>
      <c r="C82" s="202">
        <v>74048.562939078285</v>
      </c>
      <c r="D82" s="202">
        <v>37294.849779999997</v>
      </c>
      <c r="E82" s="202">
        <v>40275</v>
      </c>
      <c r="F82" s="202">
        <v>41360</v>
      </c>
      <c r="G82" s="202">
        <v>20882</v>
      </c>
      <c r="H82" s="202">
        <v>11613.72387</v>
      </c>
      <c r="I82" s="202">
        <v>4536</v>
      </c>
      <c r="J82" s="202">
        <v>100950.3</v>
      </c>
      <c r="K82" s="202">
        <v>0</v>
      </c>
      <c r="L82" s="316"/>
      <c r="M82" s="379"/>
      <c r="N82" s="316"/>
      <c r="O82" s="316"/>
      <c r="P82" s="316"/>
    </row>
    <row r="83" spans="1:16" ht="15">
      <c r="A83" s="199"/>
      <c r="B83" s="202"/>
      <c r="C83" s="202"/>
      <c r="D83" s="202"/>
      <c r="E83" s="202"/>
      <c r="F83" s="202"/>
      <c r="G83" s="202"/>
      <c r="H83" s="202"/>
      <c r="I83" s="202"/>
      <c r="J83" s="218"/>
      <c r="K83" s="218"/>
      <c r="L83" s="316"/>
      <c r="M83" s="379"/>
      <c r="N83" s="316"/>
      <c r="O83" s="316"/>
      <c r="P83" s="316"/>
    </row>
    <row r="84" spans="1:16" ht="77.25" customHeight="1">
      <c r="A84" s="818" t="s">
        <v>562</v>
      </c>
      <c r="B84" s="818"/>
      <c r="C84" s="818"/>
      <c r="D84" s="818"/>
      <c r="E84" s="818"/>
      <c r="F84" s="818"/>
      <c r="G84" s="818"/>
      <c r="H84" s="818"/>
      <c r="I84" s="818"/>
      <c r="L84" s="316"/>
      <c r="M84" s="379"/>
      <c r="N84" s="316"/>
      <c r="O84" s="316"/>
      <c r="P84" s="316"/>
    </row>
    <row r="85" spans="1:16" ht="15">
      <c r="A85" s="370" t="s">
        <v>399</v>
      </c>
      <c r="B85" s="371"/>
      <c r="C85" s="371"/>
      <c r="D85" s="202"/>
      <c r="E85" s="202"/>
      <c r="F85" s="202"/>
      <c r="G85" s="202"/>
      <c r="H85" s="202"/>
      <c r="I85" s="202"/>
      <c r="M85" s="379"/>
    </row>
    <row r="86" spans="1:16" ht="18.75" customHeight="1">
      <c r="A86" s="308" t="s">
        <v>316</v>
      </c>
      <c r="B86" s="306"/>
      <c r="C86" s="306"/>
      <c r="D86" s="218"/>
      <c r="E86" s="218"/>
      <c r="F86" s="218"/>
      <c r="G86" s="218"/>
      <c r="H86" s="218"/>
      <c r="I86" s="218"/>
      <c r="J86" s="309"/>
      <c r="K86" s="309"/>
      <c r="M86" s="379"/>
    </row>
    <row r="91" spans="1:16" ht="10.5" customHeight="1"/>
  </sheetData>
  <mergeCells count="2">
    <mergeCell ref="A2:H2"/>
    <mergeCell ref="A84:I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78"/>
  <sheetViews>
    <sheetView showGridLines="0" view="pageBreakPreview" zoomScale="80" zoomScaleNormal="100" zoomScaleSheetLayoutView="80" workbookViewId="0">
      <pane ySplit="5" topLeftCell="A6" activePane="bottomLeft" state="frozen"/>
      <selection activeCell="K42" sqref="K42"/>
      <selection pane="bottomLeft" activeCell="A78" sqref="A78:XFD78"/>
    </sheetView>
  </sheetViews>
  <sheetFormatPr baseColWidth="10" defaultColWidth="11.5703125" defaultRowHeight="12" customHeight="1"/>
  <cols>
    <col min="1" max="1" width="51.5703125" style="316" customWidth="1"/>
    <col min="2" max="2" width="12.42578125" style="316" bestFit="1" customWidth="1"/>
    <col min="3" max="3" width="10.5703125" style="316" customWidth="1"/>
    <col min="4" max="4" width="6.5703125" style="316" bestFit="1" customWidth="1"/>
    <col min="5" max="5" width="13.140625" style="316" bestFit="1" customWidth="1"/>
    <col min="6" max="6" width="12.42578125" style="316" customWidth="1"/>
    <col min="7" max="7" width="6.5703125" style="316" bestFit="1" customWidth="1"/>
    <col min="8" max="8" width="7.5703125" style="316" bestFit="1" customWidth="1"/>
    <col min="9" max="16384" width="11.5703125" style="316"/>
  </cols>
  <sheetData>
    <row r="1" spans="1:8" ht="12" customHeight="1">
      <c r="A1" s="166" t="s">
        <v>192</v>
      </c>
      <c r="B1" s="137"/>
      <c r="C1" s="137"/>
      <c r="D1" s="138"/>
      <c r="E1" s="137"/>
      <c r="F1" s="137"/>
      <c r="G1" s="138"/>
      <c r="H1" s="138"/>
    </row>
    <row r="2" spans="1:8" ht="15.75">
      <c r="A2" s="136" t="s">
        <v>191</v>
      </c>
      <c r="B2" s="137"/>
      <c r="C2" s="137"/>
      <c r="D2" s="138"/>
      <c r="E2" s="137"/>
      <c r="F2" s="137"/>
      <c r="G2" s="138"/>
      <c r="H2" s="138"/>
    </row>
    <row r="3" spans="1:8" ht="12" customHeight="1" thickBot="1">
      <c r="A3" s="364"/>
      <c r="B3" s="239"/>
      <c r="C3" s="239"/>
      <c r="D3" s="240"/>
      <c r="E3" s="239"/>
      <c r="F3" s="239"/>
      <c r="G3" s="240"/>
      <c r="H3" s="240"/>
    </row>
    <row r="4" spans="1:8" ht="12" customHeight="1">
      <c r="A4" s="363"/>
      <c r="B4" s="775" t="s">
        <v>507</v>
      </c>
      <c r="C4" s="776"/>
      <c r="D4" s="777"/>
      <c r="E4" s="778" t="s">
        <v>558</v>
      </c>
      <c r="F4" s="778"/>
      <c r="G4" s="778"/>
      <c r="H4" s="779"/>
    </row>
    <row r="5" spans="1:8" ht="12" customHeight="1">
      <c r="A5" s="362" t="s">
        <v>46</v>
      </c>
      <c r="B5" s="241">
        <v>2019</v>
      </c>
      <c r="C5" s="242">
        <v>2020</v>
      </c>
      <c r="D5" s="243" t="s">
        <v>187</v>
      </c>
      <c r="E5" s="242">
        <v>2019</v>
      </c>
      <c r="F5" s="242">
        <v>2020</v>
      </c>
      <c r="G5" s="715" t="s">
        <v>187</v>
      </c>
      <c r="H5" s="244" t="s">
        <v>188</v>
      </c>
    </row>
    <row r="6" spans="1:8" ht="12.75" customHeight="1">
      <c r="A6" s="314" t="s">
        <v>359</v>
      </c>
      <c r="B6" s="245">
        <f>SUM(B7:B17)</f>
        <v>175998.49119492999</v>
      </c>
      <c r="C6" s="246">
        <f>SUM(C7:C17)</f>
        <v>170143.34088983329</v>
      </c>
      <c r="D6" s="290">
        <f t="shared" ref="D6:D37" si="0">(C6-B6)/B6</f>
        <v>-3.3268184660809018E-2</v>
      </c>
      <c r="E6" s="246">
        <f>SUM(E7:E17)</f>
        <v>377110.71671980986</v>
      </c>
      <c r="F6" s="246">
        <f>SUM(F7:F17)</f>
        <v>360983.88293101336</v>
      </c>
      <c r="G6" s="709">
        <f t="shared" ref="G6:G37" si="1">(F6-E6)/E6</f>
        <v>-4.2764188536117916E-2</v>
      </c>
      <c r="H6" s="357">
        <f>SUM(H7:H17)</f>
        <v>0.99999999999999978</v>
      </c>
    </row>
    <row r="7" spans="1:8" ht="12.75" customHeight="1">
      <c r="A7" s="247" t="s">
        <v>22</v>
      </c>
      <c r="B7" s="148">
        <v>35157.228339000001</v>
      </c>
      <c r="C7" s="494">
        <v>32920.860918300001</v>
      </c>
      <c r="D7" s="287">
        <f t="shared" si="0"/>
        <v>-6.3610458683945589E-2</v>
      </c>
      <c r="E7" s="355">
        <v>78751.715778999991</v>
      </c>
      <c r="F7" s="355">
        <v>73854.388020000013</v>
      </c>
      <c r="G7" s="705">
        <f t="shared" si="1"/>
        <v>-6.2186934094785831E-2</v>
      </c>
      <c r="H7" s="294">
        <f t="shared" ref="H7:H17" si="2">(F7/$F$6)</f>
        <v>0.20459192643266602</v>
      </c>
    </row>
    <row r="8" spans="1:8" ht="12.75" customHeight="1">
      <c r="A8" s="247" t="s">
        <v>338</v>
      </c>
      <c r="B8" s="148">
        <v>33198.566805399998</v>
      </c>
      <c r="C8" s="494">
        <v>29958.593466400001</v>
      </c>
      <c r="D8" s="287">
        <f t="shared" si="0"/>
        <v>-9.7593771381510069E-2</v>
      </c>
      <c r="E8" s="355">
        <v>65114.421551799998</v>
      </c>
      <c r="F8" s="355">
        <v>71850.135634400009</v>
      </c>
      <c r="G8" s="705">
        <f t="shared" si="1"/>
        <v>0.10344427428018534</v>
      </c>
      <c r="H8" s="294">
        <f t="shared" si="2"/>
        <v>0.19903973288505816</v>
      </c>
    </row>
    <row r="9" spans="1:8" ht="12.75" customHeight="1">
      <c r="A9" s="247" t="s">
        <v>339</v>
      </c>
      <c r="B9" s="148">
        <v>22051.648236199999</v>
      </c>
      <c r="C9" s="494">
        <v>33607.354052099996</v>
      </c>
      <c r="D9" s="287">
        <f t="shared" si="0"/>
        <v>0.52402911982470968</v>
      </c>
      <c r="E9" s="355">
        <v>49394.226003600001</v>
      </c>
      <c r="F9" s="355">
        <v>67793.717481400003</v>
      </c>
      <c r="G9" s="705">
        <f t="shared" si="1"/>
        <v>0.37250288073061399</v>
      </c>
      <c r="H9" s="294">
        <f t="shared" si="2"/>
        <v>0.18780261581472288</v>
      </c>
    </row>
    <row r="10" spans="1:8" ht="12.75" customHeight="1">
      <c r="A10" s="356" t="s">
        <v>160</v>
      </c>
      <c r="B10" s="148">
        <v>27698.22654</v>
      </c>
      <c r="C10" s="494">
        <v>21184.401882999999</v>
      </c>
      <c r="D10" s="287">
        <f t="shared" si="0"/>
        <v>-0.23517118136040782</v>
      </c>
      <c r="E10" s="355">
        <v>69390.217709999997</v>
      </c>
      <c r="F10" s="355">
        <v>46183.813639</v>
      </c>
      <c r="G10" s="705">
        <f t="shared" si="1"/>
        <v>-0.33443336592465633</v>
      </c>
      <c r="H10" s="294">
        <f t="shared" si="2"/>
        <v>0.12793871367333612</v>
      </c>
    </row>
    <row r="11" spans="1:8" ht="12.75" customHeight="1">
      <c r="A11" s="356" t="s">
        <v>340</v>
      </c>
      <c r="B11" s="148">
        <v>15304.771694999999</v>
      </c>
      <c r="C11" s="494">
        <v>13844.492290800001</v>
      </c>
      <c r="D11" s="287">
        <f t="shared" si="0"/>
        <v>-9.5413341231157689E-2</v>
      </c>
      <c r="E11" s="355">
        <v>31451.625586999999</v>
      </c>
      <c r="F11" s="355">
        <v>27251.692078199998</v>
      </c>
      <c r="G11" s="705">
        <f t="shared" si="1"/>
        <v>-0.13353629360690256</v>
      </c>
      <c r="H11" s="294">
        <f t="shared" si="2"/>
        <v>7.5492822164052106E-2</v>
      </c>
    </row>
    <row r="12" spans="1:8" ht="12.75" customHeight="1">
      <c r="A12" s="356" t="s">
        <v>335</v>
      </c>
      <c r="B12" s="148">
        <v>13889.5823</v>
      </c>
      <c r="C12" s="494">
        <v>15648.292100000001</v>
      </c>
      <c r="D12" s="287">
        <f t="shared" si="0"/>
        <v>0.12662078398138729</v>
      </c>
      <c r="E12" s="355">
        <v>26230.8878</v>
      </c>
      <c r="F12" s="355">
        <v>26811.607900000003</v>
      </c>
      <c r="G12" s="705">
        <f t="shared" si="1"/>
        <v>2.2138789370293531E-2</v>
      </c>
      <c r="H12" s="294">
        <f t="shared" si="2"/>
        <v>7.4273697989790569E-2</v>
      </c>
    </row>
    <row r="13" spans="1:8" ht="12.75" customHeight="1">
      <c r="A13" s="356" t="s">
        <v>336</v>
      </c>
      <c r="B13" s="148">
        <v>11043.083360000001</v>
      </c>
      <c r="C13" s="494">
        <v>7409.5692132000004</v>
      </c>
      <c r="D13" s="287">
        <f t="shared" si="0"/>
        <v>-0.3290307632704495</v>
      </c>
      <c r="E13" s="355">
        <v>21228.818569999999</v>
      </c>
      <c r="F13" s="355">
        <v>14477.7171352</v>
      </c>
      <c r="G13" s="705">
        <f t="shared" si="1"/>
        <v>-0.31801588074903403</v>
      </c>
      <c r="H13" s="294">
        <f t="shared" si="2"/>
        <v>4.010627016820803E-2</v>
      </c>
    </row>
    <row r="14" spans="1:8" ht="12.75" customHeight="1">
      <c r="A14" s="356" t="s">
        <v>23</v>
      </c>
      <c r="B14" s="148">
        <v>3083.0750499999999</v>
      </c>
      <c r="C14" s="494">
        <v>3128.1130370000001</v>
      </c>
      <c r="D14" s="287">
        <f t="shared" si="0"/>
        <v>1.4608138390922452E-2</v>
      </c>
      <c r="E14" s="355">
        <v>6094.0710499999996</v>
      </c>
      <c r="F14" s="355">
        <v>6600.6689950000009</v>
      </c>
      <c r="G14" s="705">
        <f t="shared" si="1"/>
        <v>8.3129642047741037E-2</v>
      </c>
      <c r="H14" s="294">
        <f t="shared" si="2"/>
        <v>1.8285218003102472E-2</v>
      </c>
    </row>
    <row r="15" spans="1:8" ht="12.75" customHeight="1">
      <c r="A15" s="356" t="s">
        <v>351</v>
      </c>
      <c r="B15" s="148">
        <v>3220.1673479999999</v>
      </c>
      <c r="C15" s="494">
        <v>2336.3752789999999</v>
      </c>
      <c r="D15" s="287">
        <f t="shared" si="0"/>
        <v>-0.27445532281075724</v>
      </c>
      <c r="E15" s="355">
        <v>6216.6627040000003</v>
      </c>
      <c r="F15" s="355">
        <v>5459.6687659999998</v>
      </c>
      <c r="G15" s="705">
        <f t="shared" si="1"/>
        <v>-0.12176853949514203</v>
      </c>
      <c r="H15" s="294">
        <f t="shared" si="2"/>
        <v>1.5124411432638343E-2</v>
      </c>
    </row>
    <row r="16" spans="1:8" ht="12.75" customHeight="1">
      <c r="A16" s="356" t="s">
        <v>25</v>
      </c>
      <c r="B16" s="149">
        <v>2821.1210000000001</v>
      </c>
      <c r="C16" s="714">
        <v>2249.53476</v>
      </c>
      <c r="D16" s="287">
        <f t="shared" si="0"/>
        <v>-0.20260961511399195</v>
      </c>
      <c r="E16" s="361">
        <v>5277.3618500000002</v>
      </c>
      <c r="F16" s="361">
        <v>4699.6778319999994</v>
      </c>
      <c r="G16" s="705">
        <f t="shared" si="1"/>
        <v>-0.10946454581279107</v>
      </c>
      <c r="H16" s="294">
        <f t="shared" si="2"/>
        <v>1.3019079394461891E-2</v>
      </c>
    </row>
    <row r="17" spans="1:8" ht="12.75" customHeight="1">
      <c r="A17" s="356" t="s">
        <v>26</v>
      </c>
      <c r="B17" s="148">
        <v>8531.0205213299778</v>
      </c>
      <c r="C17" s="494">
        <v>7855.7538900332875</v>
      </c>
      <c r="D17" s="287">
        <f t="shared" si="0"/>
        <v>-7.9154261744926263E-2</v>
      </c>
      <c r="E17" s="355">
        <v>17960.708114409819</v>
      </c>
      <c r="F17" s="355">
        <v>16000.795449813304</v>
      </c>
      <c r="G17" s="705">
        <f t="shared" si="1"/>
        <v>-0.10912223794918662</v>
      </c>
      <c r="H17" s="294">
        <f t="shared" si="2"/>
        <v>4.4325512041963305E-2</v>
      </c>
    </row>
    <row r="18" spans="1:8" ht="12.75" customHeight="1">
      <c r="A18" s="314" t="s">
        <v>360</v>
      </c>
      <c r="B18" s="245">
        <f>SUM(B19:B29)</f>
        <v>10345679.123935001</v>
      </c>
      <c r="C18" s="246">
        <f>SUM(C19:C29)</f>
        <v>9235046.8071788866</v>
      </c>
      <c r="D18" s="290">
        <f t="shared" si="0"/>
        <v>-0.10735228721589067</v>
      </c>
      <c r="E18" s="246">
        <f>SUM(E19:E29)</f>
        <v>20735331.360873893</v>
      </c>
      <c r="F18" s="246">
        <f>SUM(F19:F29)</f>
        <v>19030074.913818654</v>
      </c>
      <c r="G18" s="709">
        <f t="shared" si="1"/>
        <v>-8.2239170301996609E-2</v>
      </c>
      <c r="H18" s="357">
        <f>SUM(H19:H29)</f>
        <v>1</v>
      </c>
    </row>
    <row r="19" spans="1:8" ht="12.75" customHeight="1">
      <c r="A19" s="356" t="s">
        <v>24</v>
      </c>
      <c r="B19" s="148">
        <v>1590419.9166000001</v>
      </c>
      <c r="C19" s="711">
        <v>1098739.6233999999</v>
      </c>
      <c r="D19" s="287">
        <f t="shared" si="0"/>
        <v>-0.30915124242854952</v>
      </c>
      <c r="E19" s="355">
        <v>2837769.8739999998</v>
      </c>
      <c r="F19" s="355">
        <v>2514591.0571999997</v>
      </c>
      <c r="G19" s="705">
        <f t="shared" si="1"/>
        <v>-0.11388478669852853</v>
      </c>
      <c r="H19" s="294">
        <f t="shared" ref="H19:H29" si="3">(F19/$F$18)</f>
        <v>0.13213773821636582</v>
      </c>
    </row>
    <row r="20" spans="1:8" ht="12.75" customHeight="1">
      <c r="A20" s="356" t="s">
        <v>341</v>
      </c>
      <c r="B20" s="148">
        <v>653221.53034000006</v>
      </c>
      <c r="C20" s="711">
        <v>778159.02590999997</v>
      </c>
      <c r="D20" s="287">
        <f t="shared" si="0"/>
        <v>0.19126359093670761</v>
      </c>
      <c r="E20" s="355">
        <v>1389846.4892599999</v>
      </c>
      <c r="F20" s="355">
        <v>1549595.2389799999</v>
      </c>
      <c r="G20" s="705">
        <f t="shared" si="1"/>
        <v>0.11493985195807881</v>
      </c>
      <c r="H20" s="294">
        <f t="shared" si="3"/>
        <v>8.1428751384197876E-2</v>
      </c>
    </row>
    <row r="21" spans="1:8" ht="12.75" customHeight="1">
      <c r="A21" s="356" t="s">
        <v>314</v>
      </c>
      <c r="B21" s="148">
        <v>469201.32900000003</v>
      </c>
      <c r="C21" s="711">
        <v>706977.31499999994</v>
      </c>
      <c r="D21" s="287">
        <f t="shared" si="0"/>
        <v>0.50676750320969344</v>
      </c>
      <c r="E21" s="355">
        <v>1032264.702</v>
      </c>
      <c r="F21" s="355">
        <v>1261976.7599999998</v>
      </c>
      <c r="G21" s="705">
        <f t="shared" si="1"/>
        <v>0.22253212529202585</v>
      </c>
      <c r="H21" s="294">
        <f t="shared" si="3"/>
        <v>6.6314860331086647E-2</v>
      </c>
    </row>
    <row r="22" spans="1:8" ht="12.75" customHeight="1">
      <c r="A22" s="356" t="s">
        <v>337</v>
      </c>
      <c r="B22" s="148">
        <v>522461.58438000001</v>
      </c>
      <c r="C22" s="711">
        <v>499440.21629999997</v>
      </c>
      <c r="D22" s="287">
        <f t="shared" si="0"/>
        <v>-4.4063274254544996E-2</v>
      </c>
      <c r="E22" s="355">
        <v>1206138.3383799999</v>
      </c>
      <c r="F22" s="355">
        <v>1200796.8389399999</v>
      </c>
      <c r="G22" s="705">
        <f t="shared" si="1"/>
        <v>-4.4285960159215678E-3</v>
      </c>
      <c r="H22" s="294">
        <f t="shared" si="3"/>
        <v>6.3099953330611622E-2</v>
      </c>
    </row>
    <row r="23" spans="1:8" ht="12.75" customHeight="1">
      <c r="A23" s="356" t="s">
        <v>240</v>
      </c>
      <c r="B23" s="148">
        <v>278021.23070000001</v>
      </c>
      <c r="C23" s="711">
        <v>455254.59353900002</v>
      </c>
      <c r="D23" s="287">
        <f t="shared" si="0"/>
        <v>0.63748139806720161</v>
      </c>
      <c r="E23" s="355">
        <v>508501.10479999997</v>
      </c>
      <c r="F23" s="355">
        <v>1019478.157151</v>
      </c>
      <c r="G23" s="705">
        <f t="shared" si="1"/>
        <v>1.0048691094820215</v>
      </c>
      <c r="H23" s="294">
        <f t="shared" si="3"/>
        <v>5.3571946603883723E-2</v>
      </c>
    </row>
    <row r="24" spans="1:8" ht="12.75" customHeight="1">
      <c r="A24" s="356" t="s">
        <v>25</v>
      </c>
      <c r="B24" s="148">
        <v>424307.32</v>
      </c>
      <c r="C24" s="711">
        <v>321618.114</v>
      </c>
      <c r="D24" s="287">
        <f t="shared" si="0"/>
        <v>-0.24201610757033371</v>
      </c>
      <c r="E24" s="355">
        <v>828912.91299999994</v>
      </c>
      <c r="F24" s="355">
        <v>759670.60939999996</v>
      </c>
      <c r="G24" s="705">
        <f t="shared" si="1"/>
        <v>-8.3533870101502442E-2</v>
      </c>
      <c r="H24" s="294">
        <f t="shared" si="3"/>
        <v>3.991947550602476E-2</v>
      </c>
    </row>
    <row r="25" spans="1:8" ht="12.75" customHeight="1">
      <c r="A25" s="356" t="s">
        <v>30</v>
      </c>
      <c r="B25" s="148">
        <v>356650.64600000001</v>
      </c>
      <c r="C25" s="711">
        <v>268907.71541800001</v>
      </c>
      <c r="D25" s="287">
        <f t="shared" si="0"/>
        <v>-0.24601926721871129</v>
      </c>
      <c r="E25" s="355">
        <v>630561.43900000001</v>
      </c>
      <c r="F25" s="355">
        <v>695084.05353499996</v>
      </c>
      <c r="G25" s="705">
        <f t="shared" si="1"/>
        <v>0.10232565860247592</v>
      </c>
      <c r="H25" s="294">
        <f t="shared" si="3"/>
        <v>3.6525555295122143E-2</v>
      </c>
    </row>
    <row r="26" spans="1:8" ht="12.75" customHeight="1">
      <c r="A26" s="356" t="s">
        <v>29</v>
      </c>
      <c r="B26" s="148">
        <v>373704.851715</v>
      </c>
      <c r="C26" s="711">
        <v>349914.69244000001</v>
      </c>
      <c r="D26" s="287">
        <f t="shared" si="0"/>
        <v>-6.3660290108149747E-2</v>
      </c>
      <c r="E26" s="355">
        <v>722378.39721099997</v>
      </c>
      <c r="F26" s="355">
        <v>649737.21222999995</v>
      </c>
      <c r="G26" s="705">
        <f t="shared" si="1"/>
        <v>-0.10055835731170434</v>
      </c>
      <c r="H26" s="294">
        <f t="shared" si="3"/>
        <v>3.4142651312328492E-2</v>
      </c>
    </row>
    <row r="27" spans="1:8" ht="12.75" customHeight="1">
      <c r="A27" s="356" t="s">
        <v>125</v>
      </c>
      <c r="B27" s="148">
        <v>314673.46268</v>
      </c>
      <c r="C27" s="711">
        <v>348037.76990000001</v>
      </c>
      <c r="D27" s="287">
        <f t="shared" si="0"/>
        <v>0.1060283474044619</v>
      </c>
      <c r="E27" s="355">
        <v>529395.09447000001</v>
      </c>
      <c r="F27" s="355">
        <v>616687.59665999992</v>
      </c>
      <c r="G27" s="705">
        <f t="shared" si="1"/>
        <v>0.1648910295955654</v>
      </c>
      <c r="H27" s="294">
        <f t="shared" si="3"/>
        <v>3.2405946873713745E-2</v>
      </c>
    </row>
    <row r="28" spans="1:8" ht="12.75" customHeight="1">
      <c r="A28" s="356" t="s">
        <v>340</v>
      </c>
      <c r="B28" s="713">
        <v>175306.55106</v>
      </c>
      <c r="C28" s="712">
        <v>313688.26040000003</v>
      </c>
      <c r="D28" s="287">
        <f t="shared" si="0"/>
        <v>0.78936986954148591</v>
      </c>
      <c r="E28" s="419">
        <v>384440.30405999999</v>
      </c>
      <c r="F28" s="419">
        <v>524696.20900000003</v>
      </c>
      <c r="G28" s="705">
        <f t="shared" si="1"/>
        <v>0.36483142755529124</v>
      </c>
      <c r="H28" s="294">
        <f t="shared" si="3"/>
        <v>2.7571946583299724E-2</v>
      </c>
    </row>
    <row r="29" spans="1:8" ht="12.75" customHeight="1">
      <c r="A29" s="356" t="s">
        <v>26</v>
      </c>
      <c r="B29" s="148">
        <v>5187710.7014600001</v>
      </c>
      <c r="C29" s="711">
        <v>4094309.4808718869</v>
      </c>
      <c r="D29" s="287">
        <f t="shared" si="0"/>
        <v>-0.21076757813044442</v>
      </c>
      <c r="E29" s="355">
        <v>10665122.704692893</v>
      </c>
      <c r="F29" s="355">
        <v>8237761.1807226539</v>
      </c>
      <c r="G29" s="705">
        <f t="shared" si="1"/>
        <v>-0.22759808688390856</v>
      </c>
      <c r="H29" s="294">
        <f t="shared" si="3"/>
        <v>0.43288117456336545</v>
      </c>
    </row>
    <row r="30" spans="1:8" ht="12.75" customHeight="1">
      <c r="A30" s="314" t="s">
        <v>361</v>
      </c>
      <c r="B30" s="245">
        <f>SUM(B31:B41)</f>
        <v>107769.45190649001</v>
      </c>
      <c r="C30" s="246">
        <f>SUM(C31:C41)</f>
        <v>118190.32419816</v>
      </c>
      <c r="D30" s="290">
        <f t="shared" si="0"/>
        <v>9.6695975597166736E-2</v>
      </c>
      <c r="E30" s="246">
        <f>SUM(E31:E41)</f>
        <v>209373.59523345996</v>
      </c>
      <c r="F30" s="246">
        <f>SUM(F31:F41)</f>
        <v>248250.06372542997</v>
      </c>
      <c r="G30" s="709">
        <f t="shared" si="1"/>
        <v>0.18567990127227452</v>
      </c>
      <c r="H30" s="357">
        <f>SUM(H31:H41)</f>
        <v>0.99999999999999978</v>
      </c>
    </row>
    <row r="31" spans="1:8" ht="12.75" customHeight="1">
      <c r="A31" s="356" t="s">
        <v>338</v>
      </c>
      <c r="B31" s="148">
        <v>30925.7286212</v>
      </c>
      <c r="C31" s="494">
        <v>34063.640013299999</v>
      </c>
      <c r="D31" s="287">
        <f t="shared" si="0"/>
        <v>0.1014660456519986</v>
      </c>
      <c r="E31" s="355">
        <v>56860.016051799998</v>
      </c>
      <c r="F31" s="355">
        <v>78207.274621000004</v>
      </c>
      <c r="G31" s="705">
        <f t="shared" si="1"/>
        <v>0.37543532435433113</v>
      </c>
      <c r="H31" s="294">
        <f t="shared" ref="H31:H41" si="4">(F31/$F$30)</f>
        <v>0.3150342579871358</v>
      </c>
    </row>
    <row r="32" spans="1:8" ht="12.75" customHeight="1">
      <c r="A32" s="356" t="s">
        <v>31</v>
      </c>
      <c r="B32" s="148">
        <v>11085.42274152</v>
      </c>
      <c r="C32" s="494">
        <v>10825.02508623</v>
      </c>
      <c r="D32" s="287">
        <f t="shared" si="0"/>
        <v>-2.349009698247154E-2</v>
      </c>
      <c r="E32" s="355">
        <v>20959.016557930001</v>
      </c>
      <c r="F32" s="355">
        <v>21664.505980810001</v>
      </c>
      <c r="G32" s="705">
        <f t="shared" si="1"/>
        <v>3.3660425856816889E-2</v>
      </c>
      <c r="H32" s="294">
        <f t="shared" si="4"/>
        <v>8.726888386530858E-2</v>
      </c>
    </row>
    <row r="33" spans="1:8" ht="12.75" customHeight="1">
      <c r="A33" s="356" t="s">
        <v>351</v>
      </c>
      <c r="B33" s="148">
        <v>9247.6178550000004</v>
      </c>
      <c r="C33" s="494">
        <v>7154.7569810000005</v>
      </c>
      <c r="D33" s="287">
        <f t="shared" si="0"/>
        <v>-0.22631351195685842</v>
      </c>
      <c r="E33" s="355">
        <v>20545.565263</v>
      </c>
      <c r="F33" s="355">
        <v>15744.31509</v>
      </c>
      <c r="G33" s="705">
        <f t="shared" si="1"/>
        <v>-0.23368790838996545</v>
      </c>
      <c r="H33" s="294">
        <f t="shared" si="4"/>
        <v>6.3421192541620292E-2</v>
      </c>
    </row>
    <row r="34" spans="1:8" ht="12.75" customHeight="1">
      <c r="A34" s="356" t="s">
        <v>243</v>
      </c>
      <c r="B34" s="148">
        <v>2454.7366999999999</v>
      </c>
      <c r="C34" s="494">
        <v>6377.9603100000004</v>
      </c>
      <c r="D34" s="287">
        <f t="shared" si="0"/>
        <v>1.5982258341597291</v>
      </c>
      <c r="E34" s="355">
        <v>5174.4666999999999</v>
      </c>
      <c r="F34" s="355">
        <v>13502.102649999999</v>
      </c>
      <c r="G34" s="705">
        <f t="shared" si="1"/>
        <v>1.609370865213994</v>
      </c>
      <c r="H34" s="294">
        <f t="shared" si="4"/>
        <v>5.4389120580180882E-2</v>
      </c>
    </row>
    <row r="35" spans="1:8" ht="12.75" customHeight="1">
      <c r="A35" s="356" t="s">
        <v>342</v>
      </c>
      <c r="B35" s="148">
        <v>6771.3606057999996</v>
      </c>
      <c r="C35" s="494">
        <v>5888.8240163600003</v>
      </c>
      <c r="D35" s="287">
        <f t="shared" si="0"/>
        <v>-0.13033371589811119</v>
      </c>
      <c r="E35" s="355">
        <v>13203.467593949999</v>
      </c>
      <c r="F35" s="355">
        <v>12649.471491500002</v>
      </c>
      <c r="G35" s="705">
        <f t="shared" si="1"/>
        <v>-4.1958379380871533E-2</v>
      </c>
      <c r="H35" s="294">
        <f t="shared" si="4"/>
        <v>5.0954554861627734E-2</v>
      </c>
    </row>
    <row r="36" spans="1:8" ht="12.75" customHeight="1">
      <c r="A36" s="356" t="s">
        <v>23</v>
      </c>
      <c r="B36" s="148">
        <v>3327.2597860000001</v>
      </c>
      <c r="C36" s="494">
        <v>6008.9186829999999</v>
      </c>
      <c r="D36" s="287">
        <f t="shared" si="0"/>
        <v>0.80596619124347502</v>
      </c>
      <c r="E36" s="355">
        <v>7156.4723860000004</v>
      </c>
      <c r="F36" s="355">
        <v>11272.042051</v>
      </c>
      <c r="G36" s="705">
        <f t="shared" si="1"/>
        <v>0.57508356673759686</v>
      </c>
      <c r="H36" s="294">
        <f t="shared" si="4"/>
        <v>4.5405998620274786E-2</v>
      </c>
    </row>
    <row r="37" spans="1:8" ht="12.75" customHeight="1">
      <c r="A37" s="356" t="s">
        <v>33</v>
      </c>
      <c r="B37" s="148">
        <v>3528.3939931</v>
      </c>
      <c r="C37" s="494">
        <v>4222.2319575199999</v>
      </c>
      <c r="D37" s="287">
        <f t="shared" si="0"/>
        <v>0.19664412924884364</v>
      </c>
      <c r="E37" s="355">
        <v>6934.7140058699997</v>
      </c>
      <c r="F37" s="355">
        <v>8308.8230955199997</v>
      </c>
      <c r="G37" s="705">
        <f t="shared" si="1"/>
        <v>0.19814935244436371</v>
      </c>
      <c r="H37" s="294">
        <f t="shared" si="4"/>
        <v>3.3469570846554712E-2</v>
      </c>
    </row>
    <row r="38" spans="1:8" ht="12.75" customHeight="1">
      <c r="A38" s="356" t="s">
        <v>32</v>
      </c>
      <c r="B38" s="148">
        <v>3013.2849068</v>
      </c>
      <c r="C38" s="494">
        <v>3763.7778050000002</v>
      </c>
      <c r="D38" s="287">
        <f t="shared" ref="D38:D69" si="5">(C38-B38)/B38</f>
        <v>0.24906138032496786</v>
      </c>
      <c r="E38" s="355">
        <v>6374.8637005</v>
      </c>
      <c r="F38" s="355">
        <v>7791.0506967000001</v>
      </c>
      <c r="G38" s="705">
        <f t="shared" ref="G38:G69" si="6">(F38-E38)/E38</f>
        <v>0.22215172946974918</v>
      </c>
      <c r="H38" s="294">
        <f t="shared" si="4"/>
        <v>3.1383881960719548E-2</v>
      </c>
    </row>
    <row r="39" spans="1:8" ht="12.75" customHeight="1">
      <c r="A39" s="356" t="s">
        <v>353</v>
      </c>
      <c r="B39" s="148">
        <v>4867.2610979999999</v>
      </c>
      <c r="C39" s="494">
        <v>3513.1268</v>
      </c>
      <c r="D39" s="287">
        <f t="shared" si="5"/>
        <v>-0.27821279169848223</v>
      </c>
      <c r="E39" s="355">
        <v>9727.3015140000007</v>
      </c>
      <c r="F39" s="355">
        <v>7440.9547999999995</v>
      </c>
      <c r="G39" s="705">
        <f t="shared" si="6"/>
        <v>-0.23504429370359095</v>
      </c>
      <c r="H39" s="294">
        <f t="shared" si="4"/>
        <v>2.9973626948309101E-2</v>
      </c>
    </row>
    <row r="40" spans="1:8" ht="12.75" customHeight="1">
      <c r="A40" s="356" t="s">
        <v>343</v>
      </c>
      <c r="B40" s="148">
        <v>2936.4274700000001</v>
      </c>
      <c r="C40" s="494">
        <v>3754.0880645000002</v>
      </c>
      <c r="D40" s="287">
        <f t="shared" si="5"/>
        <v>0.27845421106212442</v>
      </c>
      <c r="E40" s="355">
        <v>6372.6246899999996</v>
      </c>
      <c r="F40" s="355">
        <v>7132.1730045000004</v>
      </c>
      <c r="G40" s="705">
        <f t="shared" si="6"/>
        <v>0.11918924327865929</v>
      </c>
      <c r="H40" s="294">
        <f t="shared" si="4"/>
        <v>2.8729793247458502E-2</v>
      </c>
    </row>
    <row r="41" spans="1:8" ht="12.75" customHeight="1">
      <c r="A41" s="356" t="s">
        <v>26</v>
      </c>
      <c r="B41" s="148">
        <v>29611.958129069986</v>
      </c>
      <c r="C41" s="494">
        <v>32617.974481249999</v>
      </c>
      <c r="D41" s="287">
        <f t="shared" si="5"/>
        <v>0.10151359592897082</v>
      </c>
      <c r="E41" s="355">
        <v>56065.08677040998</v>
      </c>
      <c r="F41" s="355">
        <v>64537.350244399946</v>
      </c>
      <c r="G41" s="705">
        <f t="shared" si="6"/>
        <v>0.15111478394182126</v>
      </c>
      <c r="H41" s="294">
        <f t="shared" si="4"/>
        <v>0.25996911854081001</v>
      </c>
    </row>
    <row r="42" spans="1:8" ht="12.75" customHeight="1">
      <c r="A42" s="314" t="s">
        <v>362</v>
      </c>
      <c r="B42" s="245">
        <f>SUM(B43:B53)</f>
        <v>22181.549252740002</v>
      </c>
      <c r="C42" s="246">
        <f>SUM(C43:C53)</f>
        <v>24607.673390006665</v>
      </c>
      <c r="D42" s="290">
        <f t="shared" si="5"/>
        <v>0.10937577486689631</v>
      </c>
      <c r="E42" s="246">
        <f>SUM(E43:E53)</f>
        <v>45228.774037629999</v>
      </c>
      <c r="F42" s="246">
        <f>SUM(F43:F53)</f>
        <v>49029.708473926679</v>
      </c>
      <c r="G42" s="709">
        <f t="shared" si="6"/>
        <v>8.4037971781731946E-2</v>
      </c>
      <c r="H42" s="357">
        <f>SUM(H43:H53)</f>
        <v>1</v>
      </c>
    </row>
    <row r="43" spans="1:8" ht="12.75" customHeight="1">
      <c r="A43" s="356" t="s">
        <v>23</v>
      </c>
      <c r="B43" s="148">
        <v>1528.585603</v>
      </c>
      <c r="C43" s="494">
        <v>2889.5885020000001</v>
      </c>
      <c r="D43" s="287">
        <f t="shared" si="5"/>
        <v>0.89036747194851085</v>
      </c>
      <c r="E43" s="355">
        <v>3798.2051710000001</v>
      </c>
      <c r="F43" s="355">
        <v>4794.8615460000001</v>
      </c>
      <c r="G43" s="705">
        <f t="shared" si="6"/>
        <v>0.26240193199926537</v>
      </c>
      <c r="H43" s="294">
        <f t="shared" ref="H43:H53" si="7">(F43/$F$42)</f>
        <v>9.7795024593096275E-2</v>
      </c>
    </row>
    <row r="44" spans="1:8" ht="12.75" customHeight="1">
      <c r="A44" s="356" t="s">
        <v>342</v>
      </c>
      <c r="B44" s="148">
        <v>1612.60728118</v>
      </c>
      <c r="C44" s="494">
        <v>1995.24772738</v>
      </c>
      <c r="D44" s="287">
        <f t="shared" si="5"/>
        <v>0.2372806142361015</v>
      </c>
      <c r="E44" s="355">
        <v>3459.8042088100001</v>
      </c>
      <c r="F44" s="355">
        <v>4026.8627387999995</v>
      </c>
      <c r="G44" s="705">
        <f t="shared" si="6"/>
        <v>0.16389902311409676</v>
      </c>
      <c r="H44" s="294">
        <f t="shared" si="7"/>
        <v>8.2131076527640984E-2</v>
      </c>
    </row>
    <row r="45" spans="1:8" ht="12.75" customHeight="1">
      <c r="A45" s="356" t="s">
        <v>31</v>
      </c>
      <c r="B45" s="148">
        <v>2108.16913746</v>
      </c>
      <c r="C45" s="494">
        <v>1851.9562990300001</v>
      </c>
      <c r="D45" s="287">
        <f t="shared" si="5"/>
        <v>-0.12153334088682022</v>
      </c>
      <c r="E45" s="355">
        <v>3724.0177421799999</v>
      </c>
      <c r="F45" s="355">
        <v>3718.2578689699994</v>
      </c>
      <c r="G45" s="705">
        <f t="shared" si="6"/>
        <v>-1.5466825371859561E-3</v>
      </c>
      <c r="H45" s="294">
        <f t="shared" si="7"/>
        <v>7.5836834129807601E-2</v>
      </c>
    </row>
    <row r="46" spans="1:8" ht="12.75" customHeight="1">
      <c r="A46" s="356" t="s">
        <v>32</v>
      </c>
      <c r="B46" s="148">
        <v>1057.0314542000001</v>
      </c>
      <c r="C46" s="494">
        <v>1553.1858133999999</v>
      </c>
      <c r="D46" s="287">
        <f t="shared" si="5"/>
        <v>0.46938466895056352</v>
      </c>
      <c r="E46" s="355">
        <v>2477.8647810000002</v>
      </c>
      <c r="F46" s="355">
        <v>3001.6234039999999</v>
      </c>
      <c r="G46" s="705">
        <f t="shared" si="6"/>
        <v>0.21137498180535286</v>
      </c>
      <c r="H46" s="294">
        <f t="shared" si="7"/>
        <v>6.1220502781415102E-2</v>
      </c>
    </row>
    <row r="47" spans="1:8" ht="12.75" customHeight="1">
      <c r="A47" s="356" t="s">
        <v>125</v>
      </c>
      <c r="B47" s="148">
        <v>1821.5352783999999</v>
      </c>
      <c r="C47" s="494">
        <v>1166.3729897000001</v>
      </c>
      <c r="D47" s="287">
        <f t="shared" si="5"/>
        <v>-0.35967587148544344</v>
      </c>
      <c r="E47" s="355">
        <v>2981.5848159000002</v>
      </c>
      <c r="F47" s="355">
        <v>2862.2379909100005</v>
      </c>
      <c r="G47" s="705">
        <f t="shared" si="6"/>
        <v>-4.0027982552619266E-2</v>
      </c>
      <c r="H47" s="294">
        <f t="shared" si="7"/>
        <v>5.8377626137265305E-2</v>
      </c>
    </row>
    <row r="48" spans="1:8" ht="12.75" customHeight="1">
      <c r="A48" s="356" t="s">
        <v>343</v>
      </c>
      <c r="B48" s="148">
        <v>1205.4743100000001</v>
      </c>
      <c r="C48" s="494">
        <v>1428.2085238</v>
      </c>
      <c r="D48" s="287">
        <f t="shared" si="5"/>
        <v>0.18476894277406866</v>
      </c>
      <c r="E48" s="355">
        <v>2592.6577299999999</v>
      </c>
      <c r="F48" s="355">
        <v>2797.7402438000004</v>
      </c>
      <c r="G48" s="705">
        <f t="shared" si="6"/>
        <v>7.9101267948700843E-2</v>
      </c>
      <c r="H48" s="294">
        <f t="shared" si="7"/>
        <v>5.7062143155262687E-2</v>
      </c>
    </row>
    <row r="49" spans="1:8" ht="12.75" customHeight="1">
      <c r="A49" s="356" t="s">
        <v>352</v>
      </c>
      <c r="B49" s="148">
        <v>961.02113599999996</v>
      </c>
      <c r="C49" s="494">
        <v>1321.8462999999999</v>
      </c>
      <c r="D49" s="287">
        <f t="shared" si="5"/>
        <v>0.3754601751027461</v>
      </c>
      <c r="E49" s="355">
        <v>2426.8272099999999</v>
      </c>
      <c r="F49" s="355">
        <v>2648.6893</v>
      </c>
      <c r="G49" s="705">
        <f t="shared" si="6"/>
        <v>9.1420637236056077E-2</v>
      </c>
      <c r="H49" s="294">
        <f t="shared" si="7"/>
        <v>5.4022130305109529E-2</v>
      </c>
    </row>
    <row r="50" spans="1:8" ht="12.75" customHeight="1">
      <c r="A50" s="356" t="s">
        <v>353</v>
      </c>
      <c r="B50" s="148">
        <v>1379.926242</v>
      </c>
      <c r="C50" s="494">
        <v>1258.6025999999999</v>
      </c>
      <c r="D50" s="287">
        <f t="shared" si="5"/>
        <v>-8.7920381761969604E-2</v>
      </c>
      <c r="E50" s="355">
        <v>3026.0499970000001</v>
      </c>
      <c r="F50" s="355">
        <v>2513.8427999999999</v>
      </c>
      <c r="G50" s="705">
        <f t="shared" si="6"/>
        <v>-0.16926593992425704</v>
      </c>
      <c r="H50" s="294">
        <f t="shared" si="7"/>
        <v>5.1271828412702614E-2</v>
      </c>
    </row>
    <row r="51" spans="1:8" ht="12.75" customHeight="1">
      <c r="A51" s="356" t="s">
        <v>345</v>
      </c>
      <c r="B51" s="148">
        <v>872.55850499999997</v>
      </c>
      <c r="C51" s="494">
        <v>1185.0755617</v>
      </c>
      <c r="D51" s="287">
        <f t="shared" si="5"/>
        <v>0.35816172200395896</v>
      </c>
      <c r="E51" s="355">
        <v>1929.077325</v>
      </c>
      <c r="F51" s="355">
        <v>2470.0411701000003</v>
      </c>
      <c r="G51" s="705">
        <f t="shared" si="6"/>
        <v>0.28042621106440113</v>
      </c>
      <c r="H51" s="294">
        <f t="shared" si="7"/>
        <v>5.0378459244022102E-2</v>
      </c>
    </row>
    <row r="52" spans="1:8" ht="12.75" customHeight="1">
      <c r="A52" s="356" t="s">
        <v>244</v>
      </c>
      <c r="B52" s="148">
        <v>1010.652612</v>
      </c>
      <c r="C52" s="494">
        <v>1145.5570896666666</v>
      </c>
      <c r="D52" s="287">
        <f t="shared" si="5"/>
        <v>0.13348253995970141</v>
      </c>
      <c r="E52" s="355">
        <v>2186.3534719999998</v>
      </c>
      <c r="F52" s="355">
        <v>2291.1141793333331</v>
      </c>
      <c r="G52" s="705">
        <f t="shared" si="6"/>
        <v>4.7915722994919904E-2</v>
      </c>
      <c r="H52" s="294">
        <f t="shared" si="7"/>
        <v>4.6729100593198833E-2</v>
      </c>
    </row>
    <row r="53" spans="1:8" ht="12.75" customHeight="1" thickBot="1">
      <c r="A53" s="356" t="s">
        <v>26</v>
      </c>
      <c r="B53" s="148">
        <v>8623.9876935000048</v>
      </c>
      <c r="C53" s="494">
        <v>8812.03198333</v>
      </c>
      <c r="D53" s="287">
        <f t="shared" si="5"/>
        <v>2.1804795706251566E-2</v>
      </c>
      <c r="E53" s="355">
        <v>16626.331584740004</v>
      </c>
      <c r="F53" s="355">
        <v>17904.437232013348</v>
      </c>
      <c r="G53" s="705">
        <f t="shared" si="6"/>
        <v>7.6872378056408772E-2</v>
      </c>
      <c r="H53" s="294">
        <f t="shared" si="7"/>
        <v>0.36517527412047901</v>
      </c>
    </row>
    <row r="54" spans="1:8" ht="12.75" customHeight="1">
      <c r="A54" s="360" t="s">
        <v>363</v>
      </c>
      <c r="B54" s="245">
        <f>SUM(B55:B65)</f>
        <v>281968.74900265195</v>
      </c>
      <c r="C54" s="246">
        <f>SUM(C55:C65)</f>
        <v>318253.14196574036</v>
      </c>
      <c r="D54" s="290">
        <f t="shared" si="5"/>
        <v>0.12868232061683951</v>
      </c>
      <c r="E54" s="246">
        <f>SUM(E55:E65)</f>
        <v>557428.73512764007</v>
      </c>
      <c r="F54" s="246">
        <f>SUM(F55:F65)</f>
        <v>641914.51765530801</v>
      </c>
      <c r="G54" s="709">
        <f t="shared" si="6"/>
        <v>0.15156337878477394</v>
      </c>
      <c r="H54" s="357">
        <f>SUM(H55:H65)</f>
        <v>1</v>
      </c>
    </row>
    <row r="55" spans="1:8" ht="12.75" customHeight="1">
      <c r="A55" s="356" t="s">
        <v>338</v>
      </c>
      <c r="B55" s="148">
        <v>36671.918677893002</v>
      </c>
      <c r="C55" s="494">
        <v>38399.990141149799</v>
      </c>
      <c r="D55" s="287">
        <f t="shared" si="5"/>
        <v>4.7122472059214458E-2</v>
      </c>
      <c r="E55" s="355">
        <v>69785.357283956997</v>
      </c>
      <c r="F55" s="355">
        <v>88974.74426209979</v>
      </c>
      <c r="G55" s="705">
        <f t="shared" si="6"/>
        <v>0.27497726922943266</v>
      </c>
      <c r="H55" s="294">
        <f t="shared" ref="H55:H65" si="8">(F55/$F$54)</f>
        <v>0.13860840005160469</v>
      </c>
    </row>
    <row r="56" spans="1:8" ht="12.75" customHeight="1">
      <c r="A56" s="356" t="s">
        <v>125</v>
      </c>
      <c r="B56" s="148">
        <v>33278.976244279998</v>
      </c>
      <c r="C56" s="494">
        <v>41942.743124081899</v>
      </c>
      <c r="D56" s="287">
        <f t="shared" si="5"/>
        <v>0.26033754212289001</v>
      </c>
      <c r="E56" s="355">
        <v>51679.627970090005</v>
      </c>
      <c r="F56" s="355">
        <v>78403.381860111491</v>
      </c>
      <c r="G56" s="705">
        <f t="shared" si="6"/>
        <v>0.51710422345702778</v>
      </c>
      <c r="H56" s="294">
        <f t="shared" si="8"/>
        <v>0.12213991069479463</v>
      </c>
    </row>
    <row r="57" spans="1:8" ht="12.75" customHeight="1">
      <c r="A57" s="356" t="s">
        <v>337</v>
      </c>
      <c r="B57" s="148">
        <v>34761.770223</v>
      </c>
      <c r="C57" s="494">
        <v>29181.8811885092</v>
      </c>
      <c r="D57" s="287">
        <f t="shared" si="5"/>
        <v>-0.16051797703900839</v>
      </c>
      <c r="E57" s="355">
        <v>78565.561448399996</v>
      </c>
      <c r="F57" s="355">
        <v>63259.266444756795</v>
      </c>
      <c r="G57" s="705">
        <f t="shared" si="6"/>
        <v>-0.1948219387917951</v>
      </c>
      <c r="H57" s="294">
        <f t="shared" si="8"/>
        <v>9.8547804582798729E-2</v>
      </c>
    </row>
    <row r="58" spans="1:8" ht="12.75" customHeight="1">
      <c r="A58" s="356" t="s">
        <v>31</v>
      </c>
      <c r="B58" s="148">
        <v>16972.939175300002</v>
      </c>
      <c r="C58" s="494">
        <v>21784.1717585962</v>
      </c>
      <c r="D58" s="287">
        <f t="shared" si="5"/>
        <v>0.28346490455216977</v>
      </c>
      <c r="E58" s="355">
        <v>33660.366380649997</v>
      </c>
      <c r="F58" s="355">
        <v>42173.404622980903</v>
      </c>
      <c r="G58" s="705">
        <f t="shared" si="6"/>
        <v>0.25290985089290985</v>
      </c>
      <c r="H58" s="294">
        <f t="shared" si="8"/>
        <v>6.5699409287432509E-2</v>
      </c>
    </row>
    <row r="59" spans="1:8" ht="12.75" customHeight="1">
      <c r="A59" s="356" t="s">
        <v>335</v>
      </c>
      <c r="B59" s="148">
        <v>12631.19111</v>
      </c>
      <c r="C59" s="494">
        <v>20931.960815314898</v>
      </c>
      <c r="D59" s="287">
        <f t="shared" si="5"/>
        <v>0.65716444577766342</v>
      </c>
      <c r="E59" s="355">
        <v>21543.619349000001</v>
      </c>
      <c r="F59" s="355">
        <v>31814.826895665799</v>
      </c>
      <c r="G59" s="705">
        <f t="shared" si="6"/>
        <v>0.47676332283240802</v>
      </c>
      <c r="H59" s="294">
        <f t="shared" si="8"/>
        <v>4.9562404371028046E-2</v>
      </c>
    </row>
    <row r="60" spans="1:8" ht="12.75" customHeight="1">
      <c r="A60" s="356" t="s">
        <v>339</v>
      </c>
      <c r="B60" s="148">
        <v>8954.4990589999998</v>
      </c>
      <c r="C60" s="494">
        <v>14442.2554099342</v>
      </c>
      <c r="D60" s="287">
        <f t="shared" si="5"/>
        <v>0.61284906221733959</v>
      </c>
      <c r="E60" s="355">
        <v>20795.987578</v>
      </c>
      <c r="F60" s="355">
        <v>28964.366989432299</v>
      </c>
      <c r="G60" s="705">
        <f t="shared" si="6"/>
        <v>0.39278631903365813</v>
      </c>
      <c r="H60" s="294">
        <f t="shared" si="8"/>
        <v>4.5121844408861675E-2</v>
      </c>
    </row>
    <row r="61" spans="1:8" ht="12.75" customHeight="1">
      <c r="A61" s="356" t="s">
        <v>342</v>
      </c>
      <c r="B61" s="148">
        <v>9973.9440099999993</v>
      </c>
      <c r="C61" s="494">
        <v>13978.3203622664</v>
      </c>
      <c r="D61" s="287">
        <f t="shared" si="5"/>
        <v>0.40148374086034211</v>
      </c>
      <c r="E61" s="355">
        <v>21270.6542949</v>
      </c>
      <c r="F61" s="355">
        <v>25480.5719923168</v>
      </c>
      <c r="G61" s="705">
        <f t="shared" si="6"/>
        <v>0.19792140096161498</v>
      </c>
      <c r="H61" s="294">
        <f t="shared" si="8"/>
        <v>3.9694649819400449E-2</v>
      </c>
    </row>
    <row r="62" spans="1:8" ht="12.75" customHeight="1">
      <c r="A62" s="356" t="s">
        <v>243</v>
      </c>
      <c r="B62" s="148">
        <v>6880.5747905099997</v>
      </c>
      <c r="C62" s="494">
        <v>9363.1452910519001</v>
      </c>
      <c r="D62" s="287">
        <f t="shared" si="5"/>
        <v>0.36080859174236052</v>
      </c>
      <c r="E62" s="355">
        <v>14536.01859951</v>
      </c>
      <c r="F62" s="355">
        <v>20745.950880763201</v>
      </c>
      <c r="G62" s="705">
        <f t="shared" si="6"/>
        <v>0.42720998454573617</v>
      </c>
      <c r="H62" s="294">
        <f t="shared" si="8"/>
        <v>3.2318868494423517E-2</v>
      </c>
    </row>
    <row r="63" spans="1:8" ht="12.75" customHeight="1">
      <c r="A63" s="356" t="s">
        <v>245</v>
      </c>
      <c r="B63" s="148">
        <v>9044.8556040999993</v>
      </c>
      <c r="C63" s="494">
        <v>9548.3380608809002</v>
      </c>
      <c r="D63" s="287">
        <f t="shared" si="5"/>
        <v>5.5665062972666393E-2</v>
      </c>
      <c r="E63" s="355">
        <v>18853.500004099998</v>
      </c>
      <c r="F63" s="355">
        <v>20307.901490060598</v>
      </c>
      <c r="G63" s="705">
        <f t="shared" si="6"/>
        <v>7.7142253992325896E-2</v>
      </c>
      <c r="H63" s="294">
        <f t="shared" si="8"/>
        <v>3.1636457708167046E-2</v>
      </c>
    </row>
    <row r="64" spans="1:8" ht="12.75" customHeight="1">
      <c r="A64" s="356" t="s">
        <v>351</v>
      </c>
      <c r="B64" s="148">
        <v>7710.3661456999998</v>
      </c>
      <c r="C64" s="494">
        <v>9007.2314583979005</v>
      </c>
      <c r="D64" s="287">
        <f t="shared" si="5"/>
        <v>0.1681976300724902</v>
      </c>
      <c r="E64" s="355">
        <v>17270.1177718</v>
      </c>
      <c r="F64" s="355">
        <v>16905.753336418602</v>
      </c>
      <c r="G64" s="705">
        <f t="shared" si="6"/>
        <v>-2.1097970505815581E-2</v>
      </c>
      <c r="H64" s="294">
        <f t="shared" si="8"/>
        <v>2.6336455823073576E-2</v>
      </c>
    </row>
    <row r="65" spans="1:8" ht="12.75" customHeight="1">
      <c r="A65" s="356" t="s">
        <v>26</v>
      </c>
      <c r="B65" s="148">
        <v>105087.71396286893</v>
      </c>
      <c r="C65" s="494">
        <v>109673.10435555709</v>
      </c>
      <c r="D65" s="287">
        <f t="shared" si="5"/>
        <v>4.3633934165780174E-2</v>
      </c>
      <c r="E65" s="355">
        <v>209467.92444723303</v>
      </c>
      <c r="F65" s="355">
        <v>224884.34888070176</v>
      </c>
      <c r="G65" s="705">
        <f t="shared" si="6"/>
        <v>7.359801971662859E-2</v>
      </c>
      <c r="H65" s="294">
        <f t="shared" si="8"/>
        <v>0.3503337947584152</v>
      </c>
    </row>
    <row r="66" spans="1:8" ht="12.75" customHeight="1">
      <c r="A66" s="358" t="s">
        <v>364</v>
      </c>
      <c r="B66" s="245">
        <f>SUM(B67:B68)</f>
        <v>586328.11855999997</v>
      </c>
      <c r="C66" s="246">
        <f>SUM(C67:C68)</f>
        <v>979376.48886000004</v>
      </c>
      <c r="D66" s="290">
        <f t="shared" si="5"/>
        <v>0.67035565557611709</v>
      </c>
      <c r="E66" s="246">
        <f>SUM(E67:E68)</f>
        <v>1186773.791</v>
      </c>
      <c r="F66" s="246">
        <f>SUM(F67:F68)</f>
        <v>1976552.529258</v>
      </c>
      <c r="G66" s="709">
        <f t="shared" si="6"/>
        <v>0.66548380512558858</v>
      </c>
      <c r="H66" s="357">
        <f>SUM(H67:H68)</f>
        <v>1</v>
      </c>
    </row>
    <row r="67" spans="1:8" ht="12.75" customHeight="1">
      <c r="A67" s="356" t="s">
        <v>344</v>
      </c>
      <c r="B67" s="148">
        <v>558346.1716</v>
      </c>
      <c r="C67" s="494">
        <v>954200.93119999999</v>
      </c>
      <c r="D67" s="287">
        <f t="shared" si="5"/>
        <v>0.70897729712310253</v>
      </c>
      <c r="E67" s="355">
        <v>1115983.5719999999</v>
      </c>
      <c r="F67" s="355">
        <v>1914675.2579999999</v>
      </c>
      <c r="G67" s="705">
        <f t="shared" si="6"/>
        <v>0.71568408894105118</v>
      </c>
      <c r="H67" s="294">
        <f>(F67/$F$66)</f>
        <v>0.96869434515801667</v>
      </c>
    </row>
    <row r="68" spans="1:8" ht="12.75" customHeight="1">
      <c r="A68" s="248" t="s">
        <v>350</v>
      </c>
      <c r="B68" s="354">
        <v>27981.946960000001</v>
      </c>
      <c r="C68" s="386">
        <v>25175.557659999999</v>
      </c>
      <c r="D68" s="287">
        <f t="shared" si="5"/>
        <v>-0.10029285324612032</v>
      </c>
      <c r="E68" s="353">
        <v>70790.218999999997</v>
      </c>
      <c r="F68" s="353">
        <v>61877.271258000001</v>
      </c>
      <c r="G68" s="705">
        <f t="shared" si="6"/>
        <v>-0.12590648634665189</v>
      </c>
      <c r="H68" s="294">
        <f>(F68/$F$66)</f>
        <v>3.1305654841983277E-2</v>
      </c>
    </row>
    <row r="69" spans="1:8" ht="12.75" customHeight="1">
      <c r="A69" s="358" t="s">
        <v>365</v>
      </c>
      <c r="B69" s="245">
        <f>SUM(B70)</f>
        <v>1622.0219</v>
      </c>
      <c r="C69" s="246">
        <f>SUM(C70)</f>
        <v>1791.2658000000001</v>
      </c>
      <c r="D69" s="290">
        <f t="shared" si="5"/>
        <v>0.10434131623007073</v>
      </c>
      <c r="E69" s="246">
        <f>SUM(E70)</f>
        <v>3203.7757999999999</v>
      </c>
      <c r="F69" s="246">
        <f>SUM(F70)</f>
        <v>3844.6682150000006</v>
      </c>
      <c r="G69" s="709">
        <f t="shared" si="6"/>
        <v>0.20004284163704611</v>
      </c>
      <c r="H69" s="357">
        <f>SUM(H70)</f>
        <v>1</v>
      </c>
    </row>
    <row r="70" spans="1:8" ht="12.75" customHeight="1">
      <c r="A70" s="356" t="s">
        <v>161</v>
      </c>
      <c r="B70" s="148">
        <v>1622.0219</v>
      </c>
      <c r="C70" s="494">
        <v>1791.2658000000001</v>
      </c>
      <c r="D70" s="287">
        <f t="shared" ref="D70:D76" si="9">(C70-B70)/B70</f>
        <v>0.10434131623007073</v>
      </c>
      <c r="E70" s="710">
        <v>3203.7757999999999</v>
      </c>
      <c r="F70" s="355">
        <v>3844.6682150000006</v>
      </c>
      <c r="G70" s="705">
        <f t="shared" ref="G70:G76" si="10">(F70-E70)/E70</f>
        <v>0.20004284163704611</v>
      </c>
      <c r="H70" s="359">
        <f>(F70/$F$69)</f>
        <v>1</v>
      </c>
    </row>
    <row r="71" spans="1:8" ht="12.75" customHeight="1">
      <c r="A71" s="358" t="s">
        <v>366</v>
      </c>
      <c r="B71" s="245">
        <f>SUM(B72:B77)</f>
        <v>1698.2011643999999</v>
      </c>
      <c r="C71" s="246">
        <f>SUM(C72:C77)</f>
        <v>2493.5634207298003</v>
      </c>
      <c r="D71" s="290">
        <f t="shared" si="9"/>
        <v>0.46835573605958153</v>
      </c>
      <c r="E71" s="246">
        <f>SUM(E72:E77)</f>
        <v>3706.8002891999995</v>
      </c>
      <c r="F71" s="246">
        <f>SUM(F72:F77)</f>
        <v>4728.5316680198002</v>
      </c>
      <c r="G71" s="709">
        <f t="shared" si="10"/>
        <v>0.27563701821128067</v>
      </c>
      <c r="H71" s="357">
        <f>SUM(H72:H77)</f>
        <v>1</v>
      </c>
    </row>
    <row r="72" spans="1:8" ht="12.75" customHeight="1">
      <c r="A72" s="356" t="s">
        <v>339</v>
      </c>
      <c r="B72" s="148">
        <v>330.6798</v>
      </c>
      <c r="C72" s="494">
        <v>842.29807200000005</v>
      </c>
      <c r="D72" s="287">
        <f t="shared" si="9"/>
        <v>1.5471712272718201</v>
      </c>
      <c r="E72" s="355">
        <v>751.37178599999993</v>
      </c>
      <c r="F72" s="355">
        <v>2112.8246749999998</v>
      </c>
      <c r="G72" s="705">
        <f t="shared" si="10"/>
        <v>1.8119563635039126</v>
      </c>
      <c r="H72" s="294">
        <f t="shared" ref="H72:H77" si="11">(F72/$F$71)</f>
        <v>0.44682468540700332</v>
      </c>
    </row>
    <row r="73" spans="1:8" ht="12.75" customHeight="1">
      <c r="A73" s="356" t="s">
        <v>22</v>
      </c>
      <c r="B73" s="148">
        <v>1058.4729600000001</v>
      </c>
      <c r="C73" s="494">
        <v>776.73945600000002</v>
      </c>
      <c r="D73" s="287">
        <f t="shared" si="9"/>
        <v>-0.2661697697029502</v>
      </c>
      <c r="E73" s="355">
        <v>2292.3767349999998</v>
      </c>
      <c r="F73" s="355">
        <v>1347.3928190000001</v>
      </c>
      <c r="G73" s="705">
        <f t="shared" si="10"/>
        <v>-0.41222888959392606</v>
      </c>
      <c r="H73" s="294">
        <f t="shared" si="11"/>
        <v>0.28494951786254125</v>
      </c>
    </row>
    <row r="74" spans="1:8" ht="12.75" customHeight="1">
      <c r="A74" s="248" t="s">
        <v>338</v>
      </c>
      <c r="B74" s="354">
        <v>76.462165999999996</v>
      </c>
      <c r="C74" s="386">
        <v>733.41077040000005</v>
      </c>
      <c r="D74" s="287">
        <f t="shared" si="9"/>
        <v>8.5918126410387075</v>
      </c>
      <c r="E74" s="353">
        <v>125.2539062</v>
      </c>
      <c r="F74" s="353">
        <v>972.76371540000002</v>
      </c>
      <c r="G74" s="705">
        <f t="shared" si="10"/>
        <v>6.7663343596385186</v>
      </c>
      <c r="H74" s="294">
        <f t="shared" si="11"/>
        <v>0.20572215302670713</v>
      </c>
    </row>
    <row r="75" spans="1:8" ht="12.75" customHeight="1">
      <c r="A75" s="248" t="s">
        <v>336</v>
      </c>
      <c r="B75" s="354">
        <v>83.509910399999995</v>
      </c>
      <c r="C75" s="386">
        <v>102.1184723298</v>
      </c>
      <c r="D75" s="287">
        <f t="shared" si="9"/>
        <v>0.22283058191138957</v>
      </c>
      <c r="E75" s="353">
        <v>201.191272</v>
      </c>
      <c r="F75" s="353">
        <v>236.98620861980001</v>
      </c>
      <c r="G75" s="705">
        <f t="shared" si="10"/>
        <v>0.17791495756237385</v>
      </c>
      <c r="H75" s="294">
        <f t="shared" si="11"/>
        <v>5.0118350739320389E-2</v>
      </c>
    </row>
    <row r="76" spans="1:8" ht="12.75" customHeight="1">
      <c r="A76" s="248" t="s">
        <v>335</v>
      </c>
      <c r="B76" s="354">
        <v>8.0072980000000005</v>
      </c>
      <c r="C76" s="386">
        <v>38.996650000000002</v>
      </c>
      <c r="D76" s="287">
        <f t="shared" si="9"/>
        <v>3.8701384661842235</v>
      </c>
      <c r="E76" s="353">
        <v>21.629048000000001</v>
      </c>
      <c r="F76" s="353">
        <v>58.564250000000001</v>
      </c>
      <c r="G76" s="705">
        <f t="shared" si="10"/>
        <v>1.7076665602665453</v>
      </c>
      <c r="H76" s="294">
        <f t="shared" si="11"/>
        <v>1.2385292964427868E-2</v>
      </c>
    </row>
    <row r="77" spans="1:8" ht="12.75" customHeight="1" thickBot="1">
      <c r="A77" s="248" t="s">
        <v>160</v>
      </c>
      <c r="B77" s="708">
        <v>141.06903</v>
      </c>
      <c r="C77" s="707">
        <v>0</v>
      </c>
      <c r="D77" s="706" t="s">
        <v>54</v>
      </c>
      <c r="E77" s="386">
        <v>314.97754200000003</v>
      </c>
      <c r="F77" s="386">
        <v>0</v>
      </c>
      <c r="G77" s="705" t="s">
        <v>54</v>
      </c>
      <c r="H77" s="294">
        <f t="shared" si="11"/>
        <v>0</v>
      </c>
    </row>
    <row r="78" spans="1:8" ht="46.35" customHeight="1" thickBot="1">
      <c r="A78" s="780" t="s">
        <v>554</v>
      </c>
      <c r="B78" s="781"/>
      <c r="C78" s="781"/>
      <c r="D78" s="781"/>
      <c r="E78" s="781"/>
      <c r="F78" s="781"/>
      <c r="G78" s="781"/>
      <c r="H78" s="782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7030A0"/>
  </sheetPr>
  <dimension ref="A1:N48"/>
  <sheetViews>
    <sheetView showGridLines="0" topLeftCell="A26" zoomScale="90" zoomScaleNormal="90" zoomScaleSheetLayoutView="100" workbookViewId="0">
      <selection activeCell="N46" sqref="N46"/>
    </sheetView>
  </sheetViews>
  <sheetFormatPr baseColWidth="10" defaultColWidth="11.42578125" defaultRowHeight="15"/>
  <cols>
    <col min="1" max="1" width="11.42578125" style="316"/>
    <col min="2" max="14" width="10.5703125" style="316" customWidth="1"/>
    <col min="15" max="16384" width="11.42578125" style="316"/>
  </cols>
  <sheetData>
    <row r="1" spans="1:14">
      <c r="A1" s="166" t="s">
        <v>287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.75">
      <c r="A2" s="196" t="s">
        <v>288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5.75">
      <c r="A3" s="196" t="s">
        <v>286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 thickBot="1">
      <c r="A4" s="173" t="s">
        <v>231</v>
      </c>
      <c r="B4" s="187" t="s">
        <v>117</v>
      </c>
      <c r="C4" s="187" t="s">
        <v>118</v>
      </c>
      <c r="D4" s="187" t="s">
        <v>124</v>
      </c>
      <c r="E4" s="187" t="s">
        <v>126</v>
      </c>
      <c r="F4" s="187" t="s">
        <v>127</v>
      </c>
      <c r="G4" s="187" t="s">
        <v>152</v>
      </c>
      <c r="H4" s="187" t="s">
        <v>153</v>
      </c>
      <c r="I4" s="187" t="s">
        <v>155</v>
      </c>
      <c r="J4" s="187" t="s">
        <v>156</v>
      </c>
      <c r="K4" s="187" t="s">
        <v>157</v>
      </c>
      <c r="L4" s="187" t="s">
        <v>158</v>
      </c>
      <c r="M4" s="187" t="s">
        <v>159</v>
      </c>
      <c r="N4" s="187" t="s">
        <v>55</v>
      </c>
    </row>
    <row r="5" spans="1:14" ht="15.75" thickBot="1">
      <c r="A5" s="189" t="s">
        <v>334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1:14">
      <c r="A6" s="192">
        <v>2008</v>
      </c>
      <c r="B6" s="301">
        <v>709</v>
      </c>
      <c r="C6" s="301">
        <v>1674</v>
      </c>
      <c r="D6" s="301">
        <v>642</v>
      </c>
      <c r="E6" s="301">
        <v>807</v>
      </c>
      <c r="F6" s="301">
        <v>1007</v>
      </c>
      <c r="G6" s="301">
        <v>649</v>
      </c>
      <c r="H6" s="301">
        <v>856</v>
      </c>
      <c r="I6" s="301">
        <v>1094</v>
      </c>
      <c r="J6" s="301">
        <v>812</v>
      </c>
      <c r="K6" s="301">
        <v>686</v>
      </c>
      <c r="L6" s="301">
        <v>511</v>
      </c>
      <c r="M6" s="301">
        <v>346</v>
      </c>
      <c r="N6" s="301">
        <v>9793</v>
      </c>
    </row>
    <row r="7" spans="1:14">
      <c r="A7" s="192">
        <v>2009</v>
      </c>
      <c r="B7" s="301">
        <v>353</v>
      </c>
      <c r="C7" s="301">
        <v>717</v>
      </c>
      <c r="D7" s="301">
        <v>601</v>
      </c>
      <c r="E7" s="301">
        <v>338</v>
      </c>
      <c r="F7" s="301">
        <v>507</v>
      </c>
      <c r="G7" s="301">
        <v>281</v>
      </c>
      <c r="H7" s="301">
        <v>304</v>
      </c>
      <c r="I7" s="301">
        <v>586</v>
      </c>
      <c r="J7" s="301">
        <v>415</v>
      </c>
      <c r="K7" s="301">
        <v>439</v>
      </c>
      <c r="L7" s="301">
        <v>404</v>
      </c>
      <c r="M7" s="301">
        <v>290</v>
      </c>
      <c r="N7" s="301">
        <v>5235</v>
      </c>
    </row>
    <row r="8" spans="1:14">
      <c r="A8" s="192">
        <v>2010</v>
      </c>
      <c r="B8" s="301">
        <v>514</v>
      </c>
      <c r="C8" s="301">
        <v>1556</v>
      </c>
      <c r="D8" s="301">
        <v>512</v>
      </c>
      <c r="E8" s="301">
        <v>467</v>
      </c>
      <c r="F8" s="301">
        <v>697</v>
      </c>
      <c r="G8" s="301">
        <v>476</v>
      </c>
      <c r="H8" s="301">
        <v>686</v>
      </c>
      <c r="I8" s="301">
        <v>686</v>
      </c>
      <c r="J8" s="301">
        <v>526</v>
      </c>
      <c r="K8" s="301">
        <v>859</v>
      </c>
      <c r="L8" s="301">
        <v>949</v>
      </c>
      <c r="M8" s="301">
        <v>1710</v>
      </c>
      <c r="N8" s="301">
        <v>9638</v>
      </c>
    </row>
    <row r="9" spans="1:14">
      <c r="A9" s="192">
        <v>2011</v>
      </c>
      <c r="B9" s="301">
        <v>1388</v>
      </c>
      <c r="C9" s="301">
        <v>1930</v>
      </c>
      <c r="D9" s="301">
        <v>961</v>
      </c>
      <c r="E9" s="301">
        <v>782</v>
      </c>
      <c r="F9" s="301">
        <v>898</v>
      </c>
      <c r="G9" s="301">
        <v>494</v>
      </c>
      <c r="H9" s="301">
        <v>545</v>
      </c>
      <c r="I9" s="301">
        <v>600</v>
      </c>
      <c r="J9" s="301">
        <v>691</v>
      </c>
      <c r="K9" s="301">
        <v>451</v>
      </c>
      <c r="L9" s="301">
        <v>739</v>
      </c>
      <c r="M9" s="301">
        <v>463</v>
      </c>
      <c r="N9" s="301">
        <v>9942</v>
      </c>
    </row>
    <row r="10" spans="1:14">
      <c r="A10" s="192">
        <v>2012</v>
      </c>
      <c r="B10" s="301">
        <v>1391</v>
      </c>
      <c r="C10" s="301">
        <v>462</v>
      </c>
      <c r="D10" s="301">
        <v>474</v>
      </c>
      <c r="E10" s="301">
        <v>345</v>
      </c>
      <c r="F10" s="301">
        <v>1279</v>
      </c>
      <c r="G10" s="301">
        <v>523</v>
      </c>
      <c r="H10" s="301">
        <v>450</v>
      </c>
      <c r="I10" s="301">
        <v>611</v>
      </c>
      <c r="J10" s="301">
        <v>384</v>
      </c>
      <c r="K10" s="301">
        <v>371</v>
      </c>
      <c r="L10" s="301">
        <v>739</v>
      </c>
      <c r="M10" s="301">
        <v>218</v>
      </c>
      <c r="N10" s="301">
        <v>7247</v>
      </c>
    </row>
    <row r="11" spans="1:14">
      <c r="A11" s="192">
        <v>2013</v>
      </c>
      <c r="B11" s="301">
        <v>1121</v>
      </c>
      <c r="C11" s="301">
        <v>319</v>
      </c>
      <c r="D11" s="301">
        <v>318</v>
      </c>
      <c r="E11" s="301">
        <v>418</v>
      </c>
      <c r="F11" s="301">
        <v>1035</v>
      </c>
      <c r="G11" s="301">
        <v>376</v>
      </c>
      <c r="H11" s="301">
        <v>360</v>
      </c>
      <c r="I11" s="301">
        <v>451</v>
      </c>
      <c r="J11" s="301">
        <v>310</v>
      </c>
      <c r="K11" s="301">
        <v>271</v>
      </c>
      <c r="L11" s="301">
        <v>650</v>
      </c>
      <c r="M11" s="301">
        <v>168</v>
      </c>
      <c r="N11" s="301">
        <v>5797</v>
      </c>
    </row>
    <row r="12" spans="1:14">
      <c r="A12" s="192">
        <v>2014</v>
      </c>
      <c r="B12" s="301">
        <v>2039</v>
      </c>
      <c r="C12" s="301">
        <v>358</v>
      </c>
      <c r="D12" s="301">
        <v>236</v>
      </c>
      <c r="E12" s="301">
        <v>250</v>
      </c>
      <c r="F12" s="301">
        <v>670</v>
      </c>
      <c r="G12" s="301">
        <v>477</v>
      </c>
      <c r="H12" s="301">
        <v>206</v>
      </c>
      <c r="I12" s="301">
        <v>389</v>
      </c>
      <c r="J12" s="301">
        <v>403</v>
      </c>
      <c r="K12" s="301">
        <v>288</v>
      </c>
      <c r="L12" s="301">
        <v>402</v>
      </c>
      <c r="M12" s="301">
        <v>372</v>
      </c>
      <c r="N12" s="301">
        <v>6090</v>
      </c>
    </row>
    <row r="13" spans="1:14">
      <c r="A13" s="192">
        <v>2015</v>
      </c>
      <c r="B13" s="301">
        <v>2176</v>
      </c>
      <c r="C13" s="301">
        <v>325</v>
      </c>
      <c r="D13" s="301">
        <v>232</v>
      </c>
      <c r="E13" s="301">
        <v>246</v>
      </c>
      <c r="F13" s="301">
        <v>771</v>
      </c>
      <c r="G13" s="301">
        <v>353</v>
      </c>
      <c r="H13" s="301">
        <v>214</v>
      </c>
      <c r="I13" s="301">
        <v>571</v>
      </c>
      <c r="J13" s="301">
        <v>192</v>
      </c>
      <c r="K13" s="301">
        <v>184</v>
      </c>
      <c r="L13" s="301">
        <v>392</v>
      </c>
      <c r="M13" s="301">
        <v>140</v>
      </c>
      <c r="N13" s="301">
        <v>5796</v>
      </c>
    </row>
    <row r="14" spans="1:14">
      <c r="A14" s="192">
        <v>2016</v>
      </c>
      <c r="B14" s="301">
        <v>1917</v>
      </c>
      <c r="C14" s="301">
        <v>223</v>
      </c>
      <c r="D14" s="301">
        <v>205</v>
      </c>
      <c r="E14" s="301">
        <v>271</v>
      </c>
      <c r="F14" s="302">
        <v>0</v>
      </c>
      <c r="G14" s="302">
        <v>0</v>
      </c>
      <c r="H14" s="301">
        <v>879</v>
      </c>
      <c r="I14" s="301">
        <v>292</v>
      </c>
      <c r="J14" s="301">
        <v>330</v>
      </c>
      <c r="K14" s="301">
        <v>307</v>
      </c>
      <c r="L14" s="301">
        <v>582</v>
      </c>
      <c r="M14" s="301">
        <v>300</v>
      </c>
      <c r="N14" s="301">
        <v>5306</v>
      </c>
    </row>
    <row r="15" spans="1:14">
      <c r="A15" s="192">
        <v>2017</v>
      </c>
      <c r="B15" s="301">
        <v>2287</v>
      </c>
      <c r="C15" s="301">
        <v>70</v>
      </c>
      <c r="D15" s="301">
        <v>83</v>
      </c>
      <c r="E15" s="301">
        <v>55</v>
      </c>
      <c r="F15" s="301">
        <v>130</v>
      </c>
      <c r="G15" s="301">
        <v>34</v>
      </c>
      <c r="H15" s="301">
        <v>53</v>
      </c>
      <c r="I15" s="301">
        <v>98</v>
      </c>
      <c r="J15" s="301">
        <v>62</v>
      </c>
      <c r="K15" s="301">
        <v>1661</v>
      </c>
      <c r="L15" s="301">
        <v>895</v>
      </c>
      <c r="M15" s="301">
        <v>403</v>
      </c>
      <c r="N15" s="301">
        <v>5831</v>
      </c>
    </row>
    <row r="16" spans="1:14">
      <c r="A16" s="192">
        <v>2018</v>
      </c>
      <c r="B16" s="301">
        <v>699</v>
      </c>
      <c r="C16" s="301">
        <v>372</v>
      </c>
      <c r="D16" s="342">
        <v>349</v>
      </c>
      <c r="E16" s="301">
        <v>596</v>
      </c>
      <c r="F16" s="301">
        <v>1556</v>
      </c>
      <c r="G16" s="301">
        <v>403</v>
      </c>
      <c r="H16" s="301">
        <v>525</v>
      </c>
      <c r="I16" s="301">
        <v>876</v>
      </c>
      <c r="J16" s="301">
        <v>445</v>
      </c>
      <c r="K16" s="301">
        <v>328</v>
      </c>
      <c r="L16" s="301">
        <v>558</v>
      </c>
      <c r="M16" s="301">
        <v>237</v>
      </c>
      <c r="N16" s="301">
        <f>SUM(B16:M16)</f>
        <v>6944</v>
      </c>
    </row>
    <row r="17" spans="1:14">
      <c r="A17" s="192">
        <v>2019</v>
      </c>
      <c r="B17" s="301">
        <v>362</v>
      </c>
      <c r="C17" s="301">
        <v>586</v>
      </c>
      <c r="D17" s="301">
        <v>328</v>
      </c>
      <c r="E17" s="301">
        <v>388</v>
      </c>
      <c r="F17" s="301">
        <v>1488</v>
      </c>
      <c r="G17" s="301">
        <v>278</v>
      </c>
      <c r="H17" s="301">
        <v>403</v>
      </c>
      <c r="I17" s="301">
        <v>456</v>
      </c>
      <c r="J17" s="301">
        <v>340</v>
      </c>
      <c r="K17" s="301">
        <v>329</v>
      </c>
      <c r="L17" s="301">
        <v>1068</v>
      </c>
      <c r="M17" s="301">
        <v>272</v>
      </c>
      <c r="N17" s="301">
        <f>SUM(B17:M17)</f>
        <v>6298</v>
      </c>
    </row>
    <row r="18" spans="1:14" ht="15.75" thickBot="1">
      <c r="A18" s="192">
        <v>2020</v>
      </c>
      <c r="B18" s="301">
        <v>535</v>
      </c>
      <c r="C18" s="301">
        <v>287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>
        <f>SUM(B18:M18)</f>
        <v>822</v>
      </c>
    </row>
    <row r="19" spans="1:14" ht="15.75" thickBot="1">
      <c r="A19" s="193" t="s">
        <v>317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1:14">
      <c r="A20" s="192">
        <v>2008</v>
      </c>
      <c r="B20" s="301">
        <v>2</v>
      </c>
      <c r="C20" s="301">
        <v>182</v>
      </c>
      <c r="D20" s="301">
        <v>355</v>
      </c>
      <c r="E20" s="301">
        <v>252</v>
      </c>
      <c r="F20" s="301">
        <v>746</v>
      </c>
      <c r="G20" s="301">
        <v>431</v>
      </c>
      <c r="H20" s="301">
        <v>128</v>
      </c>
      <c r="I20" s="301">
        <v>580</v>
      </c>
      <c r="J20" s="301">
        <v>700</v>
      </c>
      <c r="K20" s="301">
        <v>829</v>
      </c>
      <c r="L20" s="301">
        <v>510</v>
      </c>
      <c r="M20" s="301">
        <v>748</v>
      </c>
      <c r="N20" s="301">
        <v>5463</v>
      </c>
    </row>
    <row r="21" spans="1:14">
      <c r="A21" s="192">
        <v>2009</v>
      </c>
      <c r="B21" s="301">
        <v>137</v>
      </c>
      <c r="C21" s="301">
        <v>418</v>
      </c>
      <c r="D21" s="301">
        <v>429</v>
      </c>
      <c r="E21" s="301">
        <v>93</v>
      </c>
      <c r="F21" s="301">
        <v>208</v>
      </c>
      <c r="G21" s="301">
        <v>423</v>
      </c>
      <c r="H21" s="301">
        <v>487</v>
      </c>
      <c r="I21" s="301">
        <v>121</v>
      </c>
      <c r="J21" s="301">
        <v>281</v>
      </c>
      <c r="K21" s="301">
        <v>332</v>
      </c>
      <c r="L21" s="301">
        <v>443</v>
      </c>
      <c r="M21" s="301">
        <v>490</v>
      </c>
      <c r="N21" s="301">
        <v>3862</v>
      </c>
    </row>
    <row r="22" spans="1:14">
      <c r="A22" s="192">
        <v>2010</v>
      </c>
      <c r="B22" s="301">
        <v>215</v>
      </c>
      <c r="C22" s="301">
        <v>261</v>
      </c>
      <c r="D22" s="301">
        <v>195</v>
      </c>
      <c r="E22" s="301">
        <v>236</v>
      </c>
      <c r="F22" s="301">
        <v>251</v>
      </c>
      <c r="G22" s="301">
        <v>244</v>
      </c>
      <c r="H22" s="301">
        <v>352</v>
      </c>
      <c r="I22" s="301">
        <v>216</v>
      </c>
      <c r="J22" s="301">
        <v>450</v>
      </c>
      <c r="K22" s="301">
        <v>301</v>
      </c>
      <c r="L22" s="301">
        <v>582</v>
      </c>
      <c r="M22" s="301">
        <v>688</v>
      </c>
      <c r="N22" s="301">
        <v>3991</v>
      </c>
    </row>
    <row r="23" spans="1:14" ht="12.75" hidden="1" customHeight="1">
      <c r="A23" s="192">
        <v>2011</v>
      </c>
      <c r="B23" s="301">
        <v>242</v>
      </c>
      <c r="C23" s="301">
        <v>292</v>
      </c>
      <c r="D23" s="301">
        <v>623</v>
      </c>
      <c r="E23" s="301">
        <v>481</v>
      </c>
      <c r="F23" s="301">
        <v>550</v>
      </c>
      <c r="G23" s="301">
        <v>332</v>
      </c>
      <c r="H23" s="301">
        <v>491</v>
      </c>
      <c r="I23" s="301">
        <v>455</v>
      </c>
      <c r="J23" s="301">
        <v>300</v>
      </c>
      <c r="K23" s="301">
        <v>179</v>
      </c>
      <c r="L23" s="301">
        <v>135</v>
      </c>
      <c r="M23" s="301">
        <v>175</v>
      </c>
      <c r="N23" s="301">
        <v>4255</v>
      </c>
    </row>
    <row r="24" spans="1:14" hidden="1">
      <c r="A24" s="192">
        <v>2012</v>
      </c>
      <c r="B24" s="302">
        <v>0</v>
      </c>
      <c r="C24" s="302">
        <v>0</v>
      </c>
      <c r="D24" s="302">
        <v>507</v>
      </c>
      <c r="E24" s="302">
        <v>1002</v>
      </c>
      <c r="F24" s="302">
        <v>517</v>
      </c>
      <c r="G24" s="302">
        <v>318</v>
      </c>
      <c r="H24" s="302">
        <v>347</v>
      </c>
      <c r="I24" s="302">
        <v>346</v>
      </c>
      <c r="J24" s="302">
        <v>196</v>
      </c>
      <c r="K24" s="302">
        <v>444</v>
      </c>
      <c r="L24" s="302">
        <v>336</v>
      </c>
      <c r="M24" s="302">
        <v>363</v>
      </c>
      <c r="N24" s="301">
        <v>4376</v>
      </c>
    </row>
    <row r="25" spans="1:14">
      <c r="A25" s="192">
        <v>2013</v>
      </c>
      <c r="B25" s="302">
        <v>125</v>
      </c>
      <c r="C25" s="302">
        <v>331</v>
      </c>
      <c r="D25" s="302">
        <v>330</v>
      </c>
      <c r="E25" s="302">
        <v>339</v>
      </c>
      <c r="F25" s="302">
        <v>326</v>
      </c>
      <c r="G25" s="302">
        <v>223</v>
      </c>
      <c r="H25" s="302">
        <v>420</v>
      </c>
      <c r="I25" s="302">
        <v>266</v>
      </c>
      <c r="J25" s="302">
        <v>390</v>
      </c>
      <c r="K25" s="302">
        <v>304</v>
      </c>
      <c r="L25" s="302">
        <v>317</v>
      </c>
      <c r="M25" s="302">
        <v>351</v>
      </c>
      <c r="N25" s="301">
        <v>3722</v>
      </c>
    </row>
    <row r="26" spans="1:14">
      <c r="A26" s="192">
        <v>2014</v>
      </c>
      <c r="B26" s="302">
        <v>220</v>
      </c>
      <c r="C26" s="302">
        <v>284</v>
      </c>
      <c r="D26" s="302">
        <v>253</v>
      </c>
      <c r="E26" s="302">
        <v>237</v>
      </c>
      <c r="F26" s="302">
        <v>357</v>
      </c>
      <c r="G26" s="302">
        <v>275</v>
      </c>
      <c r="H26" s="302">
        <v>278</v>
      </c>
      <c r="I26" s="302">
        <v>88</v>
      </c>
      <c r="J26" s="302">
        <v>244</v>
      </c>
      <c r="K26" s="302">
        <v>245</v>
      </c>
      <c r="L26" s="302">
        <v>145</v>
      </c>
      <c r="M26" s="302">
        <v>342</v>
      </c>
      <c r="N26" s="301">
        <v>2968</v>
      </c>
    </row>
    <row r="27" spans="1:14">
      <c r="A27" s="192">
        <v>2015</v>
      </c>
      <c r="B27" s="302">
        <v>225</v>
      </c>
      <c r="C27" s="302">
        <v>112</v>
      </c>
      <c r="D27" s="302">
        <v>155</v>
      </c>
      <c r="E27" s="302">
        <v>388</v>
      </c>
      <c r="F27" s="302">
        <v>364</v>
      </c>
      <c r="G27" s="302">
        <v>208</v>
      </c>
      <c r="H27" s="302">
        <v>393</v>
      </c>
      <c r="I27" s="302">
        <v>166</v>
      </c>
      <c r="J27" s="302">
        <v>474</v>
      </c>
      <c r="K27" s="302">
        <v>0</v>
      </c>
      <c r="L27" s="302">
        <v>0</v>
      </c>
      <c r="M27" s="302">
        <v>0</v>
      </c>
      <c r="N27" s="301">
        <v>2485</v>
      </c>
    </row>
    <row r="28" spans="1:14">
      <c r="A28" s="192">
        <v>2016</v>
      </c>
      <c r="B28" s="302">
        <v>0</v>
      </c>
      <c r="C28" s="302">
        <v>0</v>
      </c>
      <c r="D28" s="302">
        <v>0</v>
      </c>
      <c r="E28" s="302">
        <v>74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908</v>
      </c>
      <c r="L28" s="302">
        <v>179</v>
      </c>
      <c r="M28" s="302">
        <v>285</v>
      </c>
      <c r="N28" s="301">
        <v>1446</v>
      </c>
    </row>
    <row r="29" spans="1:14">
      <c r="A29" s="192">
        <v>2017</v>
      </c>
      <c r="B29" s="302">
        <v>0</v>
      </c>
      <c r="C29" s="301">
        <v>61</v>
      </c>
      <c r="D29" s="301">
        <v>247</v>
      </c>
      <c r="E29" s="301">
        <v>81</v>
      </c>
      <c r="F29" s="301">
        <v>110</v>
      </c>
      <c r="G29" s="301">
        <v>213</v>
      </c>
      <c r="H29" s="301">
        <v>108</v>
      </c>
      <c r="I29" s="301">
        <v>148</v>
      </c>
      <c r="J29" s="301">
        <v>325</v>
      </c>
      <c r="K29" s="301">
        <v>217</v>
      </c>
      <c r="L29" s="301">
        <v>130</v>
      </c>
      <c r="M29" s="301">
        <v>490</v>
      </c>
      <c r="N29" s="301">
        <v>2130</v>
      </c>
    </row>
    <row r="30" spans="1:14">
      <c r="A30" s="192">
        <v>2018</v>
      </c>
      <c r="B30" s="302">
        <v>134</v>
      </c>
      <c r="C30" s="301">
        <v>202</v>
      </c>
      <c r="D30" s="342">
        <v>178</v>
      </c>
      <c r="E30" s="301">
        <v>150</v>
      </c>
      <c r="F30" s="301">
        <v>119</v>
      </c>
      <c r="G30" s="301">
        <v>129</v>
      </c>
      <c r="H30" s="301">
        <v>22</v>
      </c>
      <c r="I30" s="301">
        <v>261</v>
      </c>
      <c r="J30" s="301">
        <v>177</v>
      </c>
      <c r="K30" s="301">
        <v>204</v>
      </c>
      <c r="L30" s="301">
        <v>519</v>
      </c>
      <c r="M30" s="301">
        <v>241</v>
      </c>
      <c r="N30" s="301">
        <f>SUM(B30:M30)</f>
        <v>2336</v>
      </c>
    </row>
    <row r="31" spans="1:14">
      <c r="A31" s="192">
        <v>2019</v>
      </c>
      <c r="B31" s="302">
        <v>199</v>
      </c>
      <c r="C31" s="301">
        <v>314</v>
      </c>
      <c r="D31" s="301">
        <v>164</v>
      </c>
      <c r="E31" s="301">
        <v>319</v>
      </c>
      <c r="F31" s="301">
        <v>249</v>
      </c>
      <c r="G31" s="301">
        <v>206</v>
      </c>
      <c r="H31" s="301">
        <v>301</v>
      </c>
      <c r="I31" s="301">
        <v>316</v>
      </c>
      <c r="J31" s="301">
        <v>104</v>
      </c>
      <c r="K31" s="301">
        <v>302</v>
      </c>
      <c r="L31" s="301">
        <v>147</v>
      </c>
      <c r="M31" s="301">
        <v>433</v>
      </c>
      <c r="N31" s="301">
        <f>SUM(B31:M31)</f>
        <v>3054</v>
      </c>
    </row>
    <row r="32" spans="1:14" ht="15.75" thickBot="1">
      <c r="A32" s="192">
        <v>2020</v>
      </c>
      <c r="B32" s="302">
        <v>241</v>
      </c>
      <c r="C32" s="301">
        <v>187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>
        <f>SUM(B32:M32)</f>
        <v>428</v>
      </c>
    </row>
    <row r="33" spans="1:14" ht="15.75" thickBot="1">
      <c r="A33" s="193" t="s">
        <v>349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5"/>
    </row>
    <row r="34" spans="1:14">
      <c r="A34" s="192">
        <v>2008</v>
      </c>
      <c r="B34" s="301">
        <v>800</v>
      </c>
      <c r="C34" s="301">
        <v>92518</v>
      </c>
      <c r="D34" s="301">
        <v>192433</v>
      </c>
      <c r="E34" s="301">
        <v>141524</v>
      </c>
      <c r="F34" s="301">
        <v>400303</v>
      </c>
      <c r="G34" s="301">
        <v>229588</v>
      </c>
      <c r="H34" s="301">
        <v>70032</v>
      </c>
      <c r="I34" s="301">
        <v>304691</v>
      </c>
      <c r="J34" s="301">
        <v>431052</v>
      </c>
      <c r="K34" s="301">
        <v>498837</v>
      </c>
      <c r="L34" s="301">
        <v>298851</v>
      </c>
      <c r="M34" s="301">
        <v>480402</v>
      </c>
      <c r="N34" s="301">
        <v>3141031</v>
      </c>
    </row>
    <row r="35" spans="1:14">
      <c r="A35" s="192">
        <v>2009</v>
      </c>
      <c r="B35" s="301">
        <v>79054</v>
      </c>
      <c r="C35" s="301">
        <v>233271</v>
      </c>
      <c r="D35" s="301">
        <v>245697</v>
      </c>
      <c r="E35" s="301">
        <v>49862</v>
      </c>
      <c r="F35" s="301">
        <v>128089</v>
      </c>
      <c r="G35" s="301">
        <v>262520</v>
      </c>
      <c r="H35" s="301">
        <v>287412</v>
      </c>
      <c r="I35" s="301">
        <v>58346</v>
      </c>
      <c r="J35" s="301">
        <v>184683</v>
      </c>
      <c r="K35" s="301">
        <v>187909</v>
      </c>
      <c r="L35" s="301">
        <v>239235</v>
      </c>
      <c r="M35" s="301">
        <v>252290</v>
      </c>
      <c r="N35" s="301">
        <v>2208368</v>
      </c>
    </row>
    <row r="36" spans="1:14">
      <c r="A36" s="192">
        <v>2010</v>
      </c>
      <c r="B36" s="301">
        <v>105549</v>
      </c>
      <c r="C36" s="301">
        <v>186481</v>
      </c>
      <c r="D36" s="301">
        <v>113138</v>
      </c>
      <c r="E36" s="301">
        <v>126981</v>
      </c>
      <c r="F36" s="301">
        <v>144408</v>
      </c>
      <c r="G36" s="301">
        <v>153551</v>
      </c>
      <c r="H36" s="301">
        <v>236173</v>
      </c>
      <c r="I36" s="301">
        <v>117965</v>
      </c>
      <c r="J36" s="301">
        <v>274273</v>
      </c>
      <c r="K36" s="301">
        <v>201597</v>
      </c>
      <c r="L36" s="301">
        <v>391211</v>
      </c>
      <c r="M36" s="301">
        <v>445154</v>
      </c>
      <c r="N36" s="301">
        <v>2496481</v>
      </c>
    </row>
    <row r="37" spans="1:14">
      <c r="A37" s="192">
        <v>2011</v>
      </c>
      <c r="B37" s="302">
        <v>161710</v>
      </c>
      <c r="C37" s="302">
        <v>170715</v>
      </c>
      <c r="D37" s="302">
        <v>432702</v>
      </c>
      <c r="E37" s="302">
        <v>390251</v>
      </c>
      <c r="F37" s="302">
        <v>437382</v>
      </c>
      <c r="G37" s="302">
        <v>220084</v>
      </c>
      <c r="H37" s="302">
        <v>342824</v>
      </c>
      <c r="I37" s="302">
        <v>299026</v>
      </c>
      <c r="J37" s="301">
        <v>171908</v>
      </c>
      <c r="K37" s="301">
        <v>171167</v>
      </c>
      <c r="L37" s="301">
        <v>101514</v>
      </c>
      <c r="M37" s="301">
        <v>113158</v>
      </c>
      <c r="N37" s="301">
        <v>3012441</v>
      </c>
    </row>
    <row r="38" spans="1:14">
      <c r="A38" s="192">
        <v>2012</v>
      </c>
      <c r="B38" s="302">
        <v>0</v>
      </c>
      <c r="C38" s="302">
        <v>0</v>
      </c>
      <c r="D38" s="302">
        <v>344770</v>
      </c>
      <c r="E38" s="302">
        <v>600417</v>
      </c>
      <c r="F38" s="302">
        <v>306692</v>
      </c>
      <c r="G38" s="302">
        <v>200734</v>
      </c>
      <c r="H38" s="302">
        <v>230042</v>
      </c>
      <c r="I38" s="302">
        <v>200873</v>
      </c>
      <c r="J38" s="301">
        <v>133315</v>
      </c>
      <c r="K38" s="301">
        <v>287218</v>
      </c>
      <c r="L38" s="301">
        <v>214813</v>
      </c>
      <c r="M38" s="301">
        <v>220432</v>
      </c>
      <c r="N38" s="301">
        <v>2739306</v>
      </c>
    </row>
    <row r="39" spans="1:14">
      <c r="A39" s="192">
        <v>2013</v>
      </c>
      <c r="B39" s="302">
        <v>58586</v>
      </c>
      <c r="C39" s="302">
        <v>147664</v>
      </c>
      <c r="D39" s="302">
        <v>152719</v>
      </c>
      <c r="E39" s="302">
        <v>169137</v>
      </c>
      <c r="F39" s="302">
        <v>158259</v>
      </c>
      <c r="G39" s="302">
        <v>117696</v>
      </c>
      <c r="H39" s="302">
        <v>226659</v>
      </c>
      <c r="I39" s="303">
        <v>141609</v>
      </c>
      <c r="J39" s="303">
        <v>204049</v>
      </c>
      <c r="K39" s="303">
        <v>160318</v>
      </c>
      <c r="L39" s="303">
        <v>150143</v>
      </c>
      <c r="M39" s="303">
        <v>173860</v>
      </c>
      <c r="N39" s="301">
        <v>1860699</v>
      </c>
    </row>
    <row r="40" spans="1:14">
      <c r="A40" s="192">
        <v>2014</v>
      </c>
      <c r="B40" s="302">
        <v>98436.3</v>
      </c>
      <c r="C40" s="302">
        <v>133326</v>
      </c>
      <c r="D40" s="302">
        <v>132626.29999999999</v>
      </c>
      <c r="E40" s="302">
        <v>139241</v>
      </c>
      <c r="F40" s="302">
        <v>190666</v>
      </c>
      <c r="G40" s="302">
        <v>126401</v>
      </c>
      <c r="H40" s="302">
        <v>133390</v>
      </c>
      <c r="I40" s="303">
        <v>41694</v>
      </c>
      <c r="J40" s="303">
        <v>127290.4</v>
      </c>
      <c r="K40" s="303">
        <v>127743</v>
      </c>
      <c r="L40" s="303">
        <v>68142</v>
      </c>
      <c r="M40" s="303">
        <v>180040</v>
      </c>
      <c r="N40" s="301">
        <v>1498996</v>
      </c>
    </row>
    <row r="41" spans="1:14">
      <c r="A41" s="192">
        <v>2015</v>
      </c>
      <c r="B41" s="302">
        <v>110934</v>
      </c>
      <c r="C41" s="302">
        <v>53376</v>
      </c>
      <c r="D41" s="302">
        <v>106585</v>
      </c>
      <c r="E41" s="302">
        <v>228911</v>
      </c>
      <c r="F41" s="302">
        <v>208849</v>
      </c>
      <c r="G41" s="302">
        <v>117497</v>
      </c>
      <c r="H41" s="302">
        <v>210342</v>
      </c>
      <c r="I41" s="303">
        <v>97422</v>
      </c>
      <c r="J41" s="303">
        <v>253813</v>
      </c>
      <c r="K41" s="303">
        <v>0</v>
      </c>
      <c r="L41" s="303">
        <v>0</v>
      </c>
      <c r="M41" s="303">
        <v>0</v>
      </c>
      <c r="N41" s="301">
        <v>1387729</v>
      </c>
    </row>
    <row r="42" spans="1:14">
      <c r="A42" s="192">
        <v>2016</v>
      </c>
      <c r="B42" s="302">
        <v>0</v>
      </c>
      <c r="C42" s="302">
        <v>0</v>
      </c>
      <c r="D42" s="302">
        <v>0</v>
      </c>
      <c r="E42" s="302">
        <v>35313</v>
      </c>
      <c r="F42" s="302">
        <v>0</v>
      </c>
      <c r="G42" s="302">
        <v>0</v>
      </c>
      <c r="H42" s="302">
        <v>0</v>
      </c>
      <c r="I42" s="303">
        <v>0</v>
      </c>
      <c r="J42" s="303">
        <v>0</v>
      </c>
      <c r="K42" s="303">
        <v>427494</v>
      </c>
      <c r="L42" s="303">
        <v>84556</v>
      </c>
      <c r="M42" s="303">
        <v>138372</v>
      </c>
      <c r="N42" s="301">
        <v>685735</v>
      </c>
    </row>
    <row r="43" spans="1:14">
      <c r="A43" s="192">
        <v>2017</v>
      </c>
      <c r="B43" s="302">
        <v>0</v>
      </c>
      <c r="C43" s="302">
        <v>32699</v>
      </c>
      <c r="D43" s="302">
        <v>119341</v>
      </c>
      <c r="E43" s="302">
        <v>39632</v>
      </c>
      <c r="F43" s="302">
        <v>52597</v>
      </c>
      <c r="G43" s="302">
        <v>103011</v>
      </c>
      <c r="H43" s="302">
        <v>58147</v>
      </c>
      <c r="I43" s="302">
        <v>71465</v>
      </c>
      <c r="J43" s="301">
        <v>169386</v>
      </c>
      <c r="K43" s="301">
        <v>116649</v>
      </c>
      <c r="L43" s="301">
        <v>66266</v>
      </c>
      <c r="M43" s="301">
        <v>248824</v>
      </c>
      <c r="N43" s="301">
        <v>1078017</v>
      </c>
    </row>
    <row r="44" spans="1:14">
      <c r="A44" s="192">
        <v>2018</v>
      </c>
      <c r="B44" s="302">
        <v>77038</v>
      </c>
      <c r="C44" s="301">
        <v>101004</v>
      </c>
      <c r="D44" s="342">
        <v>87582</v>
      </c>
      <c r="E44" s="301">
        <v>65306</v>
      </c>
      <c r="F44" s="301">
        <v>56653</v>
      </c>
      <c r="G44" s="301">
        <v>60122</v>
      </c>
      <c r="H44" s="301">
        <v>8299</v>
      </c>
      <c r="I44" s="301">
        <v>140270</v>
      </c>
      <c r="J44" s="301">
        <v>96582</v>
      </c>
      <c r="K44" s="301">
        <v>92298</v>
      </c>
      <c r="L44" s="301">
        <v>298059</v>
      </c>
      <c r="M44" s="301">
        <v>134143</v>
      </c>
      <c r="N44" s="301">
        <f>SUM(B44:M44)</f>
        <v>1217356</v>
      </c>
    </row>
    <row r="45" spans="1:14">
      <c r="A45" s="192">
        <v>2019</v>
      </c>
      <c r="B45" s="302">
        <v>113674.3042</v>
      </c>
      <c r="C45" s="301">
        <v>163856.00839999999</v>
      </c>
      <c r="D45" s="301">
        <v>82299.246799999994</v>
      </c>
      <c r="E45" s="301">
        <v>168104.20209999999</v>
      </c>
      <c r="F45" s="301">
        <v>123100</v>
      </c>
      <c r="G45" s="301">
        <v>109500</v>
      </c>
      <c r="H45" s="301">
        <v>156221.7782</v>
      </c>
      <c r="I45" s="301">
        <v>147464.70670000001</v>
      </c>
      <c r="J45" s="301">
        <v>40886.7673</v>
      </c>
      <c r="K45" s="301">
        <v>140394.4111</v>
      </c>
      <c r="L45" s="301">
        <v>73818.002699999997</v>
      </c>
      <c r="M45" s="301">
        <v>250455.20490000001</v>
      </c>
      <c r="N45" s="301">
        <f>SUM(B45:M45)</f>
        <v>1569774.6324</v>
      </c>
    </row>
    <row r="46" spans="1:14">
      <c r="A46" s="192">
        <v>2020</v>
      </c>
      <c r="B46" s="302">
        <v>130443.2118</v>
      </c>
      <c r="C46" s="301">
        <v>103099.0327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>
        <f>SUM(B46:M46)</f>
        <v>233542.2445</v>
      </c>
    </row>
    <row r="47" spans="1:14">
      <c r="A47" s="819" t="s">
        <v>414</v>
      </c>
      <c r="B47" s="819"/>
      <c r="C47" s="819"/>
      <c r="D47" s="819"/>
      <c r="E47" s="819"/>
      <c r="F47" s="819"/>
      <c r="G47" s="819"/>
      <c r="H47" s="819"/>
      <c r="I47" s="819"/>
      <c r="J47" s="288"/>
      <c r="K47" s="288"/>
      <c r="L47" s="288"/>
      <c r="M47" s="288"/>
      <c r="N47" s="288"/>
    </row>
    <row r="48" spans="1:14">
      <c r="A48" s="310" t="s">
        <v>358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0"/>
  <sheetViews>
    <sheetView showGridLines="0" zoomScale="90" zoomScaleNormal="90" zoomScaleSheetLayoutView="100" workbookViewId="0">
      <selection activeCell="D5" sqref="D5:D6"/>
    </sheetView>
  </sheetViews>
  <sheetFormatPr baseColWidth="10" defaultColWidth="11.5703125" defaultRowHeight="12.75"/>
  <cols>
    <col min="1" max="1" width="14.85546875" style="172" customWidth="1"/>
    <col min="2" max="2" width="73.42578125" style="151" customWidth="1"/>
    <col min="3" max="3" width="20.5703125" style="159" customWidth="1"/>
    <col min="4" max="4" width="15.5703125" style="159" customWidth="1"/>
    <col min="5" max="5" width="11.5703125" style="151"/>
    <col min="6" max="6" width="29.42578125" style="151" bestFit="1" customWidth="1"/>
    <col min="7" max="16384" width="11.5703125" style="151"/>
  </cols>
  <sheetData>
    <row r="1" spans="1:8">
      <c r="A1" s="166" t="s">
        <v>287</v>
      </c>
      <c r="B1" s="188"/>
      <c r="C1" s="188"/>
      <c r="D1" s="188"/>
    </row>
    <row r="2" spans="1:8" ht="15.75">
      <c r="A2" s="136" t="s">
        <v>560</v>
      </c>
      <c r="B2" s="283"/>
      <c r="F2"/>
      <c r="G2"/>
      <c r="H2"/>
    </row>
    <row r="3" spans="1:8" ht="15.75">
      <c r="A3" s="136"/>
      <c r="B3" s="283"/>
      <c r="F3"/>
      <c r="G3"/>
      <c r="H3"/>
    </row>
    <row r="4" spans="1:8" ht="15">
      <c r="A4" s="275" t="s">
        <v>289</v>
      </c>
      <c r="B4" s="275" t="s">
        <v>290</v>
      </c>
      <c r="C4" s="276" t="s">
        <v>305</v>
      </c>
      <c r="D4" s="276" t="s">
        <v>291</v>
      </c>
      <c r="F4"/>
      <c r="G4"/>
      <c r="H4"/>
    </row>
    <row r="5" spans="1:8" ht="15">
      <c r="A5" s="277">
        <v>668</v>
      </c>
      <c r="B5" s="277" t="s">
        <v>249</v>
      </c>
      <c r="C5" s="278">
        <v>1240483.0221999998</v>
      </c>
      <c r="D5" s="279">
        <f>C5/128521500.6</f>
        <v>9.6519494124238363E-3</v>
      </c>
      <c r="F5"/>
      <c r="G5"/>
      <c r="H5"/>
    </row>
    <row r="6" spans="1:8" ht="15">
      <c r="A6" s="277">
        <v>337</v>
      </c>
      <c r="B6" s="277" t="s">
        <v>248</v>
      </c>
      <c r="C6" s="278">
        <v>310769.40759999992</v>
      </c>
      <c r="D6" s="279">
        <f t="shared" ref="D6:D12" si="0">C6/128521500.6</f>
        <v>2.4180343845129361E-3</v>
      </c>
      <c r="F6"/>
      <c r="G6"/>
      <c r="H6"/>
    </row>
    <row r="7" spans="1:8" ht="15">
      <c r="A7" s="473">
        <v>98</v>
      </c>
      <c r="B7" s="473" t="s">
        <v>292</v>
      </c>
      <c r="C7" s="474">
        <v>54723.684100000013</v>
      </c>
      <c r="D7" s="475">
        <f t="shared" si="0"/>
        <v>4.2579400212823233E-4</v>
      </c>
      <c r="F7"/>
      <c r="G7"/>
      <c r="H7"/>
    </row>
    <row r="8" spans="1:8" ht="15">
      <c r="A8" s="473">
        <v>25</v>
      </c>
      <c r="B8" s="473" t="s">
        <v>415</v>
      </c>
      <c r="C8" s="474">
        <v>71828.8943</v>
      </c>
      <c r="D8" s="475">
        <f t="shared" si="0"/>
        <v>5.5888620942541351E-4</v>
      </c>
      <c r="F8"/>
      <c r="G8"/>
      <c r="H8"/>
    </row>
    <row r="9" spans="1:8" ht="15">
      <c r="A9" s="473">
        <v>7</v>
      </c>
      <c r="B9" s="473" t="s">
        <v>416</v>
      </c>
      <c r="C9" s="474">
        <v>1469</v>
      </c>
      <c r="D9" s="475">
        <f t="shared" si="0"/>
        <v>1.1429994149943811E-5</v>
      </c>
      <c r="F9"/>
      <c r="G9"/>
      <c r="H9"/>
    </row>
    <row r="10" spans="1:8" ht="15">
      <c r="A10" s="473">
        <v>31</v>
      </c>
      <c r="B10" s="473" t="s">
        <v>355</v>
      </c>
      <c r="C10" s="474">
        <v>29854.9421</v>
      </c>
      <c r="D10" s="475">
        <f t="shared" si="0"/>
        <v>2.3229531215106277E-4</v>
      </c>
      <c r="F10"/>
      <c r="G10"/>
      <c r="H10"/>
    </row>
    <row r="11" spans="1:8" ht="15">
      <c r="A11" s="473">
        <v>2</v>
      </c>
      <c r="B11" s="473" t="s">
        <v>417</v>
      </c>
      <c r="C11" s="474">
        <v>92740.448399999994</v>
      </c>
      <c r="D11" s="475">
        <f t="shared" si="0"/>
        <v>7.2159481461890119E-4</v>
      </c>
      <c r="F11"/>
      <c r="G11"/>
      <c r="H11"/>
    </row>
    <row r="12" spans="1:8" ht="15">
      <c r="A12" s="473">
        <v>117</v>
      </c>
      <c r="B12" s="473" t="s">
        <v>293</v>
      </c>
      <c r="C12" s="474">
        <v>51898.349899999979</v>
      </c>
      <c r="D12" s="475">
        <f t="shared" si="0"/>
        <v>4.038106438044498E-4</v>
      </c>
      <c r="F12"/>
      <c r="G12"/>
      <c r="H12"/>
    </row>
    <row r="13" spans="1:8" ht="15">
      <c r="A13" s="280">
        <f>SUM(A5:A12)</f>
        <v>1285</v>
      </c>
      <c r="B13" s="281" t="s">
        <v>294</v>
      </c>
      <c r="C13" s="280">
        <f>SUM(C5:C12)</f>
        <v>1853767.7485999998</v>
      </c>
      <c r="D13" s="282">
        <f>C13/128521500.6</f>
        <v>1.4423794773214777E-2</v>
      </c>
      <c r="F13"/>
      <c r="G13"/>
      <c r="H13"/>
    </row>
    <row r="14" spans="1:8" ht="15.75">
      <c r="A14" s="136"/>
      <c r="B14" s="159"/>
      <c r="F14"/>
      <c r="G14"/>
      <c r="H14"/>
    </row>
    <row r="15" spans="1:8" s="316" customFormat="1" ht="15">
      <c r="A15" s="819" t="s">
        <v>559</v>
      </c>
      <c r="B15" s="819"/>
      <c r="C15" s="819"/>
      <c r="D15" s="819"/>
      <c r="F15"/>
      <c r="G15"/>
      <c r="H15"/>
    </row>
    <row r="16" spans="1:8" s="472" customFormat="1" ht="61.35" customHeight="1">
      <c r="A16" s="820" t="s">
        <v>418</v>
      </c>
      <c r="B16" s="820"/>
      <c r="C16" s="820"/>
      <c r="D16" s="820"/>
    </row>
    <row r="17" spans="1:8" ht="15">
      <c r="F17"/>
      <c r="G17"/>
      <c r="H17"/>
    </row>
    <row r="18" spans="1:8" ht="15">
      <c r="A18" s="471"/>
      <c r="F18"/>
      <c r="G18"/>
      <c r="H18"/>
    </row>
    <row r="19" spans="1:8" ht="15">
      <c r="F19"/>
      <c r="G19"/>
      <c r="H19"/>
    </row>
    <row r="22" spans="1:8">
      <c r="B22" s="299"/>
    </row>
    <row r="23" spans="1:8">
      <c r="C23" s="299"/>
    </row>
    <row r="24" spans="1:8">
      <c r="A24" s="158"/>
    </row>
    <row r="27" spans="1:8">
      <c r="A27" s="424"/>
      <c r="B27" s="425"/>
      <c r="C27" s="426"/>
      <c r="D27" s="426"/>
    </row>
    <row r="28" spans="1:8">
      <c r="A28" s="424"/>
      <c r="B28" s="425"/>
      <c r="C28" s="426"/>
      <c r="D28" s="426"/>
    </row>
    <row r="36" spans="1:4">
      <c r="C36" s="299"/>
    </row>
    <row r="38" spans="1:4">
      <c r="A38" s="424"/>
      <c r="B38" s="425"/>
      <c r="C38" s="426"/>
      <c r="D38" s="426"/>
    </row>
    <row r="39" spans="1:4">
      <c r="A39" s="427"/>
      <c r="B39" s="377"/>
      <c r="C39" s="373"/>
      <c r="D39" s="373"/>
    </row>
    <row r="40" spans="1:4">
      <c r="A40" s="428"/>
      <c r="B40" s="377"/>
      <c r="C40" s="373"/>
      <c r="D40" s="373"/>
    </row>
  </sheetData>
  <mergeCells count="2">
    <mergeCell ref="A15:D15"/>
    <mergeCell ref="A16:D16"/>
  </mergeCells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0"/>
  <sheetViews>
    <sheetView zoomScale="67" workbookViewId="0">
      <selection activeCell="G18" sqref="G18"/>
    </sheetView>
  </sheetViews>
  <sheetFormatPr baseColWidth="10" defaultColWidth="11.42578125" defaultRowHeight="15"/>
  <cols>
    <col min="1" max="1" width="16.85546875" style="143" customWidth="1"/>
    <col min="2" max="6" width="19.42578125" style="139" customWidth="1"/>
    <col min="7" max="7" width="17.140625" style="140" customWidth="1"/>
    <col min="8" max="16384" width="11.42578125" style="140"/>
  </cols>
  <sheetData>
    <row r="1" spans="1:17">
      <c r="A1" s="158" t="s">
        <v>303</v>
      </c>
      <c r="B1" s="172"/>
      <c r="C1" s="172"/>
      <c r="D1" s="172"/>
      <c r="E1" s="172"/>
      <c r="F1" s="172"/>
    </row>
    <row r="2" spans="1:17" ht="15.75">
      <c r="A2" s="136" t="s">
        <v>304</v>
      </c>
      <c r="B2" s="172"/>
      <c r="C2" s="172"/>
      <c r="D2" s="172"/>
      <c r="E2" s="172"/>
      <c r="F2" s="172"/>
    </row>
    <row r="3" spans="1:17">
      <c r="A3" s="158"/>
      <c r="B3" s="172"/>
      <c r="C3" s="172"/>
      <c r="D3" s="172"/>
      <c r="E3" s="172"/>
      <c r="F3" s="172"/>
    </row>
    <row r="4" spans="1:17">
      <c r="A4" s="157" t="s">
        <v>221</v>
      </c>
      <c r="B4" s="185" t="s">
        <v>295</v>
      </c>
      <c r="C4" s="185" t="s">
        <v>296</v>
      </c>
      <c r="D4" s="185" t="s">
        <v>297</v>
      </c>
      <c r="E4" s="185" t="s">
        <v>298</v>
      </c>
      <c r="F4" s="185" t="s">
        <v>299</v>
      </c>
    </row>
    <row r="5" spans="1:17">
      <c r="A5" s="157"/>
      <c r="B5" s="185" t="s">
        <v>300</v>
      </c>
      <c r="C5" s="185"/>
      <c r="D5" s="185" t="s">
        <v>301</v>
      </c>
      <c r="E5" s="185" t="s">
        <v>300</v>
      </c>
      <c r="F5" s="185" t="s">
        <v>302</v>
      </c>
    </row>
    <row r="6" spans="1:17">
      <c r="A6" s="158">
        <v>2011</v>
      </c>
      <c r="B6" s="387">
        <v>58.66</v>
      </c>
      <c r="C6" s="387">
        <v>146.12</v>
      </c>
      <c r="D6" s="387">
        <v>70.680000000000007</v>
      </c>
      <c r="E6" s="387">
        <v>135.63</v>
      </c>
      <c r="F6" s="387">
        <v>411.09</v>
      </c>
      <c r="G6" s="235"/>
    </row>
    <row r="7" spans="1:17">
      <c r="A7" s="158">
        <v>2012</v>
      </c>
      <c r="B7" s="387">
        <v>441.66</v>
      </c>
      <c r="C7" s="387">
        <v>12.71</v>
      </c>
      <c r="D7" s="387">
        <v>571.66999999999996</v>
      </c>
      <c r="E7" s="387">
        <v>941.67</v>
      </c>
      <c r="F7" s="387">
        <v>1967.71</v>
      </c>
      <c r="G7" s="235"/>
    </row>
    <row r="8" spans="1:17">
      <c r="A8" s="158">
        <v>2013</v>
      </c>
      <c r="B8" s="387">
        <v>336.98</v>
      </c>
      <c r="C8" s="387">
        <v>11.91</v>
      </c>
      <c r="D8" s="387">
        <v>505.37</v>
      </c>
      <c r="E8" s="387">
        <v>809.47</v>
      </c>
      <c r="F8" s="387">
        <v>1663.73</v>
      </c>
      <c r="G8" s="235"/>
    </row>
    <row r="9" spans="1:17">
      <c r="A9" s="158">
        <v>2014</v>
      </c>
      <c r="B9" s="387">
        <v>372.45</v>
      </c>
      <c r="C9" s="387">
        <v>120.64</v>
      </c>
      <c r="D9" s="387">
        <v>528.97</v>
      </c>
      <c r="E9" s="387">
        <v>535.11</v>
      </c>
      <c r="F9" s="387">
        <v>1557.17</v>
      </c>
      <c r="G9" s="235"/>
    </row>
    <row r="10" spans="1:17">
      <c r="A10" s="158">
        <v>2015</v>
      </c>
      <c r="B10" s="387">
        <v>208.18</v>
      </c>
      <c r="C10" s="387">
        <v>198.71</v>
      </c>
      <c r="D10" s="387">
        <v>352.16</v>
      </c>
      <c r="E10" s="387">
        <v>344.16</v>
      </c>
      <c r="F10" s="387">
        <v>1103.2</v>
      </c>
      <c r="G10" s="235"/>
    </row>
    <row r="11" spans="1:17">
      <c r="A11" s="158">
        <v>2016</v>
      </c>
      <c r="B11" s="387">
        <v>236.43</v>
      </c>
      <c r="C11" s="387">
        <v>205.76</v>
      </c>
      <c r="D11" s="387">
        <v>519.58000000000004</v>
      </c>
      <c r="E11" s="387">
        <v>101.5</v>
      </c>
      <c r="F11" s="387">
        <v>1063.27</v>
      </c>
      <c r="G11" s="235"/>
    </row>
    <row r="12" spans="1:17">
      <c r="A12" s="158">
        <v>2017</v>
      </c>
      <c r="B12" s="388">
        <v>638.01203592000002</v>
      </c>
      <c r="C12" s="388">
        <v>260.90940907000004</v>
      </c>
      <c r="D12" s="388">
        <v>808.82568502999993</v>
      </c>
      <c r="E12" s="388">
        <v>66.167433000000003</v>
      </c>
      <c r="F12" s="388">
        <v>1773.9145630200001</v>
      </c>
      <c r="G12" s="235"/>
    </row>
    <row r="13" spans="1:17">
      <c r="A13" s="158">
        <v>2018</v>
      </c>
      <c r="B13" s="388">
        <v>770.44</v>
      </c>
      <c r="C13" s="388">
        <v>267.08999999999997</v>
      </c>
      <c r="D13" s="388">
        <v>980.07</v>
      </c>
      <c r="E13" s="388">
        <v>88.32</v>
      </c>
      <c r="F13" s="388">
        <f>SUM(B13:E13)</f>
        <v>2105.92</v>
      </c>
      <c r="G13" s="235"/>
    </row>
    <row r="14" spans="1:17">
      <c r="A14" s="158">
        <v>2019</v>
      </c>
      <c r="B14" s="388">
        <v>545.05397387999994</v>
      </c>
      <c r="C14" s="388">
        <v>586.45435012999997</v>
      </c>
      <c r="D14" s="388">
        <v>883.37402214999986</v>
      </c>
      <c r="E14" s="388">
        <v>40.147508939999994</v>
      </c>
      <c r="F14" s="388">
        <f>SUM(B14:E14)</f>
        <v>2055.0298550999996</v>
      </c>
      <c r="G14" s="439"/>
      <c r="H14" s="439"/>
      <c r="I14" s="439"/>
      <c r="J14" s="439"/>
      <c r="K14" s="439"/>
    </row>
    <row r="15" spans="1:17">
      <c r="A15" s="164">
        <v>2020</v>
      </c>
      <c r="B15" s="469">
        <f>SUM(B16:B17)</f>
        <v>61.379618999999998</v>
      </c>
      <c r="C15" s="469">
        <f t="shared" ref="C15:F15" si="0">SUM(C16:C17)</f>
        <v>47.483633990000001</v>
      </c>
      <c r="D15" s="469">
        <f t="shared" si="0"/>
        <v>156.88579598000001</v>
      </c>
      <c r="E15" s="469">
        <f t="shared" si="0"/>
        <v>1.1980000000000001E-3</v>
      </c>
      <c r="F15" s="469">
        <f t="shared" si="0"/>
        <v>265.75024696999998</v>
      </c>
      <c r="G15" s="439"/>
      <c r="H15" s="439"/>
      <c r="I15" s="439"/>
      <c r="J15" s="439"/>
      <c r="K15" s="440"/>
      <c r="L15" s="438"/>
      <c r="M15" s="438"/>
      <c r="N15" s="438"/>
      <c r="O15" s="438"/>
      <c r="P15" s="438"/>
      <c r="Q15" s="438"/>
    </row>
    <row r="16" spans="1:17">
      <c r="A16" s="158" t="s">
        <v>137</v>
      </c>
      <c r="B16" s="467">
        <v>7.9618999999999995E-2</v>
      </c>
      <c r="C16" s="439">
        <v>27.083633990000003</v>
      </c>
      <c r="D16" s="439">
        <v>40.885795979999997</v>
      </c>
      <c r="E16" s="468">
        <v>1.1980000000000001E-3</v>
      </c>
      <c r="F16" s="440">
        <f>+SUM(B16:E16)</f>
        <v>68.050246970000003</v>
      </c>
      <c r="G16" s="447"/>
      <c r="H16" s="447"/>
      <c r="I16" s="447"/>
      <c r="J16" s="447"/>
      <c r="K16" s="447"/>
      <c r="L16" s="438"/>
      <c r="M16" s="438"/>
      <c r="N16" s="438"/>
      <c r="O16" s="438"/>
      <c r="P16" s="438"/>
      <c r="Q16" s="438"/>
    </row>
    <row r="17" spans="1:17">
      <c r="A17" s="158" t="s">
        <v>138</v>
      </c>
      <c r="B17" s="467">
        <v>61.3</v>
      </c>
      <c r="C17" s="439">
        <v>20.399999999999999</v>
      </c>
      <c r="D17" s="439">
        <v>116</v>
      </c>
      <c r="E17" s="468" t="s">
        <v>54</v>
      </c>
      <c r="F17" s="440">
        <f>+SUM(B17:E17)</f>
        <v>197.7</v>
      </c>
      <c r="G17" s="447"/>
      <c r="H17" s="447"/>
      <c r="I17" s="447"/>
      <c r="J17" s="447"/>
      <c r="K17" s="447"/>
      <c r="L17" s="438"/>
      <c r="M17" s="438"/>
      <c r="N17" s="438"/>
      <c r="O17" s="438"/>
      <c r="P17" s="438"/>
      <c r="Q17" s="438"/>
    </row>
    <row r="18" spans="1:17" ht="18.75" customHeight="1">
      <c r="A18" s="161" t="s">
        <v>299</v>
      </c>
      <c r="B18" s="441">
        <f>SUM(B6:B15)</f>
        <v>3669.2456287999998</v>
      </c>
      <c r="C18" s="441">
        <f t="shared" ref="C18:E18" si="1">SUM(C6:C15)</f>
        <v>1857.7873931900001</v>
      </c>
      <c r="D18" s="441">
        <f t="shared" si="1"/>
        <v>5377.5855031599995</v>
      </c>
      <c r="E18" s="441">
        <f t="shared" si="1"/>
        <v>3062.1761399400002</v>
      </c>
      <c r="F18" s="441">
        <f>SUM(F6:F15)</f>
        <v>13966.784665089999</v>
      </c>
    </row>
    <row r="19" spans="1:17">
      <c r="B19" s="233"/>
      <c r="C19" s="233"/>
      <c r="D19" s="233"/>
      <c r="E19" s="233"/>
      <c r="F19" s="233"/>
    </row>
    <row r="20" spans="1:17" ht="47.25" customHeight="1">
      <c r="A20" s="799" t="s">
        <v>570</v>
      </c>
      <c r="B20" s="799"/>
      <c r="C20" s="799"/>
      <c r="D20" s="799"/>
      <c r="E20" s="799"/>
      <c r="F20" s="799"/>
    </row>
  </sheetData>
  <mergeCells count="1">
    <mergeCell ref="A20:F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5"/>
  <sheetViews>
    <sheetView view="pageBreakPreview" zoomScaleNormal="100" zoomScaleSheetLayoutView="100" workbookViewId="0">
      <selection activeCell="D21" sqref="D21"/>
    </sheetView>
  </sheetViews>
  <sheetFormatPr baseColWidth="10" defaultColWidth="11.42578125" defaultRowHeight="15"/>
  <cols>
    <col min="1" max="1" width="16.85546875" style="143" customWidth="1"/>
    <col min="2" max="6" width="19.42578125" style="139" customWidth="1"/>
    <col min="7" max="16384" width="11.42578125" style="140"/>
  </cols>
  <sheetData>
    <row r="1" spans="1:13">
      <c r="A1" s="158" t="s">
        <v>303</v>
      </c>
      <c r="B1" s="172"/>
      <c r="C1" s="172"/>
      <c r="D1" s="172"/>
      <c r="E1" s="172"/>
      <c r="F1" s="172"/>
    </row>
    <row r="2" spans="1:13" ht="15.75">
      <c r="A2" s="136" t="s">
        <v>304</v>
      </c>
      <c r="B2" s="172"/>
      <c r="C2" s="172"/>
      <c r="D2" s="172"/>
      <c r="E2" s="172"/>
      <c r="F2" s="172"/>
    </row>
    <row r="3" spans="1:13">
      <c r="A3" s="158"/>
      <c r="B3" s="172"/>
      <c r="C3" s="172"/>
      <c r="D3" s="172"/>
      <c r="E3" s="172"/>
      <c r="F3" s="172"/>
    </row>
    <row r="4" spans="1:13">
      <c r="A4" s="157" t="s">
        <v>221</v>
      </c>
      <c r="B4" s="185" t="s">
        <v>295</v>
      </c>
      <c r="C4" s="185" t="s">
        <v>296</v>
      </c>
      <c r="D4" s="185" t="s">
        <v>297</v>
      </c>
      <c r="E4" s="185" t="s">
        <v>298</v>
      </c>
      <c r="F4" s="185" t="s">
        <v>299</v>
      </c>
    </row>
    <row r="5" spans="1:13">
      <c r="A5" s="157"/>
      <c r="B5" s="185" t="s">
        <v>300</v>
      </c>
      <c r="C5" s="185"/>
      <c r="D5" s="185" t="s">
        <v>301</v>
      </c>
      <c r="E5" s="185" t="s">
        <v>300</v>
      </c>
      <c r="F5" s="185" t="s">
        <v>302</v>
      </c>
    </row>
    <row r="6" spans="1:13">
      <c r="A6" s="158">
        <v>2011</v>
      </c>
      <c r="B6" s="172">
        <v>58.66</v>
      </c>
      <c r="C6" s="172">
        <v>146.12</v>
      </c>
      <c r="D6" s="172">
        <v>70.680000000000007</v>
      </c>
      <c r="E6" s="172">
        <v>135.63</v>
      </c>
      <c r="F6" s="172">
        <v>411.09</v>
      </c>
      <c r="G6" s="235"/>
    </row>
    <row r="7" spans="1:13">
      <c r="A7" s="158">
        <v>2012</v>
      </c>
      <c r="B7" s="172">
        <v>441.66</v>
      </c>
      <c r="C7" s="172">
        <v>12.71</v>
      </c>
      <c r="D7" s="172">
        <v>571.66999999999996</v>
      </c>
      <c r="E7" s="172">
        <v>941.67</v>
      </c>
      <c r="F7" s="184">
        <v>1967.71</v>
      </c>
      <c r="G7" s="235"/>
    </row>
    <row r="8" spans="1:13">
      <c r="A8" s="158">
        <v>2013</v>
      </c>
      <c r="B8" s="172">
        <v>336.98</v>
      </c>
      <c r="C8" s="172">
        <v>11.91</v>
      </c>
      <c r="D8" s="172">
        <v>505.37</v>
      </c>
      <c r="E8" s="172">
        <v>809.47</v>
      </c>
      <c r="F8" s="184">
        <v>1663.73</v>
      </c>
      <c r="G8" s="235"/>
    </row>
    <row r="9" spans="1:13">
      <c r="A9" s="158">
        <v>2014</v>
      </c>
      <c r="B9" s="172">
        <v>372.45</v>
      </c>
      <c r="C9" s="172">
        <v>120.64</v>
      </c>
      <c r="D9" s="172">
        <v>528.97</v>
      </c>
      <c r="E9" s="172">
        <v>535.11</v>
      </c>
      <c r="F9" s="184">
        <v>1557.17</v>
      </c>
      <c r="G9" s="235"/>
    </row>
    <row r="10" spans="1:13">
      <c r="A10" s="158">
        <v>2015</v>
      </c>
      <c r="B10" s="172">
        <v>208.18</v>
      </c>
      <c r="C10" s="172">
        <v>198.71</v>
      </c>
      <c r="D10" s="172">
        <v>352.16</v>
      </c>
      <c r="E10" s="172">
        <v>344.16</v>
      </c>
      <c r="F10" s="184">
        <v>1103.2</v>
      </c>
      <c r="G10" s="235"/>
    </row>
    <row r="11" spans="1:13">
      <c r="A11" s="158">
        <v>2016</v>
      </c>
      <c r="B11" s="172">
        <v>236.43</v>
      </c>
      <c r="C11" s="172">
        <v>205.76</v>
      </c>
      <c r="D11" s="172">
        <v>519.58000000000004</v>
      </c>
      <c r="E11" s="172">
        <v>101.5</v>
      </c>
      <c r="F11" s="184">
        <v>1063.27</v>
      </c>
      <c r="G11" s="235"/>
    </row>
    <row r="12" spans="1:13">
      <c r="A12" s="158">
        <v>2017</v>
      </c>
      <c r="B12" s="234">
        <v>638.01203592000002</v>
      </c>
      <c r="C12" s="234">
        <v>260.90940907000004</v>
      </c>
      <c r="D12" s="234">
        <v>808.82568502999993</v>
      </c>
      <c r="E12" s="234">
        <v>66.167433000000003</v>
      </c>
      <c r="F12" s="234">
        <v>1773.9145630200001</v>
      </c>
      <c r="G12" s="235"/>
    </row>
    <row r="13" spans="1:13">
      <c r="A13" s="158">
        <v>2018</v>
      </c>
      <c r="B13" s="234">
        <v>770.44</v>
      </c>
      <c r="C13" s="234">
        <v>267.08999999999997</v>
      </c>
      <c r="D13" s="234">
        <v>980.07</v>
      </c>
      <c r="E13" s="234">
        <v>88.32</v>
      </c>
      <c r="F13" s="234">
        <f>SUM(B13:E13)</f>
        <v>2105.92</v>
      </c>
      <c r="G13" s="235"/>
    </row>
    <row r="14" spans="1:13">
      <c r="A14" s="326" t="s">
        <v>356</v>
      </c>
      <c r="B14" s="186">
        <f>SUM(B15:B16)</f>
        <v>59.335118989999998</v>
      </c>
      <c r="C14" s="186">
        <f t="shared" ref="C14:F14" si="0">SUM(C15:C16)</f>
        <v>37.588855010000003</v>
      </c>
      <c r="D14" s="186">
        <f t="shared" si="0"/>
        <v>88.513385049999997</v>
      </c>
      <c r="E14" s="186">
        <f t="shared" si="0"/>
        <v>1.9999999999999999E-6</v>
      </c>
      <c r="F14" s="186">
        <f t="shared" si="0"/>
        <v>185.43736104999996</v>
      </c>
    </row>
    <row r="15" spans="1:13">
      <c r="A15" s="158" t="s">
        <v>137</v>
      </c>
      <c r="B15" s="234">
        <v>6.39099E-3</v>
      </c>
      <c r="C15" s="234">
        <v>11.426939990000001</v>
      </c>
      <c r="D15" s="234">
        <v>2.0681000000000001E-2</v>
      </c>
      <c r="E15" s="234">
        <v>0</v>
      </c>
      <c r="F15" s="323">
        <f>SUM(B15:E15)</f>
        <v>11.454011980000001</v>
      </c>
      <c r="G15" s="236"/>
      <c r="H15" s="317"/>
      <c r="I15" s="317"/>
      <c r="J15" s="317"/>
      <c r="K15" s="318"/>
      <c r="L15" s="318"/>
      <c r="M15" s="318"/>
    </row>
    <row r="16" spans="1:13">
      <c r="A16" s="322" t="s">
        <v>138</v>
      </c>
      <c r="B16" s="324">
        <v>59.328727999999998</v>
      </c>
      <c r="C16" s="324">
        <v>26.161915019999999</v>
      </c>
      <c r="D16" s="324">
        <v>88.49270405</v>
      </c>
      <c r="E16" s="324">
        <v>1.9999999999999999E-6</v>
      </c>
      <c r="F16" s="325">
        <f>SUM(B16:E16)</f>
        <v>173.98334906999997</v>
      </c>
      <c r="G16" s="236"/>
      <c r="H16" s="318"/>
      <c r="I16" s="318"/>
      <c r="J16" s="317"/>
      <c r="K16" s="318"/>
      <c r="L16" s="318"/>
      <c r="M16" s="318"/>
    </row>
    <row r="17" spans="1:13">
      <c r="A17" s="322"/>
      <c r="B17" s="324"/>
      <c r="C17" s="324"/>
      <c r="D17" s="324"/>
      <c r="E17" s="324"/>
      <c r="F17" s="325"/>
      <c r="G17" s="236"/>
      <c r="H17" s="318"/>
      <c r="I17" s="318"/>
      <c r="J17" s="317"/>
      <c r="K17" s="318"/>
      <c r="L17" s="318"/>
      <c r="M17" s="318"/>
    </row>
    <row r="18" spans="1:13">
      <c r="A18" s="321" t="s">
        <v>299</v>
      </c>
      <c r="B18" s="319">
        <f>SUM(B6:B14)</f>
        <v>3122.1471549100002</v>
      </c>
      <c r="C18" s="319">
        <f>SUM(C6:C14)</f>
        <v>1261.4382640800002</v>
      </c>
      <c r="D18" s="319">
        <f>SUM(D6:D14)</f>
        <v>4425.8390700799991</v>
      </c>
      <c r="E18" s="319">
        <f>SUM(E6:E14)</f>
        <v>3022.0274350000004</v>
      </c>
      <c r="F18" s="319">
        <f>SUM(F6:F14)</f>
        <v>11831.441924070001</v>
      </c>
      <c r="H18" s="318"/>
      <c r="I18" s="318"/>
    </row>
    <row r="19" spans="1:13">
      <c r="B19" s="233"/>
      <c r="C19" s="233"/>
      <c r="D19" s="233"/>
      <c r="E19" s="233"/>
      <c r="F19" s="233"/>
      <c r="H19" s="318"/>
      <c r="I19" s="318"/>
    </row>
    <row r="20" spans="1:13" ht="32.25" customHeight="1">
      <c r="A20" s="799" t="s">
        <v>367</v>
      </c>
      <c r="B20" s="799"/>
      <c r="C20" s="799"/>
      <c r="D20" s="799"/>
      <c r="E20" s="799"/>
      <c r="F20" s="799"/>
    </row>
    <row r="24" spans="1:13">
      <c r="B24" s="320"/>
      <c r="C24" s="320"/>
      <c r="D24" s="320"/>
      <c r="E24" s="320"/>
    </row>
    <row r="25" spans="1:13">
      <c r="B25" s="320"/>
      <c r="C25" s="320"/>
      <c r="D25" s="320"/>
      <c r="E25" s="320"/>
    </row>
  </sheetData>
  <mergeCells count="1">
    <mergeCell ref="A20:F20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83" t="s">
        <v>172</v>
      </c>
      <c r="C2" s="783"/>
      <c r="D2" s="783"/>
      <c r="E2" s="783"/>
      <c r="F2" s="783"/>
      <c r="G2" s="783"/>
    </row>
    <row r="3" spans="2:8">
      <c r="B3" s="783" t="s">
        <v>171</v>
      </c>
      <c r="C3" s="783"/>
      <c r="D3" s="783"/>
      <c r="E3" s="783"/>
      <c r="F3" s="783"/>
      <c r="G3" s="783"/>
    </row>
    <row r="5" spans="2:8" ht="33.75">
      <c r="B5" s="83"/>
      <c r="C5" s="84" t="s">
        <v>128</v>
      </c>
      <c r="D5" s="83" t="s">
        <v>129</v>
      </c>
      <c r="E5" s="83" t="s">
        <v>130</v>
      </c>
      <c r="F5" s="85" t="s">
        <v>131</v>
      </c>
      <c r="G5" s="85" t="s">
        <v>132</v>
      </c>
      <c r="H5" s="85" t="s">
        <v>55</v>
      </c>
    </row>
    <row r="8" spans="2:8">
      <c r="B8" s="57">
        <v>2011</v>
      </c>
      <c r="C8" s="58" t="s">
        <v>133</v>
      </c>
      <c r="D8" s="59" t="s">
        <v>134</v>
      </c>
      <c r="E8" s="59">
        <v>74.252005180000012</v>
      </c>
      <c r="F8" s="59" t="s">
        <v>54</v>
      </c>
      <c r="G8" s="60" t="s">
        <v>54</v>
      </c>
      <c r="H8" s="60">
        <f>SUM(D8:G8)</f>
        <v>74.252005180000012</v>
      </c>
    </row>
    <row r="9" spans="2:8">
      <c r="B9" s="61"/>
      <c r="C9" s="62" t="s">
        <v>135</v>
      </c>
      <c r="D9" s="63">
        <v>5.07822101</v>
      </c>
      <c r="E9" s="63">
        <v>70.916692009999991</v>
      </c>
      <c r="F9" s="63">
        <v>5.4546779699999997</v>
      </c>
      <c r="G9" s="64" t="s">
        <v>54</v>
      </c>
      <c r="H9" s="64">
        <f t="shared" ref="H9:H61" si="0">SUM(D9:G9)</f>
        <v>81.44959098999999</v>
      </c>
    </row>
    <row r="10" spans="2:8">
      <c r="B10" s="65"/>
      <c r="C10" s="66" t="s">
        <v>136</v>
      </c>
      <c r="D10" s="67">
        <v>53.582341989999996</v>
      </c>
      <c r="E10" s="67">
        <v>0.95393199000000006</v>
      </c>
      <c r="F10" s="67">
        <v>65.223550990000007</v>
      </c>
      <c r="G10" s="68">
        <v>135.62538000999999</v>
      </c>
      <c r="H10" s="68">
        <f t="shared" si="0"/>
        <v>255.38520498</v>
      </c>
    </row>
    <row r="11" spans="2:8">
      <c r="B11" s="118"/>
      <c r="C11" s="116" t="s">
        <v>55</v>
      </c>
      <c r="D11" s="119">
        <f>SUM(D8:D10)</f>
        <v>58.660562999999996</v>
      </c>
      <c r="E11" s="119">
        <f>SUM(E8:E10)</f>
        <v>146.12262917999999</v>
      </c>
      <c r="F11" s="119">
        <f>SUM(F8:F10)</f>
        <v>70.678228960000013</v>
      </c>
      <c r="G11" s="119">
        <f>SUM(G8:G10)</f>
        <v>135.62538000999999</v>
      </c>
      <c r="H11" s="119">
        <f t="shared" si="0"/>
        <v>411.08680114999993</v>
      </c>
    </row>
    <row r="12" spans="2:8">
      <c r="B12" s="57">
        <v>2012</v>
      </c>
      <c r="C12" s="58" t="s">
        <v>137</v>
      </c>
      <c r="D12" s="59">
        <v>62.824097009999996</v>
      </c>
      <c r="E12" s="59">
        <v>4.1418440200000006</v>
      </c>
      <c r="F12" s="59">
        <v>74.358613950000006</v>
      </c>
      <c r="G12" s="60">
        <v>81.362797069999985</v>
      </c>
      <c r="H12" s="60">
        <f t="shared" si="0"/>
        <v>222.68735205000002</v>
      </c>
    </row>
    <row r="13" spans="2:8">
      <c r="B13" s="61"/>
      <c r="C13" s="62" t="s">
        <v>138</v>
      </c>
      <c r="D13" s="63">
        <v>48.167363980000005</v>
      </c>
      <c r="E13" s="63">
        <v>0.10188</v>
      </c>
      <c r="F13" s="63">
        <v>60.340161020000004</v>
      </c>
      <c r="G13" s="64">
        <v>48.651877030000001</v>
      </c>
      <c r="H13" s="64">
        <f t="shared" si="0"/>
        <v>157.26128203000002</v>
      </c>
    </row>
    <row r="14" spans="2:8">
      <c r="B14" s="61"/>
      <c r="C14" s="62" t="s">
        <v>139</v>
      </c>
      <c r="D14" s="63">
        <v>9.1524989899999998</v>
      </c>
      <c r="E14" s="63">
        <v>0.37464199999999998</v>
      </c>
      <c r="F14" s="63">
        <v>9.9011580099999996</v>
      </c>
      <c r="G14" s="64">
        <v>63.045594969999996</v>
      </c>
      <c r="H14" s="64">
        <f t="shared" si="0"/>
        <v>82.473893969999992</v>
      </c>
    </row>
    <row r="15" spans="2:8">
      <c r="B15" s="61"/>
      <c r="C15" s="62" t="s">
        <v>140</v>
      </c>
      <c r="D15" s="63" t="s">
        <v>134</v>
      </c>
      <c r="E15" s="63">
        <v>0.65635500000000002</v>
      </c>
      <c r="F15" s="63" t="s">
        <v>54</v>
      </c>
      <c r="G15" s="64" t="s">
        <v>54</v>
      </c>
      <c r="H15" s="64">
        <f t="shared" si="0"/>
        <v>0.65635500000000002</v>
      </c>
    </row>
    <row r="16" spans="2:8">
      <c r="B16" s="61"/>
      <c r="C16" s="62" t="s">
        <v>141</v>
      </c>
      <c r="D16" s="63">
        <v>39.030414999999998</v>
      </c>
      <c r="E16" s="63">
        <v>1.0892379699999999</v>
      </c>
      <c r="F16" s="63">
        <v>49.080779019999994</v>
      </c>
      <c r="G16" s="64">
        <v>145.60501001</v>
      </c>
      <c r="H16" s="64">
        <f t="shared" si="0"/>
        <v>234.805442</v>
      </c>
    </row>
    <row r="17" spans="2:8">
      <c r="B17" s="61"/>
      <c r="C17" s="62" t="s">
        <v>142</v>
      </c>
      <c r="D17" s="63">
        <v>79.399479990000003</v>
      </c>
      <c r="E17" s="63">
        <v>0.66559897000000001</v>
      </c>
      <c r="F17" s="63">
        <v>102.48355596000002</v>
      </c>
      <c r="G17" s="64">
        <v>107.716645</v>
      </c>
      <c r="H17" s="64">
        <f t="shared" si="0"/>
        <v>290.26527992000001</v>
      </c>
    </row>
    <row r="18" spans="2:8">
      <c r="B18" s="61"/>
      <c r="C18" s="62" t="s">
        <v>143</v>
      </c>
      <c r="D18" s="63" t="s">
        <v>134</v>
      </c>
      <c r="E18" s="63">
        <v>0.35561801999999998</v>
      </c>
      <c r="F18" s="63">
        <v>0.39148200000000005</v>
      </c>
      <c r="G18" s="64" t="s">
        <v>54</v>
      </c>
      <c r="H18" s="64">
        <f t="shared" si="0"/>
        <v>0.74710001999999998</v>
      </c>
    </row>
    <row r="19" spans="2:8">
      <c r="B19" s="61"/>
      <c r="C19" s="62" t="s">
        <v>144</v>
      </c>
      <c r="D19" s="63">
        <v>18.247289000000002</v>
      </c>
      <c r="E19" s="63">
        <v>1.148998</v>
      </c>
      <c r="F19" s="63">
        <v>25.069594939999998</v>
      </c>
      <c r="G19" s="64" t="s">
        <v>54</v>
      </c>
      <c r="H19" s="64">
        <f t="shared" si="0"/>
        <v>44.465881940000003</v>
      </c>
    </row>
    <row r="20" spans="2:8">
      <c r="B20" s="61"/>
      <c r="C20" s="62" t="s">
        <v>145</v>
      </c>
      <c r="D20" s="63">
        <v>96.126011009999985</v>
      </c>
      <c r="E20" s="63">
        <v>1.207028</v>
      </c>
      <c r="F20" s="63">
        <v>124.00815412</v>
      </c>
      <c r="G20" s="64">
        <v>274.66685699999999</v>
      </c>
      <c r="H20" s="64">
        <f t="shared" si="0"/>
        <v>496.00805012999996</v>
      </c>
    </row>
    <row r="21" spans="2:8">
      <c r="B21" s="61"/>
      <c r="C21" s="62" t="s">
        <v>133</v>
      </c>
      <c r="D21" s="63" t="s">
        <v>134</v>
      </c>
      <c r="E21" s="63">
        <v>1.6384880000000002</v>
      </c>
      <c r="F21" s="63" t="s">
        <v>54</v>
      </c>
      <c r="G21" s="64" t="s">
        <v>54</v>
      </c>
      <c r="H21" s="64">
        <f t="shared" si="0"/>
        <v>1.6384880000000002</v>
      </c>
    </row>
    <row r="22" spans="2:8">
      <c r="B22" s="61"/>
      <c r="C22" s="62" t="s">
        <v>135</v>
      </c>
      <c r="D22" s="63">
        <v>37.156631010000005</v>
      </c>
      <c r="E22" s="63">
        <v>1.271609</v>
      </c>
      <c r="F22" s="63">
        <v>54.745559030000003</v>
      </c>
      <c r="G22" s="64" t="s">
        <v>54</v>
      </c>
      <c r="H22" s="64">
        <f t="shared" si="0"/>
        <v>93.173799040000006</v>
      </c>
    </row>
    <row r="23" spans="2:8">
      <c r="B23" s="65"/>
      <c r="C23" s="66" t="s">
        <v>146</v>
      </c>
      <c r="D23" s="67">
        <v>51.55153301</v>
      </c>
      <c r="E23" s="67">
        <v>5.9597000000000004E-2</v>
      </c>
      <c r="F23" s="67">
        <v>71.292634950000007</v>
      </c>
      <c r="G23" s="68">
        <v>220.61931699000002</v>
      </c>
      <c r="H23" s="68">
        <f t="shared" si="0"/>
        <v>343.52308195000001</v>
      </c>
    </row>
    <row r="24" spans="2:8">
      <c r="B24" s="118"/>
      <c r="C24" s="116" t="s">
        <v>55</v>
      </c>
      <c r="D24" s="119">
        <f>SUM(D12:D23)</f>
        <v>441.65531900000008</v>
      </c>
      <c r="E24" s="119">
        <f>SUM(E12:E23)</f>
        <v>12.710895980000002</v>
      </c>
      <c r="F24" s="119">
        <f>SUM(F12:F23)</f>
        <v>571.671693</v>
      </c>
      <c r="G24" s="119">
        <f>SUM(G12:G23)</f>
        <v>941.66809807000004</v>
      </c>
      <c r="H24" s="119">
        <f t="shared" si="0"/>
        <v>1967.70600605</v>
      </c>
    </row>
    <row r="25" spans="2:8">
      <c r="B25" s="57">
        <v>2013</v>
      </c>
      <c r="C25" s="58" t="s">
        <v>137</v>
      </c>
      <c r="D25" s="59">
        <v>7.6820100000000004E-3</v>
      </c>
      <c r="E25" s="59">
        <v>1.6654300100000001</v>
      </c>
      <c r="F25" s="59">
        <v>0.67418499999999992</v>
      </c>
      <c r="G25" s="60">
        <v>0</v>
      </c>
      <c r="H25" s="60">
        <f t="shared" si="0"/>
        <v>2.3472970200000001</v>
      </c>
    </row>
    <row r="26" spans="2:8">
      <c r="B26" s="61"/>
      <c r="C26" s="62" t="s">
        <v>138</v>
      </c>
      <c r="D26" s="63">
        <v>21.660934000000001</v>
      </c>
      <c r="E26" s="63">
        <v>2.360214</v>
      </c>
      <c r="F26" s="63">
        <v>33.753632039999999</v>
      </c>
      <c r="G26" s="64">
        <v>5.4566549999999996</v>
      </c>
      <c r="H26" s="64">
        <f t="shared" si="0"/>
        <v>63.231435039999994</v>
      </c>
    </row>
    <row r="27" spans="2:8">
      <c r="B27" s="61"/>
      <c r="C27" s="62" t="s">
        <v>139</v>
      </c>
      <c r="D27" s="63">
        <v>65.725545979999993</v>
      </c>
      <c r="E27" s="63">
        <v>1.359478</v>
      </c>
      <c r="F27" s="63">
        <v>90.361466989999997</v>
      </c>
      <c r="G27" s="64">
        <v>293.31292001999998</v>
      </c>
      <c r="H27" s="64">
        <f t="shared" si="0"/>
        <v>450.75941098999999</v>
      </c>
    </row>
    <row r="28" spans="2:8">
      <c r="B28" s="61"/>
      <c r="C28" s="62" t="s">
        <v>120</v>
      </c>
      <c r="D28" s="63">
        <v>1.3670899599999999</v>
      </c>
      <c r="E28" s="63">
        <v>0.489813</v>
      </c>
      <c r="F28" s="63">
        <v>0.87217999999999996</v>
      </c>
      <c r="G28" s="64">
        <v>1.9000000000000001E-5</v>
      </c>
      <c r="H28" s="64">
        <f t="shared" si="0"/>
        <v>2.7291019599999999</v>
      </c>
    </row>
    <row r="29" spans="2:8">
      <c r="B29" s="61"/>
      <c r="C29" s="62" t="s">
        <v>141</v>
      </c>
      <c r="D29" s="63">
        <v>23.826887970000001</v>
      </c>
      <c r="E29" s="63">
        <v>0.68775702000000005</v>
      </c>
      <c r="F29" s="63">
        <v>34.449959069999998</v>
      </c>
      <c r="G29" s="64">
        <v>132.62300809000001</v>
      </c>
      <c r="H29" s="64">
        <f t="shared" si="0"/>
        <v>191.58761215000001</v>
      </c>
    </row>
    <row r="30" spans="2:8">
      <c r="B30" s="61"/>
      <c r="C30" s="62" t="s">
        <v>142</v>
      </c>
      <c r="D30" s="63">
        <v>73.42502300999999</v>
      </c>
      <c r="E30" s="63">
        <v>0.47390100000000002</v>
      </c>
      <c r="F30" s="63">
        <v>112.57678302000001</v>
      </c>
      <c r="G30" s="64">
        <v>20.224245</v>
      </c>
      <c r="H30" s="64">
        <f t="shared" si="0"/>
        <v>206.69995202999999</v>
      </c>
    </row>
    <row r="31" spans="2:8">
      <c r="B31" s="61"/>
      <c r="C31" s="62" t="s">
        <v>143</v>
      </c>
      <c r="D31" s="63">
        <v>0</v>
      </c>
      <c r="E31" s="63">
        <v>0.63022696999999994</v>
      </c>
      <c r="F31" s="63">
        <v>0.32477</v>
      </c>
      <c r="G31" s="64">
        <v>0</v>
      </c>
      <c r="H31" s="64">
        <f t="shared" si="0"/>
        <v>0.95499696999999995</v>
      </c>
    </row>
    <row r="32" spans="2:8">
      <c r="B32" s="61"/>
      <c r="C32" s="62" t="s">
        <v>147</v>
      </c>
      <c r="D32" s="63">
        <v>25.174167000000001</v>
      </c>
      <c r="E32" s="63">
        <v>0.69820694999999999</v>
      </c>
      <c r="F32" s="63">
        <v>45.54200307</v>
      </c>
      <c r="G32" s="64">
        <v>72.417529980000012</v>
      </c>
      <c r="H32" s="64">
        <f t="shared" si="0"/>
        <v>143.831907</v>
      </c>
    </row>
    <row r="33" spans="2:8">
      <c r="B33" s="61"/>
      <c r="C33" s="62" t="s">
        <v>148</v>
      </c>
      <c r="D33" s="63">
        <v>41.106206010000008</v>
      </c>
      <c r="E33" s="63">
        <v>0.65959699999999999</v>
      </c>
      <c r="F33" s="63">
        <v>60.56780002</v>
      </c>
      <c r="G33" s="64">
        <v>96.463214010000016</v>
      </c>
      <c r="H33" s="64">
        <f t="shared" si="0"/>
        <v>198.79681704000001</v>
      </c>
    </row>
    <row r="34" spans="2:8">
      <c r="B34" s="61"/>
      <c r="C34" s="62" t="s">
        <v>149</v>
      </c>
      <c r="D34" s="63">
        <v>3.9786000000000002E-2</v>
      </c>
      <c r="E34" s="63">
        <v>0.80451007999999991</v>
      </c>
      <c r="F34" s="63">
        <v>1.1600559499999998</v>
      </c>
      <c r="G34" s="64">
        <v>0.2</v>
      </c>
      <c r="H34" s="64">
        <f t="shared" si="0"/>
        <v>2.2043520299999999</v>
      </c>
    </row>
    <row r="35" spans="2:8">
      <c r="B35" s="61"/>
      <c r="C35" s="62" t="s">
        <v>135</v>
      </c>
      <c r="D35" s="63">
        <v>13.09331203</v>
      </c>
      <c r="E35" s="63">
        <v>0.6853490000000001</v>
      </c>
      <c r="F35" s="63">
        <v>20.488748059999999</v>
      </c>
      <c r="G35" s="64">
        <v>178.25462704</v>
      </c>
      <c r="H35" s="64">
        <f t="shared" si="0"/>
        <v>212.52203613</v>
      </c>
    </row>
    <row r="36" spans="2:8">
      <c r="B36" s="65"/>
      <c r="C36" s="66" t="s">
        <v>136</v>
      </c>
      <c r="D36" s="67">
        <v>71.55782400999999</v>
      </c>
      <c r="E36" s="67">
        <v>1.3957080000000002</v>
      </c>
      <c r="F36" s="67">
        <v>104.59380802</v>
      </c>
      <c r="G36" s="68">
        <v>10.52248393</v>
      </c>
      <c r="H36" s="68">
        <f t="shared" si="0"/>
        <v>188.06982395999998</v>
      </c>
    </row>
    <row r="37" spans="2:8">
      <c r="B37" s="118"/>
      <c r="C37" s="116" t="s">
        <v>55</v>
      </c>
      <c r="D37" s="119">
        <f>SUM(D25:D36)</f>
        <v>336.98445797999995</v>
      </c>
      <c r="E37" s="119">
        <f>SUM(E25:E36)</f>
        <v>11.910191030000002</v>
      </c>
      <c r="F37" s="119">
        <f>SUM(F25:F36)</f>
        <v>505.36539124000001</v>
      </c>
      <c r="G37" s="119">
        <f>SUM(G25:G36)</f>
        <v>809.47470207000003</v>
      </c>
      <c r="H37" s="119">
        <f t="shared" si="0"/>
        <v>1663.7347423199999</v>
      </c>
    </row>
    <row r="38" spans="2:8">
      <c r="B38" s="57">
        <v>2014</v>
      </c>
      <c r="C38" s="58" t="s">
        <v>137</v>
      </c>
      <c r="D38" s="59" t="s">
        <v>54</v>
      </c>
      <c r="E38" s="59">
        <v>1.3267860900000001</v>
      </c>
      <c r="F38" s="59" t="s">
        <v>54</v>
      </c>
      <c r="G38" s="60" t="s">
        <v>54</v>
      </c>
      <c r="H38" s="60">
        <f t="shared" si="0"/>
        <v>1.3267860900000001</v>
      </c>
    </row>
    <row r="39" spans="2:8">
      <c r="B39" s="61"/>
      <c r="C39" s="62" t="s">
        <v>138</v>
      </c>
      <c r="D39" s="63">
        <v>10.899421019999998</v>
      </c>
      <c r="E39" s="63">
        <v>0.32034800000000002</v>
      </c>
      <c r="F39" s="63">
        <v>15.217180990000001</v>
      </c>
      <c r="G39" s="64">
        <v>55.58428601</v>
      </c>
      <c r="H39" s="64">
        <f t="shared" si="0"/>
        <v>82.021236020000003</v>
      </c>
    </row>
    <row r="40" spans="2:8">
      <c r="B40" s="61"/>
      <c r="C40" s="62" t="s">
        <v>139</v>
      </c>
      <c r="D40" s="63">
        <v>61.024490990000004</v>
      </c>
      <c r="E40" s="63">
        <v>0.82191999999999998</v>
      </c>
      <c r="F40" s="63">
        <v>98.17055302</v>
      </c>
      <c r="G40" s="64">
        <v>182.77540000999997</v>
      </c>
      <c r="H40" s="64">
        <f t="shared" si="0"/>
        <v>342.79236401999998</v>
      </c>
    </row>
    <row r="41" spans="2:8">
      <c r="B41" s="61"/>
      <c r="C41" s="62" t="s">
        <v>140</v>
      </c>
      <c r="D41" s="63">
        <v>3.6859999999999997E-2</v>
      </c>
      <c r="E41" s="63">
        <v>0.92506001000000004</v>
      </c>
      <c r="F41" s="63">
        <v>7.8101000000000004E-2</v>
      </c>
      <c r="G41" s="64">
        <v>3.8099999999999999E-4</v>
      </c>
      <c r="H41" s="64">
        <f t="shared" si="0"/>
        <v>1.04040201</v>
      </c>
    </row>
    <row r="42" spans="2:8">
      <c r="B42" s="61"/>
      <c r="C42" s="62" t="s">
        <v>141</v>
      </c>
      <c r="D42" s="63">
        <v>38.302218000000018</v>
      </c>
      <c r="E42" s="63">
        <v>42.345388</v>
      </c>
      <c r="F42" s="63">
        <v>54.057368050000008</v>
      </c>
      <c r="G42" s="64">
        <v>1.9800000000000002E-4</v>
      </c>
      <c r="H42" s="64">
        <f t="shared" si="0"/>
        <v>134.70517205000004</v>
      </c>
    </row>
    <row r="43" spans="2:8">
      <c r="B43" s="61"/>
      <c r="C43" s="62" t="s">
        <v>142</v>
      </c>
      <c r="D43" s="63">
        <v>64.771010009999998</v>
      </c>
      <c r="E43" s="63">
        <v>10.538568999999999</v>
      </c>
      <c r="F43" s="63">
        <v>88.058616010000009</v>
      </c>
      <c r="G43" s="64">
        <v>101.32263998000001</v>
      </c>
      <c r="H43" s="64">
        <f t="shared" si="0"/>
        <v>264.69083499999999</v>
      </c>
    </row>
    <row r="44" spans="2:8">
      <c r="B44" s="61"/>
      <c r="C44" s="62" t="s">
        <v>143</v>
      </c>
      <c r="D44" s="63" t="s">
        <v>54</v>
      </c>
      <c r="E44" s="63">
        <v>0.33582699999999999</v>
      </c>
      <c r="F44" s="63">
        <v>0.26256699999999999</v>
      </c>
      <c r="G44" s="64">
        <v>2.1699999999999999E-4</v>
      </c>
      <c r="H44" s="64">
        <f t="shared" si="0"/>
        <v>0.598611</v>
      </c>
    </row>
    <row r="45" spans="2:8">
      <c r="B45" s="61"/>
      <c r="C45" s="62" t="s">
        <v>144</v>
      </c>
      <c r="D45" s="63">
        <v>40.871275009999998</v>
      </c>
      <c r="E45" s="63">
        <v>11.906943</v>
      </c>
      <c r="F45" s="63">
        <v>46.515311079999996</v>
      </c>
      <c r="G45" s="64" t="s">
        <v>54</v>
      </c>
      <c r="H45" s="64">
        <f t="shared" si="0"/>
        <v>99.293529089999993</v>
      </c>
    </row>
    <row r="46" spans="2:8">
      <c r="B46" s="61"/>
      <c r="C46" s="62" t="s">
        <v>145</v>
      </c>
      <c r="D46" s="63">
        <v>45.749031000000002</v>
      </c>
      <c r="E46" s="63">
        <v>10.390864029999999</v>
      </c>
      <c r="F46" s="63">
        <v>76.482171969999996</v>
      </c>
      <c r="G46" s="64">
        <v>81.299084989999983</v>
      </c>
      <c r="H46" s="64">
        <f t="shared" si="0"/>
        <v>213.92115199</v>
      </c>
    </row>
    <row r="47" spans="2:8">
      <c r="B47" s="61"/>
      <c r="C47" s="62" t="s">
        <v>133</v>
      </c>
      <c r="D47" s="63" t="s">
        <v>54</v>
      </c>
      <c r="E47" s="63">
        <v>10.64740407</v>
      </c>
      <c r="F47" s="63">
        <v>0.13961199999999999</v>
      </c>
      <c r="G47" s="64">
        <v>1.9000000000000001E-5</v>
      </c>
      <c r="H47" s="64">
        <f t="shared" si="0"/>
        <v>10.78703507</v>
      </c>
    </row>
    <row r="48" spans="2:8">
      <c r="B48" s="61"/>
      <c r="C48" s="62" t="s">
        <v>135</v>
      </c>
      <c r="D48" s="63">
        <v>6.2949449999999993</v>
      </c>
      <c r="E48" s="63">
        <v>10.467304</v>
      </c>
      <c r="F48" s="63">
        <v>11.64411799</v>
      </c>
      <c r="G48" s="64">
        <v>31.104816010000004</v>
      </c>
      <c r="H48" s="64">
        <f t="shared" si="0"/>
        <v>59.511183000000003</v>
      </c>
    </row>
    <row r="49" spans="2:9">
      <c r="B49" s="65"/>
      <c r="C49" s="66" t="s">
        <v>146</v>
      </c>
      <c r="D49" s="67">
        <v>104.50301395999999</v>
      </c>
      <c r="E49" s="67">
        <v>20.614069000000001</v>
      </c>
      <c r="F49" s="67">
        <v>138.34492804000004</v>
      </c>
      <c r="G49" s="68">
        <v>83.019745959999995</v>
      </c>
      <c r="H49" s="68">
        <f t="shared" si="0"/>
        <v>346.48175695999998</v>
      </c>
    </row>
    <row r="50" spans="2:9">
      <c r="B50" s="118"/>
      <c r="C50" s="116" t="s">
        <v>55</v>
      </c>
      <c r="D50" s="119">
        <f>SUM(D38:D49)</f>
        <v>372.45226499</v>
      </c>
      <c r="E50" s="119">
        <f>SUM(E38:E49)</f>
        <v>120.64048220000002</v>
      </c>
      <c r="F50" s="119">
        <f>SUM(F38:F49)</f>
        <v>528.97052714999995</v>
      </c>
      <c r="G50" s="119">
        <f>SUM(G38:G49)</f>
        <v>535.10678796000002</v>
      </c>
      <c r="H50" s="119">
        <f t="shared" si="0"/>
        <v>1557.1700622999999</v>
      </c>
    </row>
    <row r="51" spans="2:9">
      <c r="B51" s="57">
        <v>2015</v>
      </c>
      <c r="C51" s="58" t="s">
        <v>137</v>
      </c>
      <c r="D51" s="59" t="s">
        <v>54</v>
      </c>
      <c r="E51" s="59">
        <v>6.7580000000000001E-3</v>
      </c>
      <c r="F51" s="59">
        <v>4.6379999999999998E-3</v>
      </c>
      <c r="G51" s="60" t="s">
        <v>54</v>
      </c>
      <c r="H51" s="60">
        <f t="shared" si="0"/>
        <v>1.1396E-2</v>
      </c>
    </row>
    <row r="52" spans="2:9">
      <c r="B52" s="61"/>
      <c r="C52" s="62" t="s">
        <v>138</v>
      </c>
      <c r="D52" s="63">
        <v>21.104106980000001</v>
      </c>
      <c r="E52" s="63">
        <v>20.560317009999999</v>
      </c>
      <c r="F52" s="63">
        <v>27.443180969999997</v>
      </c>
      <c r="G52" s="64">
        <v>70.524554000000009</v>
      </c>
      <c r="H52" s="64">
        <f t="shared" si="0"/>
        <v>139.63215896000003</v>
      </c>
    </row>
    <row r="53" spans="2:9">
      <c r="B53" s="61"/>
      <c r="C53" s="62" t="s">
        <v>139</v>
      </c>
      <c r="D53" s="63">
        <v>39.545321969999996</v>
      </c>
      <c r="E53" s="63">
        <v>11.567159999999999</v>
      </c>
      <c r="F53" s="63">
        <v>68.441786059999998</v>
      </c>
      <c r="G53" s="64">
        <v>73.175221010000001</v>
      </c>
      <c r="H53" s="64">
        <f t="shared" si="0"/>
        <v>192.72948904</v>
      </c>
      <c r="I53" s="56"/>
    </row>
    <row r="54" spans="2:9">
      <c r="B54" s="61"/>
      <c r="C54" s="62" t="s">
        <v>140</v>
      </c>
      <c r="D54" s="63" t="s">
        <v>54</v>
      </c>
      <c r="E54" s="63">
        <v>16.368392979999999</v>
      </c>
      <c r="F54" s="63" t="s">
        <v>54</v>
      </c>
      <c r="G54" s="64">
        <v>2.0000000000000002E-5</v>
      </c>
      <c r="H54" s="64">
        <f t="shared" si="0"/>
        <v>16.368412979999999</v>
      </c>
      <c r="I54" s="56"/>
    </row>
    <row r="55" spans="2:9">
      <c r="B55" s="61"/>
      <c r="C55" s="62" t="s">
        <v>141</v>
      </c>
      <c r="D55" s="63">
        <v>17.089969980000003</v>
      </c>
      <c r="E55" s="63">
        <v>17.583893009999997</v>
      </c>
      <c r="F55" s="63">
        <v>16.96176904</v>
      </c>
      <c r="G55" s="64">
        <v>48.619993999999998</v>
      </c>
      <c r="H55" s="64">
        <f t="shared" si="0"/>
        <v>100.25562603</v>
      </c>
      <c r="I55" s="56"/>
    </row>
    <row r="56" spans="2:9">
      <c r="B56" s="61"/>
      <c r="C56" s="62" t="s">
        <v>142</v>
      </c>
      <c r="D56" s="63">
        <v>32.906866999999998</v>
      </c>
      <c r="E56" s="63">
        <v>19.527011039999998</v>
      </c>
      <c r="F56" s="63">
        <v>63.153355050000002</v>
      </c>
      <c r="G56" s="64">
        <v>1.2717000000000001E-2</v>
      </c>
      <c r="H56" s="64">
        <f t="shared" si="0"/>
        <v>115.59995008999999</v>
      </c>
      <c r="I56" s="56"/>
    </row>
    <row r="57" spans="2:9">
      <c r="B57" s="61"/>
      <c r="C57" s="62" t="s">
        <v>143</v>
      </c>
      <c r="D57" s="63">
        <v>4.5823999999999997E-2</v>
      </c>
      <c r="E57" s="63">
        <v>21.45757699</v>
      </c>
      <c r="F57" s="63">
        <v>0.34621499999999999</v>
      </c>
      <c r="G57" s="64">
        <v>5.2659999999999998E-3</v>
      </c>
      <c r="H57" s="64">
        <f t="shared" si="0"/>
        <v>21.854881989999999</v>
      </c>
      <c r="I57" s="56"/>
    </row>
    <row r="58" spans="2:9">
      <c r="B58" s="61"/>
      <c r="C58" s="62" t="s">
        <v>147</v>
      </c>
      <c r="D58" s="63">
        <v>22.478963090000001</v>
      </c>
      <c r="E58" s="63">
        <v>17.745928980000002</v>
      </c>
      <c r="F58" s="63">
        <v>24.046518980000002</v>
      </c>
      <c r="G58" s="64">
        <v>28.710903979999998</v>
      </c>
      <c r="H58" s="64">
        <f t="shared" si="0"/>
        <v>92.982315030000009</v>
      </c>
      <c r="I58" s="56"/>
    </row>
    <row r="59" spans="2:9">
      <c r="B59" s="61"/>
      <c r="C59" s="62" t="s">
        <v>154</v>
      </c>
      <c r="D59" s="63">
        <v>34.952205970000001</v>
      </c>
      <c r="E59" s="63">
        <v>25.846466009999997</v>
      </c>
      <c r="F59" s="63">
        <v>69.470865990000007</v>
      </c>
      <c r="G59" s="64">
        <v>63.415780930000004</v>
      </c>
      <c r="H59" s="64">
        <f t="shared" si="0"/>
        <v>193.6853189</v>
      </c>
      <c r="I59" s="56"/>
    </row>
    <row r="60" spans="2:9">
      <c r="B60" s="61"/>
      <c r="C60" s="62" t="s">
        <v>149</v>
      </c>
      <c r="D60" s="63">
        <v>0.65587099000000004</v>
      </c>
      <c r="E60" s="63">
        <v>8.1258590000000002</v>
      </c>
      <c r="F60" s="63">
        <v>0.90228700000000006</v>
      </c>
      <c r="G60" s="64" t="s">
        <v>54</v>
      </c>
      <c r="H60" s="64">
        <f t="shared" si="0"/>
        <v>9.6840169899999999</v>
      </c>
      <c r="I60" s="56"/>
    </row>
    <row r="61" spans="2:9">
      <c r="B61" s="61"/>
      <c r="C61" s="62" t="s">
        <v>135</v>
      </c>
      <c r="D61" s="63">
        <v>3.9933909999999999</v>
      </c>
      <c r="E61" s="63">
        <v>24.51756</v>
      </c>
      <c r="F61" s="63">
        <v>22.891978910000002</v>
      </c>
      <c r="G61" s="64">
        <v>13.276207990000001</v>
      </c>
      <c r="H61" s="64">
        <f t="shared" si="0"/>
        <v>64.679137900000001</v>
      </c>
      <c r="I61" s="56"/>
    </row>
    <row r="62" spans="2:9">
      <c r="B62" s="65"/>
      <c r="C62" s="66" t="s">
        <v>146</v>
      </c>
      <c r="D62" s="67">
        <v>35.403344019999999</v>
      </c>
      <c r="E62" s="67">
        <v>15.398918</v>
      </c>
      <c r="F62" s="67">
        <v>58.496908980000008</v>
      </c>
      <c r="G62" s="68">
        <v>46.422501979999993</v>
      </c>
      <c r="H62" s="68">
        <f>SUM(D62:G62)</f>
        <v>155.72167297999999</v>
      </c>
      <c r="I62" s="56"/>
    </row>
    <row r="63" spans="2:9">
      <c r="B63" s="115"/>
      <c r="C63" s="116" t="s">
        <v>55</v>
      </c>
      <c r="D63" s="117">
        <f>SUM(D51:D62)</f>
        <v>208.17586499999999</v>
      </c>
      <c r="E63" s="117">
        <f>SUM(E51:E62)</f>
        <v>198.70584102000001</v>
      </c>
      <c r="F63" s="117">
        <f>SUM(F51:F62)</f>
        <v>352.15950397999995</v>
      </c>
      <c r="G63" s="117">
        <f>SUM(G51:G62)</f>
        <v>344.16316688999996</v>
      </c>
      <c r="H63" s="117">
        <f>SUM(H51:H62)</f>
        <v>1103.20437689</v>
      </c>
    </row>
    <row r="64" spans="2:9">
      <c r="B64" s="57">
        <v>2016</v>
      </c>
      <c r="C64" s="58" t="s">
        <v>137</v>
      </c>
      <c r="D64" s="59">
        <v>1.376401E-2</v>
      </c>
      <c r="E64" s="59">
        <v>14.001267029999999</v>
      </c>
      <c r="F64" s="59">
        <v>1.0660019999999999</v>
      </c>
      <c r="G64" s="60">
        <v>4.2499999999999998E-4</v>
      </c>
      <c r="H64" s="64">
        <f>SUM(D64:G64)</f>
        <v>15.081458039999998</v>
      </c>
    </row>
    <row r="65" spans="2:8">
      <c r="B65" s="61"/>
      <c r="C65" s="62" t="s">
        <v>138</v>
      </c>
      <c r="D65" s="63">
        <v>5.1839040400000007</v>
      </c>
      <c r="E65" s="63">
        <v>1.8508910000000001</v>
      </c>
      <c r="F65" s="63">
        <v>27.817612949999997</v>
      </c>
      <c r="G65" s="64">
        <v>5.931448969999999</v>
      </c>
      <c r="H65" s="64">
        <f>SUM(D65:G65)</f>
        <v>40.783856959999994</v>
      </c>
    </row>
    <row r="66" spans="2:8">
      <c r="B66" s="61"/>
      <c r="C66" s="62" t="s">
        <v>139</v>
      </c>
      <c r="D66" s="63">
        <v>29.740412020000001</v>
      </c>
      <c r="E66" s="63">
        <v>12.69303</v>
      </c>
      <c r="F66" s="63">
        <v>67.868325979999995</v>
      </c>
      <c r="G66" s="64">
        <v>54.457932</v>
      </c>
      <c r="H66" s="64">
        <f>SUM(D66:G66)</f>
        <v>164.75970000000001</v>
      </c>
    </row>
    <row r="67" spans="2:8">
      <c r="B67" s="61"/>
      <c r="C67" s="62" t="s">
        <v>140</v>
      </c>
      <c r="D67" s="63" t="s">
        <v>54</v>
      </c>
      <c r="E67" s="63">
        <v>6.7270079800000007</v>
      </c>
      <c r="F67" s="63">
        <v>0.33634199999999997</v>
      </c>
      <c r="G67" s="64" t="s">
        <v>54</v>
      </c>
      <c r="H67" s="64">
        <f>SUM(D67:G67)</f>
        <v>7.0633499800000008</v>
      </c>
    </row>
    <row r="68" spans="2:8">
      <c r="B68" s="61"/>
      <c r="C68" s="62" t="s">
        <v>141</v>
      </c>
      <c r="D68" s="63">
        <v>14.202285009999999</v>
      </c>
      <c r="E68" s="63">
        <v>17.326237039999999</v>
      </c>
      <c r="F68" s="63">
        <v>35.276917049999994</v>
      </c>
      <c r="G68" s="64">
        <v>8.4021020000000011</v>
      </c>
      <c r="H68" s="64">
        <f t="shared" ref="H68:H73" si="1">SUM(D68:G68)</f>
        <v>75.2075411</v>
      </c>
    </row>
    <row r="69" spans="2:8" ht="14.1" customHeight="1">
      <c r="B69" s="61"/>
      <c r="C69" s="62" t="s">
        <v>142</v>
      </c>
      <c r="D69" s="63">
        <v>34.191086000000006</v>
      </c>
      <c r="E69" s="63">
        <v>16.941938990000004</v>
      </c>
      <c r="F69" s="63">
        <v>70.099692960000013</v>
      </c>
      <c r="G69" s="64">
        <v>4.0374099999999995</v>
      </c>
      <c r="H69" s="64">
        <f t="shared" si="1"/>
        <v>125.27012795000002</v>
      </c>
    </row>
    <row r="70" spans="2:8">
      <c r="B70" s="61"/>
      <c r="C70" s="62" t="s">
        <v>143</v>
      </c>
      <c r="D70" s="63" t="s">
        <v>54</v>
      </c>
      <c r="E70" s="63">
        <v>8.5411700499999998</v>
      </c>
      <c r="F70" s="63" t="s">
        <v>54</v>
      </c>
      <c r="G70" s="64">
        <v>2.0000000000000002E-5</v>
      </c>
      <c r="H70" s="64">
        <f t="shared" si="1"/>
        <v>8.5411900499999991</v>
      </c>
    </row>
    <row r="71" spans="2:8">
      <c r="B71" s="61"/>
      <c r="C71" s="62" t="s">
        <v>147</v>
      </c>
      <c r="D71" s="63">
        <v>29.751061050000001</v>
      </c>
      <c r="E71" s="63">
        <v>19.108841000000002</v>
      </c>
      <c r="F71" s="63">
        <v>46.702360999999996</v>
      </c>
      <c r="G71" s="64">
        <v>6.2599240199999997</v>
      </c>
      <c r="H71" s="64">
        <f t="shared" si="1"/>
        <v>101.82218707</v>
      </c>
    </row>
    <row r="72" spans="2:8" s="121" customFormat="1">
      <c r="B72" s="61"/>
      <c r="C72" s="62" t="s">
        <v>163</v>
      </c>
      <c r="D72" s="63">
        <v>34.012697000000003</v>
      </c>
      <c r="E72" s="63">
        <v>40.359092960000005</v>
      </c>
      <c r="F72" s="63">
        <v>110.10975304000002</v>
      </c>
      <c r="G72" s="64">
        <v>6.5678010000000002</v>
      </c>
      <c r="H72" s="64">
        <f t="shared" si="1"/>
        <v>191.04934400000002</v>
      </c>
    </row>
    <row r="73" spans="2:8" s="120" customFormat="1">
      <c r="B73" s="61"/>
      <c r="C73" s="62" t="s">
        <v>149</v>
      </c>
      <c r="D73" s="63" t="s">
        <v>54</v>
      </c>
      <c r="E73" s="63">
        <v>18.577441060000002</v>
      </c>
      <c r="F73" s="63">
        <v>0.412051</v>
      </c>
      <c r="G73" s="64" t="s">
        <v>54</v>
      </c>
      <c r="H73" s="64">
        <f t="shared" si="1"/>
        <v>18.989492060000003</v>
      </c>
    </row>
    <row r="74" spans="2:8" s="122" customFormat="1">
      <c r="B74" s="61"/>
      <c r="C74" s="62" t="s">
        <v>135</v>
      </c>
      <c r="D74" s="63">
        <v>22.671478</v>
      </c>
      <c r="E74" s="63">
        <v>16.640420979999998</v>
      </c>
      <c r="F74" s="63">
        <v>43.419377040000001</v>
      </c>
      <c r="G74" s="64">
        <v>4.0992090000000001</v>
      </c>
      <c r="H74" s="64">
        <f>SUM(D74:G74)</f>
        <v>86.830485019999998</v>
      </c>
    </row>
    <row r="75" spans="2:8" s="122" customFormat="1">
      <c r="B75" s="61"/>
      <c r="C75" s="62" t="s">
        <v>146</v>
      </c>
      <c r="D75" s="63">
        <v>66.662418029999998</v>
      </c>
      <c r="E75" s="63">
        <v>32.99460697</v>
      </c>
      <c r="F75" s="63">
        <v>116.46721398999999</v>
      </c>
      <c r="G75" s="64">
        <v>11.746722999999999</v>
      </c>
      <c r="H75" s="64">
        <f>SUM(D75:G75)</f>
        <v>227.87096198999998</v>
      </c>
    </row>
    <row r="76" spans="2:8">
      <c r="B76" s="112"/>
      <c r="C76" s="113" t="s">
        <v>55</v>
      </c>
      <c r="D76" s="114">
        <f>SUM(D64:D75)</f>
        <v>236.42910516000001</v>
      </c>
      <c r="E76" s="114">
        <f>SUM(E64:E75)</f>
        <v>205.76194506000002</v>
      </c>
      <c r="F76" s="114">
        <f>SUM(F64:F75)</f>
        <v>519.57564901000001</v>
      </c>
      <c r="G76" s="114">
        <f>SUM(G64:G75)</f>
        <v>101.50299499</v>
      </c>
      <c r="H76" s="114">
        <f>SUM(H64:H75)</f>
        <v>1063.26969422</v>
      </c>
    </row>
    <row r="77" spans="2:8">
      <c r="B77" s="57">
        <v>2017</v>
      </c>
      <c r="C77" s="58" t="s">
        <v>137</v>
      </c>
      <c r="D77" s="59" t="s">
        <v>54</v>
      </c>
      <c r="E77" s="59">
        <v>23.579535010000001</v>
      </c>
      <c r="F77" s="59">
        <v>0.10778700000000001</v>
      </c>
      <c r="G77" s="60" t="s">
        <v>54</v>
      </c>
      <c r="H77" s="64">
        <f t="shared" ref="H77:H84" si="2">SUM(D77:G77)</f>
        <v>23.687322009999999</v>
      </c>
    </row>
    <row r="78" spans="2:8" s="122" customFormat="1">
      <c r="B78" s="61"/>
      <c r="C78" s="62" t="s">
        <v>138</v>
      </c>
      <c r="D78" s="63">
        <v>23.927438019999997</v>
      </c>
      <c r="E78" s="63">
        <v>14.150867060000001</v>
      </c>
      <c r="F78" s="63">
        <v>36.297165070000005</v>
      </c>
      <c r="G78" s="64">
        <v>3.716189</v>
      </c>
      <c r="H78" s="64">
        <f t="shared" si="2"/>
        <v>78.091659150000012</v>
      </c>
    </row>
    <row r="79" spans="2:8" s="122" customFormat="1">
      <c r="B79" s="61"/>
      <c r="C79" s="62" t="s">
        <v>139</v>
      </c>
      <c r="D79" s="63">
        <v>103.44074098</v>
      </c>
      <c r="E79" s="63">
        <v>19.484278009999997</v>
      </c>
      <c r="F79" s="63">
        <v>142.27080000999999</v>
      </c>
      <c r="G79" s="64">
        <v>11.723566999999999</v>
      </c>
      <c r="H79" s="64">
        <f t="shared" si="2"/>
        <v>276.91938599999997</v>
      </c>
    </row>
    <row r="80" spans="2:8" s="122" customFormat="1">
      <c r="B80" s="61"/>
      <c r="C80" s="62" t="s">
        <v>140</v>
      </c>
      <c r="D80" s="63" t="s">
        <v>54</v>
      </c>
      <c r="E80" s="63">
        <v>19.206987939999998</v>
      </c>
      <c r="F80" s="63">
        <v>5.8699999999999996E-4</v>
      </c>
      <c r="G80" s="64">
        <v>2.1000000000000002E-5</v>
      </c>
      <c r="H80" s="64">
        <f t="shared" si="2"/>
        <v>19.207595939999997</v>
      </c>
    </row>
    <row r="81" spans="2:9" s="122" customFormat="1">
      <c r="B81" s="61"/>
      <c r="C81" s="62" t="s">
        <v>141</v>
      </c>
      <c r="D81" s="63">
        <v>72.041577029999999</v>
      </c>
      <c r="E81" s="63">
        <v>22.194449049999996</v>
      </c>
      <c r="F81" s="63">
        <v>75.500301989999997</v>
      </c>
      <c r="G81" s="64">
        <v>3.9121709999999998</v>
      </c>
      <c r="H81" s="64">
        <f t="shared" si="2"/>
        <v>173.64849906999999</v>
      </c>
    </row>
    <row r="82" spans="2:9" s="122" customFormat="1" ht="14.1" customHeight="1">
      <c r="B82" s="61"/>
      <c r="C82" s="62" t="s">
        <v>142</v>
      </c>
      <c r="D82" s="63">
        <v>101.02857698</v>
      </c>
      <c r="E82" s="63">
        <v>7.7686800099999997</v>
      </c>
      <c r="F82" s="63">
        <v>135.75231900999998</v>
      </c>
      <c r="G82" s="64">
        <v>14.114968000000001</v>
      </c>
      <c r="H82" s="64">
        <f t="shared" si="2"/>
        <v>258.66454399999998</v>
      </c>
    </row>
    <row r="83" spans="2:9" s="122" customFormat="1">
      <c r="B83" s="61"/>
      <c r="C83" s="62" t="s">
        <v>143</v>
      </c>
      <c r="D83" s="63" t="s">
        <v>54</v>
      </c>
      <c r="E83" s="63">
        <v>35.725807950000004</v>
      </c>
      <c r="F83" s="63">
        <v>0.118573</v>
      </c>
      <c r="G83" s="64" t="s">
        <v>54</v>
      </c>
      <c r="H83" s="64">
        <f t="shared" si="2"/>
        <v>35.844380950000001</v>
      </c>
    </row>
    <row r="84" spans="2:9" s="122" customFormat="1">
      <c r="B84" s="61"/>
      <c r="C84" s="62" t="s">
        <v>147</v>
      </c>
      <c r="D84" s="63">
        <v>54.845904000000004</v>
      </c>
      <c r="E84" s="63">
        <v>17.303361020000001</v>
      </c>
      <c r="F84" s="63">
        <v>68.335785999999999</v>
      </c>
      <c r="G84" s="64" t="s">
        <v>54</v>
      </c>
      <c r="H84" s="64">
        <f t="shared" si="2"/>
        <v>140.48505102000001</v>
      </c>
    </row>
    <row r="85" spans="2:9" s="122" customFormat="1">
      <c r="B85" s="61"/>
      <c r="C85" s="62" t="s">
        <v>163</v>
      </c>
      <c r="D85" s="63"/>
      <c r="E85" s="63"/>
      <c r="F85" s="63"/>
      <c r="G85" s="64"/>
      <c r="H85" s="64"/>
    </row>
    <row r="86" spans="2:9" s="122" customFormat="1">
      <c r="B86" s="61"/>
      <c r="C86" s="62" t="s">
        <v>149</v>
      </c>
      <c r="D86" s="63"/>
      <c r="E86" s="63"/>
      <c r="F86" s="63"/>
      <c r="G86" s="64"/>
      <c r="H86" s="64"/>
    </row>
    <row r="87" spans="2:9" s="122" customFormat="1">
      <c r="B87" s="61"/>
      <c r="C87" s="62" t="s">
        <v>135</v>
      </c>
      <c r="D87" s="63"/>
      <c r="E87" s="63"/>
      <c r="F87" s="63"/>
      <c r="G87" s="64"/>
      <c r="H87" s="64"/>
    </row>
    <row r="88" spans="2:9" s="122" customFormat="1">
      <c r="B88" s="61"/>
      <c r="C88" s="62" t="s">
        <v>146</v>
      </c>
      <c r="D88" s="63"/>
      <c r="E88" s="63"/>
      <c r="F88" s="63"/>
      <c r="G88" s="64"/>
      <c r="H88" s="64"/>
    </row>
    <row r="89" spans="2:9" s="122" customFormat="1">
      <c r="B89" s="112"/>
      <c r="C89" s="113" t="s">
        <v>55</v>
      </c>
      <c r="D89" s="114">
        <f>SUM(D77:D88)</f>
        <v>355.28423700999997</v>
      </c>
      <c r="E89" s="114">
        <f>SUM(E77:E88)</f>
        <v>159.41396605</v>
      </c>
      <c r="F89" s="114">
        <f>SUM(F77:F88)</f>
        <v>458.38331907999998</v>
      </c>
      <c r="G89" s="114">
        <f>SUM(G77:G88)</f>
        <v>33.466915999999998</v>
      </c>
      <c r="H89" s="114">
        <f>SUM(H77:H88)</f>
        <v>1006.5484381399999</v>
      </c>
    </row>
    <row r="90" spans="2:9" ht="15.75" thickBot="1"/>
    <row r="91" spans="2:9" ht="15.75" thickBot="1">
      <c r="B91" s="109" t="s">
        <v>151</v>
      </c>
      <c r="C91" s="110"/>
      <c r="D91" s="111">
        <f>D11+D24+D37+D50+D63+D76+D89</f>
        <v>2009.64181214</v>
      </c>
      <c r="E91" s="111">
        <f>E11+E24+E37+E50+E63+E76+E89</f>
        <v>855.26595052000005</v>
      </c>
      <c r="F91" s="111">
        <f>F11+F24+F37+F50+F63+F76+F89</f>
        <v>3006.8043124199999</v>
      </c>
      <c r="G91" s="111">
        <f>G11+G24+G37+G50+G63+G76+G89</f>
        <v>2901.00804599</v>
      </c>
      <c r="H91" s="111">
        <f>H11+H24+H37+H50+H63+H76+H89</f>
        <v>8772.7201210700005</v>
      </c>
    </row>
    <row r="92" spans="2:9">
      <c r="C92" s="62"/>
      <c r="D92" s="63"/>
      <c r="E92" s="63"/>
      <c r="F92" s="63"/>
      <c r="G92" s="63"/>
      <c r="H92" s="63"/>
    </row>
    <row r="94" spans="2:9">
      <c r="B94" s="71" t="s">
        <v>150</v>
      </c>
      <c r="C94" s="70"/>
      <c r="D94" s="69"/>
      <c r="E94" s="69"/>
      <c r="F94" s="69"/>
      <c r="G94" s="69"/>
      <c r="H94" s="69"/>
      <c r="I94" s="56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5703125" style="4" customWidth="1"/>
    <col min="2" max="2" width="16.5703125" style="18" customWidth="1"/>
    <col min="3" max="3" width="24.42578125" style="10" customWidth="1"/>
    <col min="4" max="4" width="19.42578125" style="10" customWidth="1"/>
    <col min="5" max="5" width="26.425781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84" t="s">
        <v>53</v>
      </c>
      <c r="C14" s="784"/>
      <c r="D14" s="784"/>
      <c r="E14" s="784"/>
      <c r="F14" s="784"/>
      <c r="G14" s="784"/>
      <c r="H14" s="784"/>
      <c r="I14" s="784"/>
      <c r="J14" s="784"/>
      <c r="K14" s="784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93"/>
  <sheetViews>
    <sheetView showGridLines="0" view="pageBreakPreview" zoomScale="70" zoomScaleNormal="100" zoomScaleSheetLayoutView="70" workbookViewId="0">
      <selection activeCell="P12" sqref="P12"/>
    </sheetView>
  </sheetViews>
  <sheetFormatPr baseColWidth="10" defaultColWidth="11.42578125" defaultRowHeight="12" customHeight="1"/>
  <cols>
    <col min="1" max="1" width="50.5703125" style="316" bestFit="1" customWidth="1"/>
    <col min="2" max="3" width="13.5703125" style="316" bestFit="1" customWidth="1"/>
    <col min="4" max="4" width="8.140625" style="316" bestFit="1" customWidth="1"/>
    <col min="5" max="5" width="14.42578125" style="316" bestFit="1" customWidth="1"/>
    <col min="6" max="6" width="14.85546875" style="316" bestFit="1" customWidth="1"/>
    <col min="7" max="7" width="8.140625" style="316" bestFit="1" customWidth="1"/>
    <col min="8" max="8" width="9.140625" style="316" bestFit="1" customWidth="1"/>
    <col min="9" max="16384" width="11.42578125" style="316"/>
  </cols>
  <sheetData>
    <row r="1" spans="1:8" ht="12" customHeight="1">
      <c r="A1" s="166" t="s">
        <v>193</v>
      </c>
      <c r="B1" s="344"/>
      <c r="C1" s="344"/>
      <c r="D1" s="167"/>
      <c r="E1" s="345"/>
      <c r="F1" s="345"/>
      <c r="G1" s="345"/>
      <c r="H1" s="345"/>
    </row>
    <row r="2" spans="1:8" ht="15.75">
      <c r="A2" s="168" t="s">
        <v>194</v>
      </c>
      <c r="B2" s="344"/>
      <c r="C2" s="344"/>
      <c r="D2" s="167"/>
      <c r="E2" s="345"/>
      <c r="F2" s="345"/>
      <c r="G2" s="345"/>
      <c r="H2" s="345"/>
    </row>
    <row r="3" spans="1:8" ht="12" customHeight="1" thickBot="1">
      <c r="A3" s="345"/>
      <c r="B3" s="169"/>
      <c r="C3" s="169"/>
      <c r="D3" s="167"/>
      <c r="E3" s="169"/>
      <c r="F3" s="169"/>
      <c r="G3" s="167"/>
      <c r="H3" s="167"/>
    </row>
    <row r="4" spans="1:8" ht="12" customHeight="1" thickBot="1">
      <c r="A4" s="343"/>
      <c r="B4" s="785" t="s">
        <v>507</v>
      </c>
      <c r="C4" s="786"/>
      <c r="D4" s="786"/>
      <c r="E4" s="785" t="s">
        <v>506</v>
      </c>
      <c r="F4" s="786"/>
      <c r="G4" s="786"/>
      <c r="H4" s="787"/>
    </row>
    <row r="5" spans="1:8" ht="15.75" thickBot="1">
      <c r="A5" s="369" t="s">
        <v>189</v>
      </c>
      <c r="B5" s="249">
        <v>2019</v>
      </c>
      <c r="C5" s="250">
        <v>2020</v>
      </c>
      <c r="D5" s="251" t="s">
        <v>187</v>
      </c>
      <c r="E5" s="249">
        <v>2019</v>
      </c>
      <c r="F5" s="250">
        <v>2020</v>
      </c>
      <c r="G5" s="251" t="s">
        <v>187</v>
      </c>
      <c r="H5" s="252" t="s">
        <v>188</v>
      </c>
    </row>
    <row r="6" spans="1:8" ht="15">
      <c r="A6" s="314" t="s">
        <v>320</v>
      </c>
      <c r="B6" s="253">
        <f>+SUM(B7:B21)</f>
        <v>175998.49119493001</v>
      </c>
      <c r="C6" s="254">
        <f>+SUM(C7:C21)</f>
        <v>170143.34088983331</v>
      </c>
      <c r="D6" s="295">
        <f>(C6-B6)/B6</f>
        <v>-3.3268184660809011E-2</v>
      </c>
      <c r="E6" s="253">
        <f>+SUM(E7:E21)</f>
        <v>377110.71671980998</v>
      </c>
      <c r="F6" s="254">
        <f>+SUM(F7:F21)</f>
        <v>360983.88293101336</v>
      </c>
      <c r="G6" s="295">
        <f>(F6-E6)/E6</f>
        <v>-4.2764188536118207E-2</v>
      </c>
      <c r="H6" s="368">
        <f>SUM(H7:H21)</f>
        <v>1</v>
      </c>
    </row>
    <row r="7" spans="1:8" ht="15">
      <c r="A7" s="366" t="s">
        <v>34</v>
      </c>
      <c r="B7" s="255">
        <v>35557.233107</v>
      </c>
      <c r="C7" s="169">
        <v>33312.370845099998</v>
      </c>
      <c r="D7" s="293">
        <f t="shared" ref="D7:D36" si="0">+C7/B7-1</f>
        <v>-6.3133772392938714E-2</v>
      </c>
      <c r="E7" s="255">
        <v>79604.460345999978</v>
      </c>
      <c r="F7" s="169">
        <v>74575.953380799998</v>
      </c>
      <c r="G7" s="293">
        <f t="shared" ref="G7:G36" si="1">+F7/E7-1</f>
        <v>-6.3168658431243974E-2</v>
      </c>
      <c r="H7" s="291">
        <f t="shared" ref="H7:H21" si="2">(F7/$F$6)</f>
        <v>0.20659081168743482</v>
      </c>
    </row>
    <row r="8" spans="1:8" ht="15">
      <c r="A8" s="722" t="s">
        <v>330</v>
      </c>
      <c r="B8" s="255">
        <v>33867.602286900001</v>
      </c>
      <c r="C8" s="169">
        <v>30450.48638432</v>
      </c>
      <c r="D8" s="293">
        <f t="shared" si="0"/>
        <v>-0.10089630419162388</v>
      </c>
      <c r="E8" s="255">
        <v>66479.467329499996</v>
      </c>
      <c r="F8" s="169">
        <v>72844.697096810007</v>
      </c>
      <c r="G8" s="293">
        <f t="shared" si="1"/>
        <v>9.5747303987278931E-2</v>
      </c>
      <c r="H8" s="291">
        <f t="shared" si="2"/>
        <v>0.20179487379144614</v>
      </c>
    </row>
    <row r="9" spans="1:8" ht="15">
      <c r="A9" s="722" t="s">
        <v>331</v>
      </c>
      <c r="B9" s="255">
        <v>27698.22654</v>
      </c>
      <c r="C9" s="169">
        <v>21184.401882999999</v>
      </c>
      <c r="D9" s="293">
        <f t="shared" si="0"/>
        <v>-0.23517118136040782</v>
      </c>
      <c r="E9" s="255">
        <v>69390.217709999997</v>
      </c>
      <c r="F9" s="169">
        <v>46183.813639</v>
      </c>
      <c r="G9" s="293">
        <f t="shared" si="1"/>
        <v>-0.33443336592465633</v>
      </c>
      <c r="H9" s="291">
        <f t="shared" si="2"/>
        <v>0.12793871367333612</v>
      </c>
    </row>
    <row r="10" spans="1:8" ht="15">
      <c r="A10" s="366" t="s">
        <v>36</v>
      </c>
      <c r="B10" s="255">
        <v>26347.855055</v>
      </c>
      <c r="C10" s="169">
        <v>21254.061504000001</v>
      </c>
      <c r="D10" s="293">
        <f t="shared" si="0"/>
        <v>-0.19332858558569288</v>
      </c>
      <c r="E10" s="255">
        <v>52680.444156999998</v>
      </c>
      <c r="F10" s="169">
        <v>41729.409213399995</v>
      </c>
      <c r="G10" s="293">
        <f t="shared" si="1"/>
        <v>-0.20787666313069353</v>
      </c>
      <c r="H10" s="291">
        <f t="shared" si="2"/>
        <v>0.11559909233226014</v>
      </c>
    </row>
    <row r="11" spans="1:8" ht="15">
      <c r="A11" s="366" t="s">
        <v>37</v>
      </c>
      <c r="B11" s="255">
        <v>14368.530467</v>
      </c>
      <c r="C11" s="365">
        <v>19791.569820519999</v>
      </c>
      <c r="D11" s="293">
        <f t="shared" si="0"/>
        <v>0.37742477325534551</v>
      </c>
      <c r="E11" s="255">
        <v>29061.213820000001</v>
      </c>
      <c r="F11" s="365">
        <v>40159.245375660001</v>
      </c>
      <c r="G11" s="293">
        <f t="shared" si="1"/>
        <v>0.38188465300861951</v>
      </c>
      <c r="H11" s="291">
        <f t="shared" si="2"/>
        <v>0.11124941382309504</v>
      </c>
    </row>
    <row r="12" spans="1:8" ht="15">
      <c r="A12" s="366" t="s">
        <v>332</v>
      </c>
      <c r="B12" s="255">
        <v>15007.7714612</v>
      </c>
      <c r="C12" s="365">
        <v>16389.642583593333</v>
      </c>
      <c r="D12" s="293">
        <f t="shared" si="0"/>
        <v>9.2077036618389396E-2</v>
      </c>
      <c r="E12" s="255">
        <v>28317.355179860002</v>
      </c>
      <c r="F12" s="365">
        <v>28197.031620846668</v>
      </c>
      <c r="G12" s="293">
        <f t="shared" si="1"/>
        <v>-4.2491100686871119E-3</v>
      </c>
      <c r="H12" s="291">
        <f t="shared" si="2"/>
        <v>7.8111608174582486E-2</v>
      </c>
    </row>
    <row r="13" spans="1:8" ht="15">
      <c r="A13" s="366" t="s">
        <v>35</v>
      </c>
      <c r="B13" s="255">
        <v>7683.1177692000001</v>
      </c>
      <c r="C13" s="365">
        <v>13815.784231580001</v>
      </c>
      <c r="D13" s="293">
        <f t="shared" si="0"/>
        <v>0.79820024195965966</v>
      </c>
      <c r="E13" s="255">
        <v>20333.0121836</v>
      </c>
      <c r="F13" s="365">
        <v>27634.472105740002</v>
      </c>
      <c r="G13" s="293">
        <f t="shared" si="1"/>
        <v>0.3590938645101065</v>
      </c>
      <c r="H13" s="291">
        <f t="shared" si="2"/>
        <v>7.6553201991627837E-2</v>
      </c>
    </row>
    <row r="14" spans="1:8" ht="15">
      <c r="A14" s="366" t="s">
        <v>38</v>
      </c>
      <c r="B14" s="255">
        <v>3939.8595839200002</v>
      </c>
      <c r="C14" s="365">
        <v>4134.3688245700005</v>
      </c>
      <c r="D14" s="293">
        <f t="shared" si="0"/>
        <v>4.9369587039056695E-2</v>
      </c>
      <c r="E14" s="255">
        <v>7835.6334530399999</v>
      </c>
      <c r="F14" s="365">
        <v>8600.6154390400006</v>
      </c>
      <c r="G14" s="293">
        <f t="shared" si="1"/>
        <v>9.7628607895537733E-2</v>
      </c>
      <c r="H14" s="291">
        <f t="shared" si="2"/>
        <v>2.3825483202206125E-2</v>
      </c>
    </row>
    <row r="15" spans="1:8" ht="15">
      <c r="A15" s="366" t="s">
        <v>39</v>
      </c>
      <c r="B15" s="255">
        <v>4329.7381374599991</v>
      </c>
      <c r="C15" s="365">
        <v>3571.3382774000002</v>
      </c>
      <c r="D15" s="293">
        <f t="shared" si="0"/>
        <v>-0.17516067623085108</v>
      </c>
      <c r="E15" s="255">
        <v>9299.7275266600009</v>
      </c>
      <c r="F15" s="365">
        <v>7971.3731281999999</v>
      </c>
      <c r="G15" s="293">
        <f t="shared" si="1"/>
        <v>-0.14283799118328355</v>
      </c>
      <c r="H15" s="291">
        <f t="shared" si="2"/>
        <v>2.2082351886395402E-2</v>
      </c>
    </row>
    <row r="16" spans="1:8" ht="15">
      <c r="A16" s="366" t="s">
        <v>41</v>
      </c>
      <c r="B16" s="255">
        <v>2814.83632571</v>
      </c>
      <c r="C16" s="365">
        <v>3430.0958350000001</v>
      </c>
      <c r="D16" s="293">
        <f t="shared" si="0"/>
        <v>0.21857736582066112</v>
      </c>
      <c r="E16" s="255">
        <v>5559.5357891100002</v>
      </c>
      <c r="F16" s="365">
        <v>7216.2687632599991</v>
      </c>
      <c r="G16" s="293">
        <f t="shared" si="1"/>
        <v>0.29799843673912529</v>
      </c>
      <c r="H16" s="291">
        <f t="shared" si="2"/>
        <v>1.9990556654960356E-2</v>
      </c>
    </row>
    <row r="17" spans="1:8" ht="15">
      <c r="A17" s="366" t="s">
        <v>40</v>
      </c>
      <c r="B17" s="255">
        <v>2821.1210000000001</v>
      </c>
      <c r="C17" s="169">
        <v>2249.53476</v>
      </c>
      <c r="D17" s="293">
        <f t="shared" si="0"/>
        <v>-0.20260961511399189</v>
      </c>
      <c r="E17" s="255">
        <v>5277.3618500000002</v>
      </c>
      <c r="F17" s="169">
        <v>4699.6778319999994</v>
      </c>
      <c r="G17" s="293">
        <f t="shared" si="1"/>
        <v>-0.10946454581279108</v>
      </c>
      <c r="H17" s="291">
        <f t="shared" si="2"/>
        <v>1.3019079394461891E-2</v>
      </c>
    </row>
    <row r="18" spans="1:8" ht="15">
      <c r="A18" s="366" t="s">
        <v>43</v>
      </c>
      <c r="B18" s="255">
        <v>175.22349750000001</v>
      </c>
      <c r="C18" s="365">
        <v>269.2161744</v>
      </c>
      <c r="D18" s="293">
        <f t="shared" si="0"/>
        <v>0.53641593873561377</v>
      </c>
      <c r="E18" s="255">
        <v>532.30834149999998</v>
      </c>
      <c r="F18" s="365">
        <v>578.21693090000008</v>
      </c>
      <c r="G18" s="293">
        <f t="shared" si="1"/>
        <v>8.624435467352165E-2</v>
      </c>
      <c r="H18" s="291">
        <f t="shared" si="2"/>
        <v>1.6017804623440807E-3</v>
      </c>
    </row>
    <row r="19" spans="1:8" ht="15">
      <c r="A19" s="366" t="s">
        <v>333</v>
      </c>
      <c r="B19" s="255">
        <v>151.31386000000001</v>
      </c>
      <c r="C19" s="365">
        <v>147.945605</v>
      </c>
      <c r="D19" s="293">
        <f t="shared" si="0"/>
        <v>-2.2260056018662211E-2</v>
      </c>
      <c r="E19" s="255">
        <v>323.90852000000001</v>
      </c>
      <c r="F19" s="365">
        <v>290.29920499999997</v>
      </c>
      <c r="G19" s="293">
        <f t="shared" si="1"/>
        <v>-0.10376175038557189</v>
      </c>
      <c r="H19" s="291">
        <f t="shared" si="2"/>
        <v>8.0418882594677577E-4</v>
      </c>
    </row>
    <row r="20" spans="1:8" ht="15">
      <c r="A20" s="366" t="s">
        <v>42</v>
      </c>
      <c r="B20" s="255">
        <v>1199.5080161999999</v>
      </c>
      <c r="C20" s="365">
        <v>114.5300289</v>
      </c>
      <c r="D20" s="293">
        <f t="shared" si="0"/>
        <v>-0.90451916339598359</v>
      </c>
      <c r="E20" s="255">
        <v>2343.33331451</v>
      </c>
      <c r="F20" s="365">
        <v>237.60920424</v>
      </c>
      <c r="G20" s="293">
        <f t="shared" si="1"/>
        <v>-0.89860204574026425</v>
      </c>
      <c r="H20" s="291">
        <f t="shared" si="2"/>
        <v>6.5822662859828793E-4</v>
      </c>
    </row>
    <row r="21" spans="1:8" ht="15.75" thickBot="1">
      <c r="A21" s="366" t="s">
        <v>45</v>
      </c>
      <c r="B21" s="255">
        <v>36.554087840000001</v>
      </c>
      <c r="C21" s="169">
        <v>27.994132449999999</v>
      </c>
      <c r="D21" s="293">
        <f t="shared" si="0"/>
        <v>-0.23417231548678152</v>
      </c>
      <c r="E21" s="255">
        <v>72.737199029999999</v>
      </c>
      <c r="F21" s="169">
        <v>65.199996116666668</v>
      </c>
      <c r="G21" s="293">
        <f t="shared" si="1"/>
        <v>-0.10362239698320885</v>
      </c>
      <c r="H21" s="291">
        <f t="shared" si="2"/>
        <v>1.8061747130446501E-4</v>
      </c>
    </row>
    <row r="22" spans="1:8" ht="15">
      <c r="A22" s="314" t="s">
        <v>321</v>
      </c>
      <c r="B22" s="257">
        <f>+SUM(B23:B39)</f>
        <v>10345679.123934997</v>
      </c>
      <c r="C22" s="258">
        <f>+SUM(C23:C39)</f>
        <v>9235046.8071788847</v>
      </c>
      <c r="D22" s="295">
        <f t="shared" si="0"/>
        <v>-0.10735228721589052</v>
      </c>
      <c r="E22" s="257">
        <f>+SUM(E23:E39)</f>
        <v>20735331.360873893</v>
      </c>
      <c r="F22" s="258">
        <f>+SUM(F23:F39)</f>
        <v>19030074.913818669</v>
      </c>
      <c r="G22" s="295">
        <f t="shared" si="1"/>
        <v>-8.2239170301995901E-2</v>
      </c>
      <c r="H22" s="368">
        <f>SUM(H23:H39)</f>
        <v>1.0000000000000002</v>
      </c>
    </row>
    <row r="23" spans="1:8" ht="15">
      <c r="A23" s="366" t="s">
        <v>44</v>
      </c>
      <c r="B23" s="256">
        <v>2390656.4319550004</v>
      </c>
      <c r="C23" s="365">
        <v>2486325.6293409998</v>
      </c>
      <c r="D23" s="293">
        <f t="shared" si="0"/>
        <v>4.0017961638998178E-2</v>
      </c>
      <c r="E23" s="256">
        <v>4982872.0673709996</v>
      </c>
      <c r="F23" s="365">
        <v>4930486.3173779994</v>
      </c>
      <c r="G23" s="293">
        <f t="shared" si="1"/>
        <v>-1.0513163750687893E-2</v>
      </c>
      <c r="H23" s="291">
        <f t="shared" ref="H23:H39" si="3">(F23/$F$22)</f>
        <v>0.25908917015338345</v>
      </c>
    </row>
    <row r="24" spans="1:8" ht="15">
      <c r="A24" s="366" t="s">
        <v>40</v>
      </c>
      <c r="B24" s="256">
        <v>2721346.6047999999</v>
      </c>
      <c r="C24" s="365">
        <v>2138195.801639</v>
      </c>
      <c r="D24" s="293">
        <f t="shared" si="0"/>
        <v>-0.21428758914150059</v>
      </c>
      <c r="E24" s="256">
        <v>5074581.3398999991</v>
      </c>
      <c r="F24" s="365">
        <v>4889374.8368509999</v>
      </c>
      <c r="G24" s="293">
        <f t="shared" si="1"/>
        <v>-3.6496903023855998E-2</v>
      </c>
      <c r="H24" s="291">
        <f t="shared" si="3"/>
        <v>0.2569288276054334</v>
      </c>
    </row>
    <row r="25" spans="1:8" ht="15">
      <c r="A25" s="366" t="s">
        <v>34</v>
      </c>
      <c r="B25" s="256">
        <v>1387500.5263009998</v>
      </c>
      <c r="C25" s="365">
        <v>1468836.6996428624</v>
      </c>
      <c r="D25" s="293">
        <f t="shared" si="0"/>
        <v>5.8620643235862691E-2</v>
      </c>
      <c r="E25" s="256">
        <v>2864707.7182388003</v>
      </c>
      <c r="F25" s="721">
        <v>2842431.9956611958</v>
      </c>
      <c r="G25" s="720">
        <f t="shared" si="1"/>
        <v>-7.7759146023104186E-3</v>
      </c>
      <c r="H25" s="719">
        <f t="shared" si="3"/>
        <v>0.14936525518337118</v>
      </c>
    </row>
    <row r="26" spans="1:8" ht="15">
      <c r="A26" s="366" t="s">
        <v>45</v>
      </c>
      <c r="B26" s="256">
        <v>1007351.8887199999</v>
      </c>
      <c r="C26" s="365">
        <v>921339.862445659</v>
      </c>
      <c r="D26" s="293">
        <f t="shared" si="0"/>
        <v>-8.5384290472352076E-2</v>
      </c>
      <c r="E26" s="256">
        <v>2157166.6158070001</v>
      </c>
      <c r="F26" s="365">
        <v>1940766.8316815421</v>
      </c>
      <c r="G26" s="293">
        <f t="shared" si="1"/>
        <v>-0.10031667583753257</v>
      </c>
      <c r="H26" s="291">
        <f t="shared" si="3"/>
        <v>0.10198419294042066</v>
      </c>
    </row>
    <row r="27" spans="1:8" ht="15">
      <c r="A27" s="366" t="s">
        <v>43</v>
      </c>
      <c r="B27" s="256">
        <v>799309.11384999997</v>
      </c>
      <c r="C27" s="365">
        <v>481409.04756481346</v>
      </c>
      <c r="D27" s="293">
        <f t="shared" si="0"/>
        <v>-0.39771855565861136</v>
      </c>
      <c r="E27" s="256">
        <v>1548856.3251939996</v>
      </c>
      <c r="F27" s="721">
        <v>1034555.2765541467</v>
      </c>
      <c r="G27" s="720">
        <f t="shared" si="1"/>
        <v>-0.33205213438724535</v>
      </c>
      <c r="H27" s="719">
        <f t="shared" si="3"/>
        <v>5.4364225114158927E-2</v>
      </c>
    </row>
    <row r="28" spans="1:8" ht="15">
      <c r="A28" s="366" t="s">
        <v>28</v>
      </c>
      <c r="B28" s="256">
        <v>579672.2696</v>
      </c>
      <c r="C28" s="365">
        <v>516061.72370562906</v>
      </c>
      <c r="D28" s="293">
        <f t="shared" si="0"/>
        <v>-0.10973536122103111</v>
      </c>
      <c r="E28" s="256">
        <v>1354238.4728999988</v>
      </c>
      <c r="F28" s="365">
        <v>1024379.0983732754</v>
      </c>
      <c r="G28" s="293">
        <f t="shared" si="1"/>
        <v>-0.24357554531762393</v>
      </c>
      <c r="H28" s="291">
        <f t="shared" si="3"/>
        <v>5.3829483226543871E-2</v>
      </c>
    </row>
    <row r="29" spans="1:8" ht="15">
      <c r="A29" s="366" t="s">
        <v>36</v>
      </c>
      <c r="B29" s="256">
        <v>473484.95778</v>
      </c>
      <c r="C29" s="365">
        <v>376489.35847000004</v>
      </c>
      <c r="D29" s="293">
        <f t="shared" si="0"/>
        <v>-0.2048546584558405</v>
      </c>
      <c r="E29" s="256">
        <v>729624.19226310006</v>
      </c>
      <c r="F29" s="365">
        <v>642220.60243999993</v>
      </c>
      <c r="G29" s="293">
        <f t="shared" si="1"/>
        <v>-0.11979261481448067</v>
      </c>
      <c r="H29" s="291">
        <f t="shared" si="3"/>
        <v>3.3747665489937309E-2</v>
      </c>
    </row>
    <row r="30" spans="1:8" ht="15">
      <c r="A30" s="366" t="s">
        <v>37</v>
      </c>
      <c r="B30" s="256">
        <v>255658.76249999998</v>
      </c>
      <c r="C30" s="365">
        <v>240583.4884</v>
      </c>
      <c r="D30" s="293">
        <f t="shared" si="0"/>
        <v>-5.8966389231427163E-2</v>
      </c>
      <c r="E30" s="256">
        <v>533919.54729999998</v>
      </c>
      <c r="F30" s="365">
        <v>501318.26092000003</v>
      </c>
      <c r="G30" s="293">
        <f t="shared" si="1"/>
        <v>-6.1060297464033186E-2</v>
      </c>
      <c r="H30" s="291">
        <f t="shared" si="3"/>
        <v>2.6343472802409638E-2</v>
      </c>
    </row>
    <row r="31" spans="1:8" ht="15">
      <c r="A31" s="366" t="s">
        <v>331</v>
      </c>
      <c r="B31" s="256">
        <v>124667.1816</v>
      </c>
      <c r="C31" s="365">
        <v>183756.64576885142</v>
      </c>
      <c r="D31" s="293">
        <f t="shared" si="0"/>
        <v>0.4739777013524098</v>
      </c>
      <c r="E31" s="256">
        <v>238599.6856</v>
      </c>
      <c r="F31" s="365">
        <v>359079.95696723834</v>
      </c>
      <c r="G31" s="293">
        <f t="shared" si="1"/>
        <v>0.50494731820065031</v>
      </c>
      <c r="H31" s="291">
        <f t="shared" si="3"/>
        <v>1.886907742578001E-2</v>
      </c>
    </row>
    <row r="32" spans="1:8" ht="15">
      <c r="A32" s="366" t="s">
        <v>38</v>
      </c>
      <c r="B32" s="256">
        <v>134429.00570000001</v>
      </c>
      <c r="C32" s="365">
        <v>101571.523373</v>
      </c>
      <c r="D32" s="293">
        <f t="shared" si="0"/>
        <v>-0.24442256457900735</v>
      </c>
      <c r="E32" s="256">
        <v>274230.96323000005</v>
      </c>
      <c r="F32" s="365">
        <v>223225.57433899998</v>
      </c>
      <c r="G32" s="293">
        <f t="shared" si="1"/>
        <v>-0.18599427391509171</v>
      </c>
      <c r="H32" s="291">
        <f t="shared" si="3"/>
        <v>1.1730146904303828E-2</v>
      </c>
    </row>
    <row r="33" spans="1:8" ht="15">
      <c r="A33" s="366" t="s">
        <v>41</v>
      </c>
      <c r="B33" s="256">
        <v>37799.7808</v>
      </c>
      <c r="C33" s="365">
        <v>110120.40822849999</v>
      </c>
      <c r="D33" s="293">
        <f t="shared" si="0"/>
        <v>1.9132552067206694</v>
      </c>
      <c r="E33" s="256">
        <v>84722.004099999991</v>
      </c>
      <c r="F33" s="365">
        <v>210422.80421129998</v>
      </c>
      <c r="G33" s="293">
        <f t="shared" si="1"/>
        <v>1.4836853949173756</v>
      </c>
      <c r="H33" s="291">
        <f t="shared" si="3"/>
        <v>1.1057381810856755E-2</v>
      </c>
    </row>
    <row r="34" spans="1:8" ht="15">
      <c r="A34" s="366" t="s">
        <v>330</v>
      </c>
      <c r="B34" s="256">
        <v>216905.78393899999</v>
      </c>
      <c r="C34" s="365">
        <v>101729.11743666667</v>
      </c>
      <c r="D34" s="293">
        <f t="shared" si="0"/>
        <v>-0.53099859492324208</v>
      </c>
      <c r="E34" s="256">
        <v>450361.14228800003</v>
      </c>
      <c r="F34" s="365">
        <v>202210.15497666667</v>
      </c>
      <c r="G34" s="293">
        <f t="shared" si="1"/>
        <v>-0.55100443624118012</v>
      </c>
      <c r="H34" s="291">
        <f t="shared" si="3"/>
        <v>1.0625820228896313E-2</v>
      </c>
    </row>
    <row r="35" spans="1:8" ht="15">
      <c r="A35" s="366" t="s">
        <v>42</v>
      </c>
      <c r="B35" s="256">
        <v>45978.465820000005</v>
      </c>
      <c r="C35" s="365">
        <v>56840.572383666637</v>
      </c>
      <c r="D35" s="293">
        <f t="shared" si="0"/>
        <v>0.2362433450083008</v>
      </c>
      <c r="E35" s="256">
        <v>96934.912995999999</v>
      </c>
      <c r="F35" s="365">
        <v>113328.09818606664</v>
      </c>
      <c r="G35" s="293">
        <f t="shared" si="1"/>
        <v>0.16911538560666051</v>
      </c>
      <c r="H35" s="291">
        <f t="shared" si="3"/>
        <v>5.9552103026023068E-3</v>
      </c>
    </row>
    <row r="36" spans="1:8" ht="15">
      <c r="A36" s="366" t="s">
        <v>162</v>
      </c>
      <c r="B36" s="256">
        <v>77651.716849999997</v>
      </c>
      <c r="C36" s="365">
        <v>23045.537839238401</v>
      </c>
      <c r="D36" s="293">
        <f t="shared" si="0"/>
        <v>-0.70321921041674429</v>
      </c>
      <c r="E36" s="256">
        <v>156334.88143000001</v>
      </c>
      <c r="F36" s="365">
        <v>48059.719839238402</v>
      </c>
      <c r="G36" s="293">
        <f t="shared" si="1"/>
        <v>-0.69258479361973058</v>
      </c>
      <c r="H36" s="291">
        <f t="shared" si="3"/>
        <v>2.5254614107871895E-3</v>
      </c>
    </row>
    <row r="37" spans="1:8" ht="15">
      <c r="A37" s="366" t="s">
        <v>39</v>
      </c>
      <c r="B37" s="256">
        <v>606.33077000000003</v>
      </c>
      <c r="C37" s="365">
        <v>16338.39392</v>
      </c>
      <c r="D37" s="293" t="s">
        <v>64</v>
      </c>
      <c r="E37" s="256">
        <v>1318.881566</v>
      </c>
      <c r="F37" s="365">
        <v>42540.637920000001</v>
      </c>
      <c r="G37" s="293" t="s">
        <v>64</v>
      </c>
      <c r="H37" s="291">
        <f t="shared" si="3"/>
        <v>2.2354424831564465E-3</v>
      </c>
    </row>
    <row r="38" spans="1:8" ht="15">
      <c r="A38" s="366" t="s">
        <v>35</v>
      </c>
      <c r="B38" s="256">
        <v>45794.075620000003</v>
      </c>
      <c r="C38" s="365">
        <v>12402.997020000001</v>
      </c>
      <c r="D38" s="293">
        <f>+C38/B38-1</f>
        <v>-0.72915717039644434</v>
      </c>
      <c r="E38" s="256">
        <v>81866.704689999999</v>
      </c>
      <c r="F38" s="365">
        <v>25674.747520000001</v>
      </c>
      <c r="G38" s="293">
        <f>+F38/E38-1</f>
        <v>-0.68638352285924897</v>
      </c>
      <c r="H38" s="291">
        <f t="shared" si="3"/>
        <v>1.3491669179587049E-3</v>
      </c>
    </row>
    <row r="39" spans="1:8" ht="15.75" thickBot="1">
      <c r="A39" s="366" t="s">
        <v>332</v>
      </c>
      <c r="B39" s="256">
        <v>46866.227330000002</v>
      </c>
      <c r="C39" s="365">
        <v>0</v>
      </c>
      <c r="D39" s="293" t="s">
        <v>64</v>
      </c>
      <c r="E39" s="256">
        <v>104995.906</v>
      </c>
      <c r="F39" s="365">
        <v>0</v>
      </c>
      <c r="G39" s="293" t="s">
        <v>54</v>
      </c>
      <c r="H39" s="291">
        <f t="shared" si="3"/>
        <v>0</v>
      </c>
    </row>
    <row r="40" spans="1:8" ht="15">
      <c r="A40" s="314" t="s">
        <v>318</v>
      </c>
      <c r="B40" s="257">
        <f>+SUM(B41:B51)</f>
        <v>107769.45190648998</v>
      </c>
      <c r="C40" s="258">
        <f>+SUM(C41:C51)</f>
        <v>118190.32419816</v>
      </c>
      <c r="D40" s="295">
        <f t="shared" ref="D40:D49" si="4">+C40/B40-1</f>
        <v>9.6695975597167028E-2</v>
      </c>
      <c r="E40" s="257">
        <f>+SUM(E41:E51)</f>
        <v>209373.59523346002</v>
      </c>
      <c r="F40" s="258">
        <f>+SUM(F41:F51)</f>
        <v>248250.06372542999</v>
      </c>
      <c r="G40" s="295">
        <f t="shared" ref="G40:G49" si="5">+F40/E40-1</f>
        <v>0.18567990127227429</v>
      </c>
      <c r="H40" s="368">
        <f>SUM(H41:H51)</f>
        <v>1</v>
      </c>
    </row>
    <row r="41" spans="1:8" ht="15">
      <c r="A41" s="366" t="s">
        <v>330</v>
      </c>
      <c r="B41" s="256">
        <v>35441.522003900005</v>
      </c>
      <c r="C41" s="365">
        <v>38588.709903420007</v>
      </c>
      <c r="D41" s="293">
        <f t="shared" si="4"/>
        <v>8.8799456726877724E-2</v>
      </c>
      <c r="E41" s="256">
        <v>65739.600952099994</v>
      </c>
      <c r="F41" s="365">
        <v>86886.883276579989</v>
      </c>
      <c r="G41" s="293">
        <f t="shared" si="5"/>
        <v>0.3216825477825549</v>
      </c>
      <c r="H41" s="293">
        <f t="shared" ref="H41:H51" si="6">(F41/$F$40)</f>
        <v>0.3499974258724815</v>
      </c>
    </row>
    <row r="42" spans="1:8" ht="15">
      <c r="A42" s="366" t="s">
        <v>41</v>
      </c>
      <c r="B42" s="256">
        <v>11422.566313919999</v>
      </c>
      <c r="C42" s="365">
        <v>19823.11255718</v>
      </c>
      <c r="D42" s="293">
        <f t="shared" si="4"/>
        <v>0.73543422838550376</v>
      </c>
      <c r="E42" s="256">
        <v>22520.49881728</v>
      </c>
      <c r="F42" s="365">
        <v>40535.100561989995</v>
      </c>
      <c r="G42" s="293">
        <f t="shared" si="5"/>
        <v>0.79992019230441613</v>
      </c>
      <c r="H42" s="293">
        <f t="shared" si="6"/>
        <v>0.16328334403499975</v>
      </c>
    </row>
    <row r="43" spans="1:8" ht="15">
      <c r="A43" s="366" t="s">
        <v>38</v>
      </c>
      <c r="B43" s="256">
        <v>17945.021367649999</v>
      </c>
      <c r="C43" s="365">
        <v>19242.88582299</v>
      </c>
      <c r="D43" s="293">
        <f t="shared" si="4"/>
        <v>7.2324486482902683E-2</v>
      </c>
      <c r="E43" s="256">
        <v>36704.959105759997</v>
      </c>
      <c r="F43" s="365">
        <v>39513.789864310005</v>
      </c>
      <c r="G43" s="293">
        <f t="shared" si="5"/>
        <v>7.6524557634208845E-2</v>
      </c>
      <c r="H43" s="293">
        <f t="shared" si="6"/>
        <v>0.15916930401280027</v>
      </c>
    </row>
    <row r="44" spans="1:8" ht="15">
      <c r="A44" s="366" t="s">
        <v>332</v>
      </c>
      <c r="B44" s="256">
        <v>22512.339771220002</v>
      </c>
      <c r="C44" s="365">
        <v>18791.653775416667</v>
      </c>
      <c r="D44" s="293">
        <f t="shared" si="4"/>
        <v>-0.16527318055850848</v>
      </c>
      <c r="E44" s="256">
        <v>41081.151864749998</v>
      </c>
      <c r="F44" s="365">
        <v>35483.608702063335</v>
      </c>
      <c r="G44" s="293">
        <f t="shared" si="5"/>
        <v>-0.13625575010932633</v>
      </c>
      <c r="H44" s="293">
        <f t="shared" si="6"/>
        <v>0.14293494297471351</v>
      </c>
    </row>
    <row r="45" spans="1:8" ht="15">
      <c r="A45" s="366" t="s">
        <v>39</v>
      </c>
      <c r="B45" s="256">
        <v>9772.5555720000011</v>
      </c>
      <c r="C45" s="365">
        <v>9350.2383289999998</v>
      </c>
      <c r="D45" s="293">
        <f t="shared" si="4"/>
        <v>-4.3214616677137219E-2</v>
      </c>
      <c r="E45" s="256">
        <v>21203.411679000001</v>
      </c>
      <c r="F45" s="365">
        <v>21199.697117</v>
      </c>
      <c r="G45" s="293">
        <f t="shared" si="5"/>
        <v>-1.7518699614171851E-4</v>
      </c>
      <c r="H45" s="293">
        <f t="shared" si="6"/>
        <v>8.5396542497758743E-2</v>
      </c>
    </row>
    <row r="46" spans="1:8" ht="15">
      <c r="A46" s="366" t="s">
        <v>45</v>
      </c>
      <c r="B46" s="256">
        <v>3769.1249421000002</v>
      </c>
      <c r="C46" s="365">
        <v>4459.4152908533333</v>
      </c>
      <c r="D46" s="293">
        <f t="shared" si="4"/>
        <v>0.18314339783300793</v>
      </c>
      <c r="E46" s="256">
        <v>7507.63506487</v>
      </c>
      <c r="F46" s="365">
        <v>8783.1897621866665</v>
      </c>
      <c r="G46" s="293">
        <f t="shared" si="5"/>
        <v>0.16990099895575494</v>
      </c>
      <c r="H46" s="293">
        <f t="shared" si="6"/>
        <v>3.5380412920663198E-2</v>
      </c>
    </row>
    <row r="47" spans="1:8" ht="15">
      <c r="A47" s="366" t="s">
        <v>333</v>
      </c>
      <c r="B47" s="256">
        <v>2991.9663169999999</v>
      </c>
      <c r="C47" s="365">
        <v>3754.0880645000002</v>
      </c>
      <c r="D47" s="293">
        <f t="shared" si="4"/>
        <v>0.25472270298288935</v>
      </c>
      <c r="E47" s="256">
        <v>6467.4536969999999</v>
      </c>
      <c r="F47" s="365">
        <v>7132.1730045000004</v>
      </c>
      <c r="G47" s="293">
        <f t="shared" si="5"/>
        <v>0.1027791366806905</v>
      </c>
      <c r="H47" s="293">
        <f t="shared" si="6"/>
        <v>2.8729793247458498E-2</v>
      </c>
    </row>
    <row r="48" spans="1:8" ht="15">
      <c r="A48" s="366" t="s">
        <v>34</v>
      </c>
      <c r="B48" s="256">
        <v>3213.5471227999997</v>
      </c>
      <c r="C48" s="365">
        <v>2492.2406929999997</v>
      </c>
      <c r="D48" s="293">
        <f t="shared" si="4"/>
        <v>-0.22445802169271367</v>
      </c>
      <c r="E48" s="256">
        <v>6584.0720332000001</v>
      </c>
      <c r="F48" s="365">
        <v>5145.8583330000001</v>
      </c>
      <c r="G48" s="293">
        <f t="shared" si="5"/>
        <v>-0.21843833010147029</v>
      </c>
      <c r="H48" s="293">
        <f t="shared" si="6"/>
        <v>2.0728527742459844E-2</v>
      </c>
    </row>
    <row r="49" spans="1:8" ht="15">
      <c r="A49" s="366" t="s">
        <v>42</v>
      </c>
      <c r="B49" s="256">
        <v>657.32520119999992</v>
      </c>
      <c r="C49" s="365">
        <v>1089.7336467999999</v>
      </c>
      <c r="D49" s="293">
        <f t="shared" si="4"/>
        <v>0.65783031718638441</v>
      </c>
      <c r="E49" s="256">
        <v>1519.2031048000001</v>
      </c>
      <c r="F49" s="365">
        <v>2340.2769073999998</v>
      </c>
      <c r="G49" s="293">
        <f t="shared" si="5"/>
        <v>0.54046348378684517</v>
      </c>
      <c r="H49" s="293">
        <f t="shared" si="6"/>
        <v>9.4270948908532701E-3</v>
      </c>
    </row>
    <row r="50" spans="1:8" ht="15">
      <c r="A50" s="366" t="s">
        <v>36</v>
      </c>
      <c r="B50" s="372">
        <v>0.96565000000000001</v>
      </c>
      <c r="C50" s="365">
        <v>598.24611500000003</v>
      </c>
      <c r="D50" s="293" t="s">
        <v>64</v>
      </c>
      <c r="E50" s="256">
        <v>3.0912700000000002</v>
      </c>
      <c r="F50" s="365">
        <v>1229.4861964000002</v>
      </c>
      <c r="G50" s="293" t="s">
        <v>64</v>
      </c>
      <c r="H50" s="293">
        <f t="shared" si="6"/>
        <v>4.9526118058114132E-3</v>
      </c>
    </row>
    <row r="51" spans="1:8" ht="15.75" thickBot="1">
      <c r="A51" s="366" t="s">
        <v>43</v>
      </c>
      <c r="B51" s="256">
        <v>42.517644699999998</v>
      </c>
      <c r="C51" s="365">
        <v>0</v>
      </c>
      <c r="D51" s="293" t="s">
        <v>54</v>
      </c>
      <c r="E51" s="256">
        <v>42.517644699999998</v>
      </c>
      <c r="F51" s="365">
        <v>0</v>
      </c>
      <c r="G51" s="293" t="s">
        <v>54</v>
      </c>
      <c r="H51" s="293">
        <f t="shared" si="6"/>
        <v>0</v>
      </c>
    </row>
    <row r="52" spans="1:8" ht="15">
      <c r="A52" s="314" t="s">
        <v>322</v>
      </c>
      <c r="B52" s="257">
        <f>+SUM(B53:B63)</f>
        <v>22181.549252740002</v>
      </c>
      <c r="C52" s="258">
        <f>+SUM(C53:C63)</f>
        <v>24607.673390006661</v>
      </c>
      <c r="D52" s="295">
        <f t="shared" ref="D52:D61" si="7">+C52/B52-1</f>
        <v>0.1093757748668962</v>
      </c>
      <c r="E52" s="257">
        <f>+SUM(E53:E63)</f>
        <v>45228.774037630006</v>
      </c>
      <c r="F52" s="258">
        <f>+SUM(F53:F63)</f>
        <v>49029.708473926672</v>
      </c>
      <c r="G52" s="295">
        <f t="shared" ref="G52:G61" si="8">+F52/E52-1</f>
        <v>8.4037971781731668E-2</v>
      </c>
      <c r="H52" s="368">
        <f>SUM(H53:H63)</f>
        <v>0.99999999999999989</v>
      </c>
    </row>
    <row r="53" spans="1:8" ht="15">
      <c r="A53" s="366" t="s">
        <v>38</v>
      </c>
      <c r="B53" s="256">
        <v>6318.0560108000009</v>
      </c>
      <c r="C53" s="365">
        <v>8533.6575433899998</v>
      </c>
      <c r="D53" s="293">
        <f t="shared" si="7"/>
        <v>0.35067772884613224</v>
      </c>
      <c r="E53" s="256">
        <v>14376.131823300002</v>
      </c>
      <c r="F53" s="365">
        <v>16426.060089210001</v>
      </c>
      <c r="G53" s="293">
        <f t="shared" si="8"/>
        <v>0.14259247835969302</v>
      </c>
      <c r="H53" s="293">
        <f t="shared" ref="H53:H63" si="9">(F53/$F$52)</f>
        <v>0.33502259345362323</v>
      </c>
    </row>
    <row r="54" spans="1:8" ht="15">
      <c r="A54" s="366" t="s">
        <v>41</v>
      </c>
      <c r="B54" s="256">
        <v>3418.6424854799998</v>
      </c>
      <c r="C54" s="365">
        <v>4215.1184840699998</v>
      </c>
      <c r="D54" s="293">
        <f t="shared" si="7"/>
        <v>0.23298019666369685</v>
      </c>
      <c r="E54" s="256">
        <v>6674.5221502200002</v>
      </c>
      <c r="F54" s="365">
        <v>8785.2213881200005</v>
      </c>
      <c r="G54" s="293">
        <f t="shared" si="8"/>
        <v>0.31623226208492383</v>
      </c>
      <c r="H54" s="293">
        <f t="shared" si="9"/>
        <v>0.17918159543599696</v>
      </c>
    </row>
    <row r="55" spans="1:8" ht="15">
      <c r="A55" s="366" t="s">
        <v>332</v>
      </c>
      <c r="B55" s="256">
        <v>4247.1810431599997</v>
      </c>
      <c r="C55" s="365">
        <v>3333.2678276300003</v>
      </c>
      <c r="D55" s="293">
        <f t="shared" si="7"/>
        <v>-0.21518112984654569</v>
      </c>
      <c r="E55" s="256">
        <v>7514.0374722800007</v>
      </c>
      <c r="F55" s="365">
        <v>6466.9287280699991</v>
      </c>
      <c r="G55" s="293">
        <f t="shared" si="8"/>
        <v>-0.13935367611259397</v>
      </c>
      <c r="H55" s="293">
        <f t="shared" si="9"/>
        <v>0.13189816805680221</v>
      </c>
    </row>
    <row r="56" spans="1:8" ht="15">
      <c r="A56" s="366" t="s">
        <v>330</v>
      </c>
      <c r="B56" s="256">
        <v>2272.2660679000001</v>
      </c>
      <c r="C56" s="365">
        <v>2312.8458906999999</v>
      </c>
      <c r="D56" s="293">
        <f t="shared" si="7"/>
        <v>1.7858746109562507E-2</v>
      </c>
      <c r="E56" s="256">
        <v>4358.0183115999998</v>
      </c>
      <c r="F56" s="365">
        <v>4607.4695449999999</v>
      </c>
      <c r="G56" s="293">
        <f t="shared" si="8"/>
        <v>5.7239601939262252E-2</v>
      </c>
      <c r="H56" s="293">
        <f t="shared" si="9"/>
        <v>9.3973015308671262E-2</v>
      </c>
    </row>
    <row r="57" spans="1:8" ht="15">
      <c r="A57" s="366" t="s">
        <v>34</v>
      </c>
      <c r="B57" s="256">
        <v>1952.3230319999998</v>
      </c>
      <c r="C57" s="365">
        <v>1631.2019846666667</v>
      </c>
      <c r="D57" s="293">
        <f t="shared" si="7"/>
        <v>-0.1644815135968406</v>
      </c>
      <c r="E57" s="256">
        <v>4215.6821540000001</v>
      </c>
      <c r="F57" s="365">
        <v>3359.9154413333331</v>
      </c>
      <c r="G57" s="293">
        <f t="shared" si="8"/>
        <v>-0.20299602327815036</v>
      </c>
      <c r="H57" s="293">
        <f t="shared" si="9"/>
        <v>6.8528154580402817E-2</v>
      </c>
    </row>
    <row r="58" spans="1:8" ht="15">
      <c r="A58" s="366" t="s">
        <v>42</v>
      </c>
      <c r="B58" s="256">
        <v>994.28122949999999</v>
      </c>
      <c r="C58" s="365">
        <v>1337.5680973999999</v>
      </c>
      <c r="D58" s="293">
        <f t="shared" si="7"/>
        <v>0.34526133825600902</v>
      </c>
      <c r="E58" s="256">
        <v>2156.3792727299997</v>
      </c>
      <c r="F58" s="365">
        <v>2824.9939973433338</v>
      </c>
      <c r="G58" s="293">
        <f t="shared" si="8"/>
        <v>0.31006360201508554</v>
      </c>
      <c r="H58" s="293">
        <f t="shared" si="9"/>
        <v>5.7618005190580052E-2</v>
      </c>
    </row>
    <row r="59" spans="1:8" ht="15">
      <c r="A59" s="366" t="s">
        <v>333</v>
      </c>
      <c r="B59" s="256">
        <v>1205.4743100000001</v>
      </c>
      <c r="C59" s="365">
        <v>1428.2085238</v>
      </c>
      <c r="D59" s="293">
        <f t="shared" si="7"/>
        <v>0.18476894277406863</v>
      </c>
      <c r="E59" s="256">
        <v>2592.6577299999999</v>
      </c>
      <c r="F59" s="365">
        <v>2797.7402438000004</v>
      </c>
      <c r="G59" s="293">
        <f t="shared" si="8"/>
        <v>7.9101267948700871E-2</v>
      </c>
      <c r="H59" s="293">
        <f t="shared" si="9"/>
        <v>5.7062143155262701E-2</v>
      </c>
    </row>
    <row r="60" spans="1:8" ht="15">
      <c r="A60" s="366" t="s">
        <v>39</v>
      </c>
      <c r="B60" s="256">
        <v>885.09986100000003</v>
      </c>
      <c r="C60" s="365">
        <v>937.59297900000001</v>
      </c>
      <c r="D60" s="293">
        <f t="shared" si="7"/>
        <v>5.9307565522259242E-2</v>
      </c>
      <c r="E60" s="256">
        <v>2037.2782529999999</v>
      </c>
      <c r="F60" s="365">
        <v>1882.1158259999997</v>
      </c>
      <c r="G60" s="293">
        <f t="shared" si="8"/>
        <v>-7.616162729441367E-2</v>
      </c>
      <c r="H60" s="293">
        <f t="shared" si="9"/>
        <v>3.8387253046811058E-2</v>
      </c>
    </row>
    <row r="61" spans="1:8" ht="15">
      <c r="A61" s="366" t="s">
        <v>45</v>
      </c>
      <c r="B61" s="256">
        <v>510.96797549999997</v>
      </c>
      <c r="C61" s="365">
        <v>470.23728534999998</v>
      </c>
      <c r="D61" s="293">
        <f t="shared" si="7"/>
        <v>-7.9712804134434379E-2</v>
      </c>
      <c r="E61" s="256">
        <v>920.0315081</v>
      </c>
      <c r="F61" s="365">
        <v>1048.42510135</v>
      </c>
      <c r="G61" s="293">
        <f t="shared" si="8"/>
        <v>0.1395534741143285</v>
      </c>
      <c r="H61" s="293">
        <f t="shared" si="9"/>
        <v>2.1383465943052429E-2</v>
      </c>
    </row>
    <row r="62" spans="1:8" ht="15">
      <c r="A62" s="366" t="s">
        <v>36</v>
      </c>
      <c r="B62" s="256">
        <v>4.0284500000000003</v>
      </c>
      <c r="C62" s="365">
        <v>407.97477400000002</v>
      </c>
      <c r="D62" s="293" t="s">
        <v>64</v>
      </c>
      <c r="E62" s="256">
        <v>10.806575</v>
      </c>
      <c r="F62" s="365">
        <v>830.83811370000001</v>
      </c>
      <c r="G62" s="293" t="s">
        <v>64</v>
      </c>
      <c r="H62" s="293">
        <f t="shared" si="9"/>
        <v>1.6945605828797214E-2</v>
      </c>
    </row>
    <row r="63" spans="1:8" ht="15.75" thickBot="1">
      <c r="A63" s="366" t="s">
        <v>43</v>
      </c>
      <c r="B63" s="256">
        <v>373.22878739999999</v>
      </c>
      <c r="C63" s="365">
        <v>0</v>
      </c>
      <c r="D63" s="718" t="s">
        <v>54</v>
      </c>
      <c r="E63" s="256">
        <v>373.22878739999999</v>
      </c>
      <c r="F63" s="365">
        <v>0</v>
      </c>
      <c r="G63" s="293" t="s">
        <v>54</v>
      </c>
      <c r="H63" s="293">
        <f t="shared" si="9"/>
        <v>0</v>
      </c>
    </row>
    <row r="64" spans="1:8" ht="15">
      <c r="A64" s="360" t="s">
        <v>323</v>
      </c>
      <c r="B64" s="257">
        <f>+SUM(B65:B80)</f>
        <v>281968.74900265201</v>
      </c>
      <c r="C64" s="258">
        <f>+SUM(C65:C80)</f>
        <v>318253.14196574024</v>
      </c>
      <c r="D64" s="717">
        <f t="shared" ref="D64:D69" si="10">+C64/B64-1</f>
        <v>0.12868232061683882</v>
      </c>
      <c r="E64" s="257">
        <f>+SUM(E65:E80)</f>
        <v>557428.73512763984</v>
      </c>
      <c r="F64" s="258">
        <f>+SUM(F65:F80)</f>
        <v>641914.51765530801</v>
      </c>
      <c r="G64" s="295">
        <f t="shared" ref="G64:G69" si="11">+F64/E64-1</f>
        <v>0.15156337878477433</v>
      </c>
      <c r="H64" s="368">
        <f>SUM(H65:H80)</f>
        <v>1.0000000000000002</v>
      </c>
    </row>
    <row r="65" spans="1:8" ht="15">
      <c r="A65" s="366" t="s">
        <v>330</v>
      </c>
      <c r="B65" s="256">
        <v>49627.953621152999</v>
      </c>
      <c r="C65" s="365">
        <v>51425.514223468097</v>
      </c>
      <c r="D65" s="293">
        <f t="shared" si="10"/>
        <v>3.6220727859085367E-2</v>
      </c>
      <c r="E65" s="256">
        <v>96082.423034926993</v>
      </c>
      <c r="F65" s="365">
        <v>116161.28153503779</v>
      </c>
      <c r="G65" s="293">
        <f t="shared" si="11"/>
        <v>0.20897535538640533</v>
      </c>
      <c r="H65" s="293">
        <f t="shared" ref="H65:H80" si="12">(F65/$F$64)</f>
        <v>0.18096067052562517</v>
      </c>
    </row>
    <row r="66" spans="1:8" ht="15">
      <c r="A66" s="366" t="s">
        <v>41</v>
      </c>
      <c r="B66" s="256">
        <v>36644.000856800005</v>
      </c>
      <c r="C66" s="365">
        <v>56056.971968831</v>
      </c>
      <c r="D66" s="293">
        <f t="shared" si="10"/>
        <v>0.52977214982322374</v>
      </c>
      <c r="E66" s="256">
        <v>59857.718724899998</v>
      </c>
      <c r="F66" s="365">
        <v>111598.0578252922</v>
      </c>
      <c r="G66" s="293">
        <f t="shared" si="11"/>
        <v>0.86438875724926212</v>
      </c>
      <c r="H66" s="293">
        <f t="shared" si="12"/>
        <v>0.17385189889912656</v>
      </c>
    </row>
    <row r="67" spans="1:8" ht="15">
      <c r="A67" s="366" t="s">
        <v>38</v>
      </c>
      <c r="B67" s="256">
        <v>40771.333965229998</v>
      </c>
      <c r="C67" s="365">
        <v>51833.445828541197</v>
      </c>
      <c r="D67" s="293">
        <f t="shared" si="10"/>
        <v>0.27132082243727962</v>
      </c>
      <c r="E67" s="256">
        <v>90522.781305739991</v>
      </c>
      <c r="F67" s="365">
        <v>105794.00076151321</v>
      </c>
      <c r="G67" s="293">
        <f t="shared" si="11"/>
        <v>0.16870028997667208</v>
      </c>
      <c r="H67" s="293">
        <f t="shared" si="12"/>
        <v>0.16481010765723472</v>
      </c>
    </row>
    <row r="68" spans="1:8" ht="15">
      <c r="A68" s="366" t="s">
        <v>332</v>
      </c>
      <c r="B68" s="256">
        <v>55754.856720000003</v>
      </c>
      <c r="C68" s="365">
        <v>55374.095262678493</v>
      </c>
      <c r="D68" s="293">
        <f t="shared" si="10"/>
        <v>-6.8292069914857034E-3</v>
      </c>
      <c r="E68" s="256">
        <v>97739.593442059995</v>
      </c>
      <c r="F68" s="365">
        <v>97858.3263733731</v>
      </c>
      <c r="G68" s="293">
        <f t="shared" si="11"/>
        <v>1.2147884714037716E-3</v>
      </c>
      <c r="H68" s="293">
        <f t="shared" si="12"/>
        <v>0.15244759805529209</v>
      </c>
    </row>
    <row r="69" spans="1:8" ht="15">
      <c r="A69" s="366" t="s">
        <v>45</v>
      </c>
      <c r="B69" s="256">
        <v>37227.990860952996</v>
      </c>
      <c r="C69" s="365">
        <v>21118.054836378731</v>
      </c>
      <c r="D69" s="293">
        <f t="shared" si="10"/>
        <v>-0.43273718650960979</v>
      </c>
      <c r="E69" s="256">
        <v>78875.547028503002</v>
      </c>
      <c r="F69" s="365">
        <v>48655.432903138564</v>
      </c>
      <c r="G69" s="293">
        <f t="shared" si="11"/>
        <v>-0.38313666610063435</v>
      </c>
      <c r="H69" s="293">
        <f t="shared" si="12"/>
        <v>7.5797371090562116E-2</v>
      </c>
    </row>
    <row r="70" spans="1:8" ht="15">
      <c r="A70" s="366" t="s">
        <v>331</v>
      </c>
      <c r="B70" s="256">
        <v>91.959610339999998</v>
      </c>
      <c r="C70" s="365">
        <v>14319.9883996522</v>
      </c>
      <c r="D70" s="293" t="s">
        <v>64</v>
      </c>
      <c r="E70" s="256">
        <v>163.28719518</v>
      </c>
      <c r="F70" s="365">
        <v>26749.993058354401</v>
      </c>
      <c r="G70" s="293" t="s">
        <v>64</v>
      </c>
      <c r="H70" s="293">
        <f t="shared" si="12"/>
        <v>4.1672204511066187E-2</v>
      </c>
    </row>
    <row r="71" spans="1:8" ht="15">
      <c r="A71" s="366" t="s">
        <v>42</v>
      </c>
      <c r="B71" s="256">
        <v>11532.437528719998</v>
      </c>
      <c r="C71" s="365">
        <v>10864.487066023767</v>
      </c>
      <c r="D71" s="293">
        <f t="shared" ref="D71:D79" si="13">+C71/B71-1</f>
        <v>-5.7919278646235028E-2</v>
      </c>
      <c r="E71" s="256">
        <v>22930.394412760004</v>
      </c>
      <c r="F71" s="365">
        <v>23205.794678891434</v>
      </c>
      <c r="G71" s="293">
        <f t="shared" ref="G71:G79" si="14">+F71/E71-1</f>
        <v>1.2010271658396743E-2</v>
      </c>
      <c r="H71" s="293">
        <f t="shared" si="12"/>
        <v>3.6150911127005178E-2</v>
      </c>
    </row>
    <row r="72" spans="1:8" ht="15">
      <c r="A72" s="366" t="s">
        <v>34</v>
      </c>
      <c r="B72" s="256">
        <v>13126.148196665999</v>
      </c>
      <c r="C72" s="365">
        <v>11883.411969545899</v>
      </c>
      <c r="D72" s="293">
        <f t="shared" si="13"/>
        <v>-9.4676382477210774E-2</v>
      </c>
      <c r="E72" s="256">
        <v>29577.001006952003</v>
      </c>
      <c r="F72" s="365">
        <v>20464.288491896164</v>
      </c>
      <c r="G72" s="293">
        <f t="shared" si="14"/>
        <v>-0.30810130184983653</v>
      </c>
      <c r="H72" s="293">
        <f t="shared" si="12"/>
        <v>3.1880083607775597E-2</v>
      </c>
    </row>
    <row r="73" spans="1:8" ht="15">
      <c r="A73" s="366" t="s">
        <v>36</v>
      </c>
      <c r="B73" s="256">
        <v>9978.6061250350012</v>
      </c>
      <c r="C73" s="365">
        <v>10302.058024120701</v>
      </c>
      <c r="D73" s="293">
        <f t="shared" si="13"/>
        <v>3.2414537164083601E-2</v>
      </c>
      <c r="E73" s="256">
        <v>21573.647330571996</v>
      </c>
      <c r="F73" s="365">
        <v>20187.181916830501</v>
      </c>
      <c r="G73" s="293">
        <f t="shared" si="14"/>
        <v>-6.4266620868356217E-2</v>
      </c>
      <c r="H73" s="293">
        <f t="shared" si="12"/>
        <v>3.1448395949303813E-2</v>
      </c>
    </row>
    <row r="74" spans="1:8" ht="15">
      <c r="A74" s="366" t="s">
        <v>37</v>
      </c>
      <c r="B74" s="256">
        <v>5977.5363062999995</v>
      </c>
      <c r="C74" s="365">
        <v>8307.6611136587999</v>
      </c>
      <c r="D74" s="293">
        <f t="shared" si="13"/>
        <v>0.38981357669094785</v>
      </c>
      <c r="E74" s="256">
        <v>12445.072029299999</v>
      </c>
      <c r="F74" s="365">
        <v>17185.3087121832</v>
      </c>
      <c r="G74" s="293">
        <f t="shared" si="14"/>
        <v>0.3808926675332247</v>
      </c>
      <c r="H74" s="293">
        <f t="shared" si="12"/>
        <v>2.677195832079822E-2</v>
      </c>
    </row>
    <row r="75" spans="1:8" ht="15">
      <c r="A75" s="366" t="s">
        <v>39</v>
      </c>
      <c r="B75" s="256">
        <v>7715.2751717709998</v>
      </c>
      <c r="C75" s="365">
        <v>9035.3466557191005</v>
      </c>
      <c r="D75" s="293">
        <f t="shared" si="13"/>
        <v>0.17109843194939289</v>
      </c>
      <c r="E75" s="256">
        <v>17284.524867034001</v>
      </c>
      <c r="F75" s="365">
        <v>16971.545758256205</v>
      </c>
      <c r="G75" s="293">
        <f t="shared" si="14"/>
        <v>-1.8107475396950456E-2</v>
      </c>
      <c r="H75" s="293">
        <f t="shared" si="12"/>
        <v>2.6438949878010858E-2</v>
      </c>
    </row>
    <row r="76" spans="1:8" ht="15">
      <c r="A76" s="366" t="s">
        <v>333</v>
      </c>
      <c r="B76" s="256">
        <v>4703.2542303999999</v>
      </c>
      <c r="C76" s="365">
        <v>5932.9692945866</v>
      </c>
      <c r="D76" s="293">
        <f t="shared" si="13"/>
        <v>0.2614604705478607</v>
      </c>
      <c r="E76" s="256">
        <v>9635.6123972000005</v>
      </c>
      <c r="F76" s="365">
        <v>12930.420698326499</v>
      </c>
      <c r="G76" s="293">
        <f t="shared" si="14"/>
        <v>0.34194072626706462</v>
      </c>
      <c r="H76" s="293">
        <f t="shared" si="12"/>
        <v>2.0143524320896899E-2</v>
      </c>
    </row>
    <row r="77" spans="1:8" ht="15">
      <c r="A77" s="366" t="s">
        <v>35</v>
      </c>
      <c r="B77" s="256">
        <v>4092.5719638</v>
      </c>
      <c r="C77" s="365">
        <v>6434.0702520906998</v>
      </c>
      <c r="D77" s="293">
        <f t="shared" si="13"/>
        <v>0.57213368732472869</v>
      </c>
      <c r="E77" s="256">
        <v>10418.312342700001</v>
      </c>
      <c r="F77" s="365">
        <v>12422.208925607199</v>
      </c>
      <c r="G77" s="293">
        <f t="shared" si="14"/>
        <v>0.19234368456147388</v>
      </c>
      <c r="H77" s="293">
        <f t="shared" si="12"/>
        <v>1.9351811781701461E-2</v>
      </c>
    </row>
    <row r="78" spans="1:8" ht="15">
      <c r="A78" s="366" t="s">
        <v>40</v>
      </c>
      <c r="B78" s="256">
        <v>2227.6295617900005</v>
      </c>
      <c r="C78" s="365">
        <v>3465.9145341581998</v>
      </c>
      <c r="D78" s="293">
        <f t="shared" si="13"/>
        <v>0.55587562385066458</v>
      </c>
      <c r="E78" s="256">
        <v>5042.6004741850002</v>
      </c>
      <c r="F78" s="365">
        <v>8006.8235374349997</v>
      </c>
      <c r="G78" s="293">
        <f t="shared" si="14"/>
        <v>0.58783619254093011</v>
      </c>
      <c r="H78" s="293">
        <f t="shared" si="12"/>
        <v>1.2473348580245795E-2</v>
      </c>
    </row>
    <row r="79" spans="1:8" ht="15">
      <c r="A79" s="366" t="s">
        <v>44</v>
      </c>
      <c r="B79" s="256">
        <v>2144.9362266759999</v>
      </c>
      <c r="C79" s="365">
        <v>1899.1525362867501</v>
      </c>
      <c r="D79" s="293">
        <f t="shared" si="13"/>
        <v>-0.11458787787371183</v>
      </c>
      <c r="E79" s="256">
        <v>4922.7046903549999</v>
      </c>
      <c r="F79" s="365">
        <v>3723.8524791725504</v>
      </c>
      <c r="G79" s="293">
        <f t="shared" si="14"/>
        <v>-0.24353526904251377</v>
      </c>
      <c r="H79" s="293">
        <f t="shared" si="12"/>
        <v>5.8011656953553519E-3</v>
      </c>
    </row>
    <row r="80" spans="1:8" ht="15.75" thickBot="1">
      <c r="A80" s="366" t="s">
        <v>43</v>
      </c>
      <c r="B80" s="256">
        <v>352.25805701799999</v>
      </c>
      <c r="C80" s="365">
        <v>0</v>
      </c>
      <c r="D80" s="293" t="s">
        <v>54</v>
      </c>
      <c r="E80" s="256">
        <v>357.514845272</v>
      </c>
      <c r="F80" s="365">
        <v>0</v>
      </c>
      <c r="G80" s="293" t="s">
        <v>54</v>
      </c>
      <c r="H80" s="293">
        <f t="shared" si="12"/>
        <v>0</v>
      </c>
    </row>
    <row r="81" spans="1:8" ht="15">
      <c r="A81" s="360" t="s">
        <v>324</v>
      </c>
      <c r="B81" s="257">
        <f>+B82</f>
        <v>586328.11855999997</v>
      </c>
      <c r="C81" s="258">
        <f>+C82</f>
        <v>979376.48886000004</v>
      </c>
      <c r="D81" s="295">
        <f>+C81/B81-1</f>
        <v>0.67035565557611698</v>
      </c>
      <c r="E81" s="257">
        <f>+E82</f>
        <v>1186773.791</v>
      </c>
      <c r="F81" s="258">
        <f>+F82</f>
        <v>1976552.529258</v>
      </c>
      <c r="G81" s="295">
        <f>+F81/E81-1</f>
        <v>0.66548380512558869</v>
      </c>
      <c r="H81" s="368">
        <f>SUM(H82)</f>
        <v>1</v>
      </c>
    </row>
    <row r="82" spans="1:8" ht="15.75" thickBot="1">
      <c r="A82" s="366" t="s">
        <v>39</v>
      </c>
      <c r="B82" s="256">
        <v>586328.11855999997</v>
      </c>
      <c r="C82" s="365">
        <v>979376.48886000004</v>
      </c>
      <c r="D82" s="293">
        <f>+C82/B82-1</f>
        <v>0.67035565557611698</v>
      </c>
      <c r="E82" s="256">
        <v>1186773.791</v>
      </c>
      <c r="F82" s="365">
        <v>1976552.529258</v>
      </c>
      <c r="G82" s="293">
        <f>+F82/E82-1</f>
        <v>0.66548380512558869</v>
      </c>
      <c r="H82" s="315">
        <f>(F82/$F$81)</f>
        <v>1</v>
      </c>
    </row>
    <row r="83" spans="1:8" ht="15">
      <c r="A83" s="360" t="s">
        <v>325</v>
      </c>
      <c r="B83" s="257">
        <f>+B84</f>
        <v>1622.0219</v>
      </c>
      <c r="C83" s="258">
        <f>+C84</f>
        <v>1791.2658000000001</v>
      </c>
      <c r="D83" s="295">
        <f>+C83/B83-1</f>
        <v>0.10434131623007081</v>
      </c>
      <c r="E83" s="257">
        <f>+E84</f>
        <v>3203.7757999999999</v>
      </c>
      <c r="F83" s="258">
        <f>+F84</f>
        <v>3844.6682150000006</v>
      </c>
      <c r="G83" s="295">
        <f>+F83/E83-1</f>
        <v>0.20004284163704611</v>
      </c>
      <c r="H83" s="368">
        <f>SUM(H84)</f>
        <v>1</v>
      </c>
    </row>
    <row r="84" spans="1:8" ht="15.75" thickBot="1">
      <c r="A84" s="366" t="s">
        <v>43</v>
      </c>
      <c r="B84" s="256">
        <v>1622.0219</v>
      </c>
      <c r="C84" s="365">
        <v>1791.2658000000001</v>
      </c>
      <c r="D84" s="293">
        <f>+C84/B84-1</f>
        <v>0.10434131623007081</v>
      </c>
      <c r="E84" s="256">
        <v>3203.7757999999999</v>
      </c>
      <c r="F84" s="365">
        <v>3844.6682150000006</v>
      </c>
      <c r="G84" s="293">
        <f>+F84/E84-1</f>
        <v>0.20004284163704611</v>
      </c>
      <c r="H84" s="315">
        <f>(F84/$F$83)</f>
        <v>1</v>
      </c>
    </row>
    <row r="85" spans="1:8" ht="15">
      <c r="A85" s="360" t="s">
        <v>326</v>
      </c>
      <c r="B85" s="257">
        <f>SUM(B86:B92)</f>
        <v>1698.2011644000004</v>
      </c>
      <c r="C85" s="258">
        <f>SUM(C86:C92)</f>
        <v>2493.5634207298003</v>
      </c>
      <c r="D85" s="295">
        <f t="shared" ref="D85:D91" si="15">(C85-B85)/B85</f>
        <v>0.46835573605958114</v>
      </c>
      <c r="E85" s="257">
        <f>SUM(E86:E92)</f>
        <v>3706.8002892</v>
      </c>
      <c r="F85" s="258">
        <f>SUM(F86:F92)</f>
        <v>4728.5316680198002</v>
      </c>
      <c r="G85" s="295">
        <f>+F85/E85-1</f>
        <v>0.27563701821128062</v>
      </c>
      <c r="H85" s="368">
        <f>SUM(H86:H92)</f>
        <v>1</v>
      </c>
    </row>
    <row r="86" spans="1:8" ht="15">
      <c r="A86" s="366" t="s">
        <v>37</v>
      </c>
      <c r="B86" s="148">
        <v>171.41587200000001</v>
      </c>
      <c r="C86" s="355">
        <v>567.87653999999998</v>
      </c>
      <c r="D86" s="293">
        <f t="shared" si="15"/>
        <v>2.3128585665626105</v>
      </c>
      <c r="E86" s="148">
        <v>359.90193599999998</v>
      </c>
      <c r="F86" s="355">
        <v>1487.683215</v>
      </c>
      <c r="G86" s="293">
        <f t="shared" ref="G86:G91" si="16">(F86-E86)/E86</f>
        <v>3.1335793620182142</v>
      </c>
      <c r="H86" s="293">
        <f t="shared" ref="H86:H92" si="17">(F86/$F$85)</f>
        <v>0.31461843114249616</v>
      </c>
    </row>
    <row r="87" spans="1:8" ht="15">
      <c r="A87" s="366" t="s">
        <v>34</v>
      </c>
      <c r="B87" s="256">
        <v>1058.4729600000001</v>
      </c>
      <c r="C87" s="365">
        <v>776.73945600000002</v>
      </c>
      <c r="D87" s="293">
        <f t="shared" si="15"/>
        <v>-0.2661697697029502</v>
      </c>
      <c r="E87" s="256">
        <v>2292.3767349999998</v>
      </c>
      <c r="F87" s="365">
        <v>1347.3928190000001</v>
      </c>
      <c r="G87" s="293">
        <f t="shared" si="16"/>
        <v>-0.41222888959392606</v>
      </c>
      <c r="H87" s="293">
        <f t="shared" si="17"/>
        <v>0.28494951786254125</v>
      </c>
    </row>
    <row r="88" spans="1:8" ht="15">
      <c r="A88" s="366" t="s">
        <v>330</v>
      </c>
      <c r="B88" s="256">
        <v>76.462165999999996</v>
      </c>
      <c r="C88" s="367">
        <v>733.41077040000005</v>
      </c>
      <c r="D88" s="293">
        <f t="shared" si="15"/>
        <v>8.5918126410387075</v>
      </c>
      <c r="E88" s="256">
        <v>125.2539062</v>
      </c>
      <c r="F88" s="367">
        <v>972.76371540000002</v>
      </c>
      <c r="G88" s="293">
        <f t="shared" si="16"/>
        <v>6.7663343596385186</v>
      </c>
      <c r="H88" s="293">
        <f t="shared" si="17"/>
        <v>0.20572215302670713</v>
      </c>
    </row>
    <row r="89" spans="1:8" ht="15">
      <c r="A89" s="366" t="s">
        <v>35</v>
      </c>
      <c r="B89" s="256">
        <v>159.26392799999999</v>
      </c>
      <c r="C89" s="365">
        <v>274.42153200000001</v>
      </c>
      <c r="D89" s="293">
        <f t="shared" si="15"/>
        <v>0.72306143296930381</v>
      </c>
      <c r="E89" s="256">
        <v>391.46985000000001</v>
      </c>
      <c r="F89" s="365">
        <v>625.14146000000005</v>
      </c>
      <c r="G89" s="293">
        <f t="shared" si="16"/>
        <v>0.59690831873770112</v>
      </c>
      <c r="H89" s="293">
        <f t="shared" si="17"/>
        <v>0.13220625426450719</v>
      </c>
    </row>
    <row r="90" spans="1:8" ht="15">
      <c r="A90" s="366" t="s">
        <v>36</v>
      </c>
      <c r="B90" s="256">
        <v>83.509910399999995</v>
      </c>
      <c r="C90" s="365">
        <v>102.1184723298</v>
      </c>
      <c r="D90" s="293">
        <f t="shared" si="15"/>
        <v>0.22283058191138957</v>
      </c>
      <c r="E90" s="256">
        <v>201.191272</v>
      </c>
      <c r="F90" s="365">
        <v>236.98620861980001</v>
      </c>
      <c r="G90" s="293">
        <f t="shared" si="16"/>
        <v>0.17791495756237385</v>
      </c>
      <c r="H90" s="293">
        <f t="shared" si="17"/>
        <v>5.0118350739320389E-2</v>
      </c>
    </row>
    <row r="91" spans="1:8" ht="53.45" customHeight="1">
      <c r="A91" s="366" t="s">
        <v>332</v>
      </c>
      <c r="B91" s="256">
        <v>8.0072980000000005</v>
      </c>
      <c r="C91" s="365">
        <v>38.996650000000002</v>
      </c>
      <c r="D91" s="293">
        <f t="shared" si="15"/>
        <v>3.8701384661842235</v>
      </c>
      <c r="E91" s="256">
        <v>21.629048000000001</v>
      </c>
      <c r="F91" s="365">
        <v>58.564250000000001</v>
      </c>
      <c r="G91" s="293">
        <f t="shared" si="16"/>
        <v>1.7076665602665453</v>
      </c>
      <c r="H91" s="293">
        <f t="shared" si="17"/>
        <v>1.2385292964427868E-2</v>
      </c>
    </row>
    <row r="92" spans="1:8" ht="18.75" customHeight="1" thickBot="1">
      <c r="A92" s="716" t="s">
        <v>331</v>
      </c>
      <c r="B92" s="259">
        <v>141.06903</v>
      </c>
      <c r="C92" s="260">
        <v>0</v>
      </c>
      <c r="D92" s="292" t="s">
        <v>54</v>
      </c>
      <c r="E92" s="259">
        <v>314.97754200000003</v>
      </c>
      <c r="F92" s="260">
        <v>0</v>
      </c>
      <c r="G92" s="292" t="s">
        <v>54</v>
      </c>
      <c r="H92" s="292">
        <f t="shared" si="17"/>
        <v>0</v>
      </c>
    </row>
    <row r="93" spans="1:8" ht="43.5" customHeight="1" thickBot="1">
      <c r="A93" s="780" t="s">
        <v>554</v>
      </c>
      <c r="B93" s="781"/>
      <c r="C93" s="781"/>
      <c r="D93" s="781"/>
      <c r="E93" s="781"/>
      <c r="F93" s="781"/>
      <c r="G93" s="781"/>
      <c r="H93" s="782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45"/>
  <sheetViews>
    <sheetView showGridLines="0" topLeftCell="A19" zoomScale="80" zoomScaleNormal="80" workbookViewId="0">
      <selection activeCell="A44" sqref="A44:F44"/>
    </sheetView>
  </sheetViews>
  <sheetFormatPr baseColWidth="10" defaultColWidth="11.42578125" defaultRowHeight="12.75"/>
  <cols>
    <col min="1" max="1" width="55.42578125" style="543" bestFit="1" customWidth="1"/>
    <col min="2" max="3" width="10.5703125" style="543" bestFit="1" customWidth="1"/>
    <col min="4" max="4" width="9.42578125" style="543" bestFit="1" customWidth="1"/>
    <col min="5" max="5" width="7.42578125" style="543" customWidth="1"/>
    <col min="6" max="7" width="11.5703125" style="543" bestFit="1" customWidth="1"/>
    <col min="8" max="8" width="8.5703125" style="543" bestFit="1" customWidth="1"/>
    <col min="9" max="9" width="9.5703125" style="543" bestFit="1" customWidth="1"/>
    <col min="10" max="10" width="11.42578125" style="543"/>
    <col min="11" max="11" width="20.5703125" style="543" bestFit="1" customWidth="1"/>
    <col min="12" max="12" width="14.140625" style="543" bestFit="1" customWidth="1"/>
    <col min="13" max="13" width="16.140625" style="543" bestFit="1" customWidth="1"/>
    <col min="14" max="16384" width="11.42578125" style="543"/>
  </cols>
  <sheetData>
    <row r="1" spans="1:15">
      <c r="A1" s="609" t="s">
        <v>509</v>
      </c>
      <c r="B1" s="606"/>
      <c r="C1" s="606"/>
      <c r="D1" s="607"/>
      <c r="E1" s="606"/>
      <c r="F1" s="603"/>
      <c r="G1" s="603"/>
      <c r="H1" s="603"/>
      <c r="I1" s="344"/>
    </row>
    <row r="2" spans="1:15" ht="15.75">
      <c r="A2" s="608" t="s">
        <v>508</v>
      </c>
      <c r="B2" s="606"/>
      <c r="C2" s="606"/>
      <c r="D2" s="607"/>
      <c r="E2" s="606"/>
      <c r="F2" s="603"/>
      <c r="G2" s="603"/>
      <c r="H2" s="603"/>
      <c r="I2" s="344"/>
      <c r="K2" s="492"/>
      <c r="L2" s="492"/>
      <c r="M2" s="492"/>
      <c r="N2" s="492"/>
      <c r="O2" s="492"/>
    </row>
    <row r="3" spans="1:15" ht="15">
      <c r="A3" s="345"/>
      <c r="B3" s="604"/>
      <c r="C3" s="604"/>
      <c r="D3" s="605"/>
      <c r="E3" s="604"/>
      <c r="F3" s="603"/>
      <c r="G3" s="603"/>
      <c r="H3" s="603"/>
      <c r="I3" s="344"/>
      <c r="K3" s="492"/>
      <c r="L3" s="492"/>
      <c r="M3" s="492"/>
      <c r="N3" s="492"/>
      <c r="O3" s="492"/>
    </row>
    <row r="4" spans="1:15" ht="15">
      <c r="A4" s="343"/>
      <c r="B4" s="788" t="s">
        <v>507</v>
      </c>
      <c r="C4" s="788"/>
      <c r="D4" s="788"/>
      <c r="E4" s="602"/>
      <c r="F4" s="788" t="s">
        <v>506</v>
      </c>
      <c r="G4" s="788"/>
      <c r="H4" s="788"/>
      <c r="I4" s="788"/>
      <c r="K4" s="492"/>
      <c r="L4" s="492"/>
      <c r="M4" s="492"/>
      <c r="N4" s="492"/>
      <c r="O4" s="492"/>
    </row>
    <row r="5" spans="1:15" ht="15">
      <c r="A5" s="601" t="s">
        <v>505</v>
      </c>
      <c r="B5" s="600">
        <v>2019</v>
      </c>
      <c r="C5" s="599">
        <v>2020</v>
      </c>
      <c r="D5" s="597" t="s">
        <v>504</v>
      </c>
      <c r="E5" s="598"/>
      <c r="F5" s="600">
        <v>2019</v>
      </c>
      <c r="G5" s="599">
        <v>2020</v>
      </c>
      <c r="H5" s="598" t="s">
        <v>504</v>
      </c>
      <c r="I5" s="597" t="s">
        <v>503</v>
      </c>
      <c r="K5" s="492"/>
      <c r="L5" s="492"/>
      <c r="M5" s="492"/>
      <c r="N5" s="492"/>
      <c r="O5" s="492"/>
    </row>
    <row r="6" spans="1:15" ht="15">
      <c r="A6" s="572" t="s">
        <v>502</v>
      </c>
      <c r="B6" s="595">
        <f>SUM(B7:B38)</f>
        <v>3085469.8080000002</v>
      </c>
      <c r="C6" s="594">
        <f>SUM(C7:C38)</f>
        <v>4643351.9112000018</v>
      </c>
      <c r="D6" s="567">
        <f t="shared" ref="D6:D35" si="0">(C6-B6)/B6</f>
        <v>0.5049092035062952</v>
      </c>
      <c r="E6" s="596"/>
      <c r="F6" s="595">
        <f>SUM(F7:F38)</f>
        <v>6633947.4396999972</v>
      </c>
      <c r="G6" s="594">
        <f>SUM(G7:G38)</f>
        <v>9068568.1341999993</v>
      </c>
      <c r="H6" s="568">
        <f t="shared" ref="H6:H35" si="1">G6/F6-1</f>
        <v>0.36699426949486069</v>
      </c>
      <c r="I6" s="593">
        <f>SUM(I7:I38)</f>
        <v>0.99999999999999978</v>
      </c>
      <c r="K6" s="492"/>
      <c r="L6" s="492"/>
      <c r="M6" s="492"/>
      <c r="N6" s="492"/>
      <c r="O6" s="492"/>
    </row>
    <row r="7" spans="1:15" ht="15">
      <c r="A7" s="554" t="s">
        <v>501</v>
      </c>
      <c r="B7" s="574">
        <v>799233.75100000005</v>
      </c>
      <c r="C7" s="301">
        <v>2665689.534</v>
      </c>
      <c r="D7" s="562">
        <f t="shared" si="0"/>
        <v>2.3353065115990073</v>
      </c>
      <c r="E7" s="575"/>
      <c r="F7" s="574">
        <v>1693518.9070000001</v>
      </c>
      <c r="G7" s="301">
        <v>4776896.3890000004</v>
      </c>
      <c r="H7" s="563">
        <f t="shared" si="1"/>
        <v>1.8206926827064942</v>
      </c>
      <c r="I7" s="562">
        <f t="shared" ref="I7:I38" si="2">G7/$G$6</f>
        <v>0.52675310129556674</v>
      </c>
      <c r="K7" s="492"/>
      <c r="L7" s="492"/>
      <c r="M7" s="492"/>
      <c r="N7" s="492"/>
      <c r="O7" s="492"/>
    </row>
    <row r="8" spans="1:15" ht="15">
      <c r="A8" s="554" t="s">
        <v>500</v>
      </c>
      <c r="B8" s="574">
        <v>816714</v>
      </c>
      <c r="C8" s="301">
        <v>830631.2</v>
      </c>
      <c r="D8" s="562">
        <f t="shared" si="0"/>
        <v>1.7040481735344261E-2</v>
      </c>
      <c r="E8" s="575"/>
      <c r="F8" s="574">
        <v>1683971</v>
      </c>
      <c r="G8" s="301">
        <v>1796616.85</v>
      </c>
      <c r="H8" s="563">
        <f t="shared" si="1"/>
        <v>6.68929868744772E-2</v>
      </c>
      <c r="I8" s="562">
        <f t="shared" si="2"/>
        <v>0.19811472146572695</v>
      </c>
      <c r="K8" s="492"/>
      <c r="L8" s="492"/>
      <c r="M8" s="492"/>
      <c r="N8" s="492"/>
      <c r="O8" s="492"/>
    </row>
    <row r="9" spans="1:15" ht="15">
      <c r="A9" s="554" t="s">
        <v>499</v>
      </c>
      <c r="B9" s="574">
        <v>564598.41999999993</v>
      </c>
      <c r="C9" s="301">
        <v>400878.41000000003</v>
      </c>
      <c r="D9" s="562">
        <f t="shared" si="0"/>
        <v>-0.28997603287660617</v>
      </c>
      <c r="E9" s="575"/>
      <c r="F9" s="574">
        <v>1289795.7799999998</v>
      </c>
      <c r="G9" s="301">
        <v>901758.01</v>
      </c>
      <c r="H9" s="563">
        <f t="shared" si="1"/>
        <v>-0.30085210078761448</v>
      </c>
      <c r="I9" s="562">
        <f t="shared" si="2"/>
        <v>9.9437749891212596E-2</v>
      </c>
      <c r="K9" s="492"/>
      <c r="L9" s="492"/>
      <c r="M9" s="492"/>
      <c r="N9" s="492"/>
      <c r="O9" s="492"/>
    </row>
    <row r="10" spans="1:15" ht="15">
      <c r="A10" s="554" t="s">
        <v>498</v>
      </c>
      <c r="B10" s="574">
        <v>83955</v>
      </c>
      <c r="C10" s="301">
        <v>147861</v>
      </c>
      <c r="D10" s="562">
        <f t="shared" si="0"/>
        <v>0.76119349651599066</v>
      </c>
      <c r="E10" s="575"/>
      <c r="F10" s="574">
        <v>229561</v>
      </c>
      <c r="G10" s="301">
        <v>267101</v>
      </c>
      <c r="H10" s="563">
        <f t="shared" si="1"/>
        <v>0.16352951938700389</v>
      </c>
      <c r="I10" s="562">
        <f t="shared" si="2"/>
        <v>2.9453492111140522E-2</v>
      </c>
      <c r="K10" s="492"/>
      <c r="L10" s="492"/>
      <c r="M10" s="492"/>
      <c r="N10" s="492"/>
      <c r="O10" s="492"/>
    </row>
    <row r="11" spans="1:15" ht="15">
      <c r="A11" s="554" t="s">
        <v>497</v>
      </c>
      <c r="B11" s="574">
        <v>155875.17200000002</v>
      </c>
      <c r="C11" s="301">
        <v>114252.11</v>
      </c>
      <c r="D11" s="562">
        <f t="shared" si="0"/>
        <v>-0.26702817046450483</v>
      </c>
      <c r="E11" s="575"/>
      <c r="F11" s="574">
        <v>331351.06200000003</v>
      </c>
      <c r="G11" s="301">
        <v>243173.15000000002</v>
      </c>
      <c r="H11" s="563">
        <f t="shared" si="1"/>
        <v>-0.26611628001964882</v>
      </c>
      <c r="I11" s="562">
        <f t="shared" si="2"/>
        <v>2.6814944366236711E-2</v>
      </c>
      <c r="K11" s="492"/>
      <c r="L11" s="492"/>
      <c r="M11" s="492"/>
      <c r="N11" s="492"/>
      <c r="O11" s="492"/>
    </row>
    <row r="12" spans="1:15" ht="15">
      <c r="A12" s="579" t="s">
        <v>496</v>
      </c>
      <c r="B12" s="577">
        <v>96210</v>
      </c>
      <c r="C12" s="301">
        <v>109200</v>
      </c>
      <c r="D12" s="562">
        <f t="shared" si="0"/>
        <v>0.13501714998440911</v>
      </c>
      <c r="E12" s="578"/>
      <c r="F12" s="577">
        <v>207216</v>
      </c>
      <c r="G12" s="301">
        <v>237412</v>
      </c>
      <c r="H12" s="563">
        <f t="shared" si="1"/>
        <v>0.14572233804339429</v>
      </c>
      <c r="I12" s="592">
        <f t="shared" si="2"/>
        <v>2.6179656643330027E-2</v>
      </c>
      <c r="K12" s="492"/>
      <c r="L12" s="492"/>
      <c r="M12" s="492"/>
      <c r="N12" s="492"/>
      <c r="O12" s="492"/>
    </row>
    <row r="13" spans="1:15" ht="15">
      <c r="A13" s="554" t="s">
        <v>495</v>
      </c>
      <c r="B13" s="574">
        <v>79538.540000000008</v>
      </c>
      <c r="C13" s="301">
        <v>93426.98</v>
      </c>
      <c r="D13" s="562">
        <f t="shared" si="0"/>
        <v>0.17461270976309079</v>
      </c>
      <c r="E13" s="575"/>
      <c r="F13" s="574">
        <v>176423.64</v>
      </c>
      <c r="G13" s="301">
        <v>226079.55</v>
      </c>
      <c r="H13" s="563">
        <f t="shared" si="1"/>
        <v>0.28145836918453759</v>
      </c>
      <c r="I13" s="562">
        <f t="shared" si="2"/>
        <v>2.4930016145260404E-2</v>
      </c>
      <c r="K13" s="492"/>
      <c r="L13" s="492"/>
      <c r="M13" s="492"/>
      <c r="N13" s="492"/>
      <c r="O13" s="492"/>
    </row>
    <row r="14" spans="1:15" ht="15">
      <c r="A14" s="554" t="s">
        <v>494</v>
      </c>
      <c r="B14" s="574">
        <v>179456.82</v>
      </c>
      <c r="C14" s="301">
        <v>98444.59</v>
      </c>
      <c r="D14" s="562">
        <f t="shared" si="0"/>
        <v>-0.45143021034252145</v>
      </c>
      <c r="E14" s="575"/>
      <c r="F14" s="591">
        <v>338596.39</v>
      </c>
      <c r="G14" s="301">
        <v>191305.64</v>
      </c>
      <c r="H14" s="563">
        <f t="shared" si="1"/>
        <v>-0.43500389948044038</v>
      </c>
      <c r="I14" s="562">
        <f t="shared" si="2"/>
        <v>2.1095462609861771E-2</v>
      </c>
      <c r="K14" s="492"/>
      <c r="L14" s="492"/>
      <c r="M14" s="492"/>
      <c r="N14" s="492"/>
      <c r="O14" s="492"/>
    </row>
    <row r="15" spans="1:15" ht="15">
      <c r="A15" s="554" t="s">
        <v>493</v>
      </c>
      <c r="B15" s="574">
        <v>98234.67</v>
      </c>
      <c r="C15" s="301">
        <v>55241.573199999999</v>
      </c>
      <c r="D15" s="562">
        <f t="shared" si="0"/>
        <v>-0.43765705936610771</v>
      </c>
      <c r="E15" s="575"/>
      <c r="F15" s="574">
        <v>206761.1</v>
      </c>
      <c r="G15" s="301">
        <v>121018.16619999999</v>
      </c>
      <c r="H15" s="563">
        <f t="shared" si="1"/>
        <v>-0.41469567437975519</v>
      </c>
      <c r="I15" s="562">
        <f t="shared" si="2"/>
        <v>1.3344793181142685E-2</v>
      </c>
      <c r="K15" s="492"/>
      <c r="L15" s="492"/>
      <c r="M15" s="492"/>
      <c r="N15" s="492"/>
      <c r="O15" s="492"/>
    </row>
    <row r="16" spans="1:15" ht="15">
      <c r="A16" s="554" t="s">
        <v>492</v>
      </c>
      <c r="B16" s="574">
        <v>43837.43</v>
      </c>
      <c r="C16" s="301">
        <v>44748.25</v>
      </c>
      <c r="D16" s="562">
        <f t="shared" si="0"/>
        <v>2.0777221657382737E-2</v>
      </c>
      <c r="E16" s="575"/>
      <c r="F16" s="574">
        <v>129351.01999999999</v>
      </c>
      <c r="G16" s="301">
        <v>105067.2</v>
      </c>
      <c r="H16" s="563">
        <f t="shared" si="1"/>
        <v>-0.18773582148791712</v>
      </c>
      <c r="I16" s="562">
        <f t="shared" si="2"/>
        <v>1.1585864322258709E-2</v>
      </c>
      <c r="K16" s="492"/>
      <c r="L16" s="492"/>
      <c r="M16" s="492"/>
      <c r="N16" s="492"/>
      <c r="O16" s="492"/>
    </row>
    <row r="17" spans="1:15" ht="15">
      <c r="A17" s="554" t="s">
        <v>491</v>
      </c>
      <c r="B17" s="574">
        <v>37193.199999999997</v>
      </c>
      <c r="C17" s="301">
        <v>28503.329999999998</v>
      </c>
      <c r="D17" s="562">
        <f t="shared" si="0"/>
        <v>-0.23364136455050921</v>
      </c>
      <c r="E17" s="575"/>
      <c r="F17" s="574">
        <v>69577.45</v>
      </c>
      <c r="G17" s="301">
        <v>76261.25</v>
      </c>
      <c r="H17" s="563">
        <f t="shared" si="1"/>
        <v>9.6062732968799525E-2</v>
      </c>
      <c r="I17" s="562">
        <f t="shared" si="2"/>
        <v>8.4094036535269992E-3</v>
      </c>
      <c r="K17" s="492"/>
      <c r="L17" s="492"/>
      <c r="M17" s="492"/>
      <c r="N17" s="492"/>
      <c r="O17" s="492"/>
    </row>
    <row r="18" spans="1:15" ht="15">
      <c r="A18" s="554" t="s">
        <v>490</v>
      </c>
      <c r="B18" s="574">
        <v>5803.9750000000004</v>
      </c>
      <c r="C18" s="301">
        <v>16433.309000000001</v>
      </c>
      <c r="D18" s="562">
        <f t="shared" si="0"/>
        <v>1.831388660357772</v>
      </c>
      <c r="E18" s="575"/>
      <c r="F18" s="574">
        <v>9127.67</v>
      </c>
      <c r="G18" s="301">
        <v>47805.129000000001</v>
      </c>
      <c r="H18" s="563">
        <f t="shared" si="1"/>
        <v>4.2373857731491169</v>
      </c>
      <c r="I18" s="562">
        <f t="shared" si="2"/>
        <v>5.2715189754944944E-3</v>
      </c>
      <c r="K18" s="492"/>
      <c r="L18" s="492"/>
      <c r="M18" s="492"/>
      <c r="N18" s="492"/>
      <c r="O18" s="492"/>
    </row>
    <row r="19" spans="1:15" ht="15">
      <c r="A19" s="554" t="s">
        <v>489</v>
      </c>
      <c r="B19" s="574">
        <v>8283.83</v>
      </c>
      <c r="C19" s="301">
        <v>22185.159999999996</v>
      </c>
      <c r="D19" s="562">
        <f t="shared" si="0"/>
        <v>1.6781283536721536</v>
      </c>
      <c r="E19" s="575"/>
      <c r="F19" s="574">
        <v>15031.370699999999</v>
      </c>
      <c r="G19" s="301">
        <v>47031.619999999988</v>
      </c>
      <c r="H19" s="563">
        <f t="shared" si="1"/>
        <v>2.1288976194300093</v>
      </c>
      <c r="I19" s="562">
        <f t="shared" si="2"/>
        <v>5.1862233710999149E-3</v>
      </c>
      <c r="K19" s="492"/>
      <c r="L19" s="492"/>
      <c r="M19" s="492"/>
      <c r="N19" s="492"/>
      <c r="O19" s="492"/>
    </row>
    <row r="20" spans="1:15" ht="15">
      <c r="A20" s="590" t="s">
        <v>488</v>
      </c>
      <c r="B20" s="577">
        <v>4131</v>
      </c>
      <c r="C20" s="301">
        <v>3836</v>
      </c>
      <c r="D20" s="562">
        <f t="shared" si="0"/>
        <v>-7.1411280561607365E-2</v>
      </c>
      <c r="E20" s="578"/>
      <c r="F20" s="577">
        <v>8208</v>
      </c>
      <c r="G20" s="301">
        <v>6993</v>
      </c>
      <c r="H20" s="563">
        <f t="shared" si="1"/>
        <v>-0.14802631578947367</v>
      </c>
      <c r="I20" s="589">
        <f t="shared" si="2"/>
        <v>7.7112504383437602E-4</v>
      </c>
      <c r="K20" s="492"/>
      <c r="L20" s="492"/>
      <c r="M20" s="492"/>
      <c r="N20" s="492"/>
      <c r="O20" s="492"/>
    </row>
    <row r="21" spans="1:15" ht="15">
      <c r="A21" s="579" t="s">
        <v>487</v>
      </c>
      <c r="B21" s="574">
        <v>4844.55</v>
      </c>
      <c r="C21" s="301">
        <v>3511.01</v>
      </c>
      <c r="D21" s="562">
        <f t="shared" si="0"/>
        <v>-0.2752660205798268</v>
      </c>
      <c r="E21" s="575"/>
      <c r="F21" s="574">
        <v>6641.55</v>
      </c>
      <c r="G21" s="301">
        <v>6799.04</v>
      </c>
      <c r="H21" s="563">
        <f t="shared" si="1"/>
        <v>2.3712838117608159E-2</v>
      </c>
      <c r="I21" s="588">
        <f t="shared" si="2"/>
        <v>7.4973688231541201E-4</v>
      </c>
      <c r="K21" s="492"/>
      <c r="L21" s="492"/>
      <c r="M21" s="492"/>
      <c r="N21" s="492"/>
      <c r="O21" s="492"/>
    </row>
    <row r="22" spans="1:15" ht="15">
      <c r="A22" s="554" t="s">
        <v>486</v>
      </c>
      <c r="B22" s="574">
        <v>1258.905</v>
      </c>
      <c r="C22" s="301">
        <v>1988.115</v>
      </c>
      <c r="D22" s="562">
        <f t="shared" si="0"/>
        <v>0.57924148367033257</v>
      </c>
      <c r="E22" s="575"/>
      <c r="F22" s="574">
        <v>3479.4250000000002</v>
      </c>
      <c r="G22" s="301">
        <v>3856.58</v>
      </c>
      <c r="H22" s="563">
        <f t="shared" si="1"/>
        <v>0.10839578378611403</v>
      </c>
      <c r="I22" s="588">
        <f t="shared" si="2"/>
        <v>4.2526890055066179E-4</v>
      </c>
      <c r="K22" s="492"/>
      <c r="L22" s="492"/>
      <c r="M22" s="492"/>
      <c r="N22" s="492"/>
      <c r="O22" s="492"/>
    </row>
    <row r="23" spans="1:15" ht="15">
      <c r="A23" s="554" t="s">
        <v>485</v>
      </c>
      <c r="B23" s="574">
        <v>485.22</v>
      </c>
      <c r="C23" s="301">
        <v>1402.3240000000001</v>
      </c>
      <c r="D23" s="562">
        <f t="shared" si="0"/>
        <v>1.8900787271753019</v>
      </c>
      <c r="E23" s="575"/>
      <c r="F23" s="574">
        <v>1062.0050000000001</v>
      </c>
      <c r="G23" s="301">
        <v>2396.2849999999999</v>
      </c>
      <c r="H23" s="563">
        <f t="shared" si="1"/>
        <v>1.2563782656390501</v>
      </c>
      <c r="I23" s="588">
        <f t="shared" si="2"/>
        <v>2.64240722960769E-4</v>
      </c>
      <c r="K23" s="492"/>
      <c r="L23" s="492"/>
      <c r="M23" s="492"/>
      <c r="N23" s="492"/>
      <c r="O23" s="492"/>
    </row>
    <row r="24" spans="1:15" ht="15">
      <c r="A24" s="554" t="s">
        <v>484</v>
      </c>
      <c r="B24" s="574">
        <v>2000.51</v>
      </c>
      <c r="C24" s="301">
        <v>754.92100000000005</v>
      </c>
      <c r="D24" s="562">
        <f t="shared" si="0"/>
        <v>-0.62263572788938815</v>
      </c>
      <c r="E24" s="575"/>
      <c r="F24" s="574">
        <v>3746.7</v>
      </c>
      <c r="G24" s="301">
        <v>2352.7799999999997</v>
      </c>
      <c r="H24" s="563">
        <f t="shared" si="1"/>
        <v>-0.37203939466730729</v>
      </c>
      <c r="I24" s="588">
        <f t="shared" si="2"/>
        <v>2.594433834738514E-4</v>
      </c>
      <c r="K24" s="492"/>
      <c r="L24" s="492"/>
      <c r="M24" s="492"/>
      <c r="N24" s="492"/>
      <c r="O24" s="492"/>
    </row>
    <row r="25" spans="1:15" ht="15">
      <c r="A25" s="554" t="s">
        <v>483</v>
      </c>
      <c r="B25" s="574">
        <v>940.7650000000001</v>
      </c>
      <c r="C25" s="301">
        <v>1151.085</v>
      </c>
      <c r="D25" s="562">
        <f t="shared" si="0"/>
        <v>0.22356273883488428</v>
      </c>
      <c r="E25" s="575"/>
      <c r="F25" s="574">
        <v>2429.3249999999998</v>
      </c>
      <c r="G25" s="301">
        <v>2275.15</v>
      </c>
      <c r="H25" s="563">
        <f t="shared" si="1"/>
        <v>-6.3464130982886058E-2</v>
      </c>
      <c r="I25" s="573">
        <f t="shared" si="2"/>
        <v>2.5088304640065505E-4</v>
      </c>
      <c r="K25" s="492"/>
      <c r="L25" s="492"/>
      <c r="M25" s="492"/>
      <c r="N25" s="492"/>
      <c r="O25" s="492"/>
    </row>
    <row r="26" spans="1:15" ht="15">
      <c r="A26" s="579" t="s">
        <v>482</v>
      </c>
      <c r="B26" s="585">
        <v>95278.514999999999</v>
      </c>
      <c r="C26" s="584">
        <v>800.60500000000002</v>
      </c>
      <c r="D26" s="587">
        <f t="shared" si="0"/>
        <v>-0.99159721370552434</v>
      </c>
      <c r="E26" s="586"/>
      <c r="F26" s="585">
        <v>189846.97499999998</v>
      </c>
      <c r="G26" s="584">
        <v>2166.3150000000001</v>
      </c>
      <c r="H26" s="583">
        <f t="shared" si="1"/>
        <v>-0.98858915186823493</v>
      </c>
      <c r="I26" s="582">
        <f t="shared" si="2"/>
        <v>2.3888170303647453E-4</v>
      </c>
      <c r="K26" s="492"/>
      <c r="L26" s="492"/>
      <c r="M26" s="492"/>
      <c r="N26" s="492"/>
      <c r="O26" s="492"/>
    </row>
    <row r="27" spans="1:15" ht="15">
      <c r="A27" s="579" t="s">
        <v>481</v>
      </c>
      <c r="B27" s="585">
        <v>1243</v>
      </c>
      <c r="C27" s="584">
        <v>740</v>
      </c>
      <c r="D27" s="587">
        <f t="shared" si="0"/>
        <v>-0.40466613032984716</v>
      </c>
      <c r="E27" s="586"/>
      <c r="F27" s="585">
        <v>22894.22</v>
      </c>
      <c r="G27" s="584">
        <v>1740</v>
      </c>
      <c r="H27" s="583">
        <f t="shared" si="1"/>
        <v>-0.92399828428310726</v>
      </c>
      <c r="I27" s="582">
        <f t="shared" si="2"/>
        <v>1.9187152527839471E-4</v>
      </c>
      <c r="K27" s="492"/>
      <c r="L27" s="492"/>
      <c r="M27" s="492"/>
      <c r="N27" s="492"/>
      <c r="O27" s="492"/>
    </row>
    <row r="28" spans="1:15" ht="15">
      <c r="A28" s="579" t="s">
        <v>480</v>
      </c>
      <c r="B28" s="585">
        <v>1337.9899999999998</v>
      </c>
      <c r="C28" s="584">
        <v>1061.26</v>
      </c>
      <c r="D28" s="587">
        <f t="shared" si="0"/>
        <v>-0.20682516311781093</v>
      </c>
      <c r="E28" s="586"/>
      <c r="F28" s="585">
        <v>3328.7549999999997</v>
      </c>
      <c r="G28" s="584">
        <v>1496.885</v>
      </c>
      <c r="H28" s="583">
        <f t="shared" si="1"/>
        <v>-0.55031686020749493</v>
      </c>
      <c r="I28" s="582">
        <f t="shared" si="2"/>
        <v>1.6506299317031603E-4</v>
      </c>
      <c r="K28" s="492"/>
      <c r="L28" s="492"/>
      <c r="M28" s="492"/>
      <c r="N28" s="492"/>
      <c r="O28" s="492"/>
    </row>
    <row r="29" spans="1:15" ht="15">
      <c r="A29" s="579" t="s">
        <v>479</v>
      </c>
      <c r="B29" s="585">
        <v>132</v>
      </c>
      <c r="C29" s="584">
        <v>232</v>
      </c>
      <c r="D29" s="587">
        <f t="shared" si="0"/>
        <v>0.75757575757575757</v>
      </c>
      <c r="E29" s="586"/>
      <c r="F29" s="585">
        <v>286</v>
      </c>
      <c r="G29" s="584">
        <v>480</v>
      </c>
      <c r="H29" s="583">
        <f t="shared" si="1"/>
        <v>0.67832167832167833</v>
      </c>
      <c r="I29" s="582">
        <f t="shared" si="2"/>
        <v>5.2930075938867509E-5</v>
      </c>
      <c r="K29" s="492"/>
      <c r="L29" s="492"/>
      <c r="M29" s="492"/>
      <c r="N29" s="492"/>
      <c r="O29" s="492"/>
    </row>
    <row r="30" spans="1:15" ht="15">
      <c r="A30" s="579" t="s">
        <v>478</v>
      </c>
      <c r="B30" s="574">
        <v>764.67499999999995</v>
      </c>
      <c r="C30" s="301">
        <v>275.14499999999998</v>
      </c>
      <c r="D30" s="562">
        <f t="shared" si="0"/>
        <v>-0.64018046882662571</v>
      </c>
      <c r="E30" s="575"/>
      <c r="F30" s="574">
        <v>1051.675</v>
      </c>
      <c r="G30" s="301">
        <v>277.14499999999998</v>
      </c>
      <c r="H30" s="563">
        <f t="shared" si="1"/>
        <v>-0.73647276962940067</v>
      </c>
      <c r="I30" s="573">
        <f t="shared" si="2"/>
        <v>3.0561053950161322E-5</v>
      </c>
      <c r="K30" s="492"/>
      <c r="L30" s="492"/>
      <c r="M30" s="492"/>
      <c r="N30" s="492"/>
      <c r="O30" s="492"/>
    </row>
    <row r="31" spans="1:15" ht="15">
      <c r="A31" s="566" t="s">
        <v>477</v>
      </c>
      <c r="B31" s="574">
        <v>3</v>
      </c>
      <c r="C31" s="301">
        <v>8</v>
      </c>
      <c r="D31" s="562">
        <f t="shared" si="0"/>
        <v>1.6666666666666667</v>
      </c>
      <c r="E31" s="575"/>
      <c r="F31" s="574">
        <v>8</v>
      </c>
      <c r="G31" s="301">
        <v>75</v>
      </c>
      <c r="H31" s="563">
        <f t="shared" si="1"/>
        <v>8.375</v>
      </c>
      <c r="I31" s="573">
        <f t="shared" si="2"/>
        <v>8.2703243654480487E-6</v>
      </c>
      <c r="K31" s="492"/>
      <c r="L31" s="492"/>
      <c r="M31" s="492"/>
      <c r="N31" s="492"/>
      <c r="O31" s="492"/>
    </row>
    <row r="32" spans="1:15" ht="15">
      <c r="A32" s="554" t="s">
        <v>476</v>
      </c>
      <c r="B32" s="574">
        <v>18</v>
      </c>
      <c r="C32" s="301">
        <v>42</v>
      </c>
      <c r="D32" s="562">
        <f t="shared" si="0"/>
        <v>1.3333333333333333</v>
      </c>
      <c r="E32" s="575"/>
      <c r="F32" s="574">
        <v>23</v>
      </c>
      <c r="G32" s="301">
        <v>51</v>
      </c>
      <c r="H32" s="563">
        <f t="shared" si="1"/>
        <v>1.2173913043478262</v>
      </c>
      <c r="I32" s="573">
        <f t="shared" si="2"/>
        <v>5.6238205685046727E-6</v>
      </c>
      <c r="K32" s="492"/>
      <c r="L32" s="492"/>
      <c r="M32" s="492"/>
      <c r="N32" s="492"/>
      <c r="O32" s="492"/>
    </row>
    <row r="33" spans="1:15" ht="15">
      <c r="A33" s="581" t="s">
        <v>475</v>
      </c>
      <c r="B33" s="580">
        <v>25</v>
      </c>
      <c r="C33" s="301">
        <v>17</v>
      </c>
      <c r="D33" s="562">
        <f t="shared" si="0"/>
        <v>-0.32</v>
      </c>
      <c r="E33" s="575"/>
      <c r="F33" s="574">
        <v>78</v>
      </c>
      <c r="G33" s="301">
        <v>34</v>
      </c>
      <c r="H33" s="563">
        <f t="shared" si="1"/>
        <v>-0.5641025641025641</v>
      </c>
      <c r="I33" s="573">
        <f t="shared" si="2"/>
        <v>3.7492137123364485E-6</v>
      </c>
      <c r="K33" s="492"/>
      <c r="L33" s="492"/>
      <c r="M33" s="492"/>
      <c r="N33" s="492"/>
      <c r="O33" s="492"/>
    </row>
    <row r="34" spans="1:15" ht="15">
      <c r="A34" s="566" t="s">
        <v>474</v>
      </c>
      <c r="B34" s="574">
        <v>20</v>
      </c>
      <c r="C34" s="301">
        <v>25</v>
      </c>
      <c r="D34" s="562">
        <f t="shared" si="0"/>
        <v>0.25</v>
      </c>
      <c r="E34" s="575"/>
      <c r="F34" s="574">
        <v>26</v>
      </c>
      <c r="G34" s="301">
        <v>25</v>
      </c>
      <c r="H34" s="563">
        <f t="shared" si="1"/>
        <v>-3.8461538461538436E-2</v>
      </c>
      <c r="I34" s="573">
        <f t="shared" si="2"/>
        <v>2.7567747884826826E-6</v>
      </c>
      <c r="K34" s="492"/>
      <c r="L34" s="492"/>
      <c r="M34" s="492"/>
      <c r="N34" s="492"/>
      <c r="O34" s="492"/>
    </row>
    <row r="35" spans="1:15" ht="15">
      <c r="A35" s="579" t="s">
        <v>473</v>
      </c>
      <c r="B35" s="577">
        <v>4013</v>
      </c>
      <c r="C35" s="301">
        <v>12</v>
      </c>
      <c r="D35" s="562">
        <f t="shared" si="0"/>
        <v>-0.99700971841515074</v>
      </c>
      <c r="E35" s="578"/>
      <c r="F35" s="577">
        <v>10513</v>
      </c>
      <c r="G35" s="301">
        <v>24</v>
      </c>
      <c r="H35" s="563">
        <f t="shared" si="1"/>
        <v>-0.99771711214686576</v>
      </c>
      <c r="I35" s="576">
        <f t="shared" si="2"/>
        <v>2.6465037969433755E-6</v>
      </c>
      <c r="K35" s="492"/>
      <c r="L35" s="492"/>
      <c r="M35" s="492"/>
      <c r="N35" s="492"/>
      <c r="O35" s="492"/>
    </row>
    <row r="36" spans="1:15" ht="15">
      <c r="A36" s="554" t="s">
        <v>472</v>
      </c>
      <c r="B36" s="574">
        <v>30.84</v>
      </c>
      <c r="C36" s="301">
        <v>0</v>
      </c>
      <c r="D36" s="562" t="s">
        <v>54</v>
      </c>
      <c r="E36" s="575"/>
      <c r="F36" s="574">
        <v>30.84</v>
      </c>
      <c r="G36" s="301">
        <v>0</v>
      </c>
      <c r="H36" s="563" t="s">
        <v>54</v>
      </c>
      <c r="I36" s="573">
        <f t="shared" si="2"/>
        <v>0</v>
      </c>
      <c r="K36" s="492"/>
      <c r="L36" s="492"/>
      <c r="M36" s="492"/>
      <c r="N36" s="492"/>
      <c r="O36" s="492"/>
    </row>
    <row r="37" spans="1:15" ht="15">
      <c r="A37" s="554" t="s">
        <v>471</v>
      </c>
      <c r="B37" s="574">
        <v>3</v>
      </c>
      <c r="C37" s="301">
        <v>0</v>
      </c>
      <c r="D37" s="562" t="s">
        <v>54</v>
      </c>
      <c r="E37" s="575"/>
      <c r="F37" s="574">
        <v>3</v>
      </c>
      <c r="G37" s="301">
        <v>0</v>
      </c>
      <c r="H37" s="563" t="s">
        <v>54</v>
      </c>
      <c r="I37" s="573">
        <f t="shared" si="2"/>
        <v>0</v>
      </c>
      <c r="K37" s="492"/>
      <c r="L37" s="492"/>
      <c r="M37" s="492"/>
      <c r="N37" s="492"/>
      <c r="O37" s="492"/>
    </row>
    <row r="38" spans="1:15" ht="15">
      <c r="A38" s="554" t="s">
        <v>470</v>
      </c>
      <c r="B38" s="574">
        <v>5.03</v>
      </c>
      <c r="C38" s="301">
        <v>0</v>
      </c>
      <c r="D38" s="562" t="s">
        <v>54</v>
      </c>
      <c r="E38" s="575"/>
      <c r="F38" s="574">
        <v>8.58</v>
      </c>
      <c r="G38" s="301">
        <v>0</v>
      </c>
      <c r="H38" s="563" t="s">
        <v>54</v>
      </c>
      <c r="I38" s="573">
        <f t="shared" si="2"/>
        <v>0</v>
      </c>
      <c r="K38" s="492"/>
      <c r="L38" s="492"/>
      <c r="M38" s="492"/>
      <c r="N38" s="492"/>
      <c r="O38" s="492"/>
    </row>
    <row r="39" spans="1:15" ht="15">
      <c r="A39" s="572" t="s">
        <v>469</v>
      </c>
      <c r="B39" s="570">
        <f>SUM(B40:B42)</f>
        <v>12649.52</v>
      </c>
      <c r="C39" s="569">
        <f>SUM(C40:C42)</f>
        <v>11010.189999999999</v>
      </c>
      <c r="D39" s="567">
        <f>(C39-B39)/B39</f>
        <v>-0.12959622183292344</v>
      </c>
      <c r="E39" s="571"/>
      <c r="F39" s="570">
        <f>SUM(F40:F42)</f>
        <v>30019.8</v>
      </c>
      <c r="G39" s="569">
        <f>SUM(G40:G42)</f>
        <v>19570.248</v>
      </c>
      <c r="H39" s="568">
        <f>(G39-F39)/F39</f>
        <v>-0.34808866148342094</v>
      </c>
      <c r="I39" s="567">
        <f>SUM(I40:I42)</f>
        <v>1</v>
      </c>
      <c r="K39" s="492"/>
      <c r="L39" s="492"/>
      <c r="M39" s="492"/>
      <c r="N39" s="492"/>
      <c r="O39" s="492"/>
    </row>
    <row r="40" spans="1:15" ht="15">
      <c r="A40" s="566" t="s">
        <v>468</v>
      </c>
      <c r="B40" s="565">
        <v>11653.82</v>
      </c>
      <c r="C40" s="564">
        <v>7013.8899999999994</v>
      </c>
      <c r="D40" s="562">
        <f>(C40-B40)/B40</f>
        <v>-0.39814670211141073</v>
      </c>
      <c r="E40" s="552"/>
      <c r="F40" s="565">
        <v>19951.759999999998</v>
      </c>
      <c r="G40" s="564">
        <v>14169.527999999998</v>
      </c>
      <c r="H40" s="563">
        <f>(G40-F40)/F40</f>
        <v>-0.28981062322321444</v>
      </c>
      <c r="I40" s="562">
        <f>G40/$G$39</f>
        <v>0.72403415633772239</v>
      </c>
      <c r="K40" s="492"/>
      <c r="L40" s="492"/>
      <c r="M40" s="492"/>
      <c r="N40" s="492"/>
      <c r="O40" s="492"/>
    </row>
    <row r="41" spans="1:15">
      <c r="A41" s="566" t="s">
        <v>467</v>
      </c>
      <c r="B41" s="565">
        <v>994.7</v>
      </c>
      <c r="C41" s="564">
        <v>3996.3</v>
      </c>
      <c r="D41" s="562">
        <f>(C41-B41)/B41</f>
        <v>3.0175932441942295</v>
      </c>
      <c r="E41" s="552"/>
      <c r="F41" s="565">
        <v>10066.040000000001</v>
      </c>
      <c r="G41" s="564">
        <v>5400.72</v>
      </c>
      <c r="H41" s="563">
        <f>(G41-F41)/F41</f>
        <v>-0.46347123595773515</v>
      </c>
      <c r="I41" s="562">
        <f>G41/$G$39</f>
        <v>0.27596584366227755</v>
      </c>
    </row>
    <row r="42" spans="1:15">
      <c r="A42" s="554" t="s">
        <v>466</v>
      </c>
      <c r="B42" s="561">
        <v>1</v>
      </c>
      <c r="C42" s="560">
        <v>0</v>
      </c>
      <c r="D42" s="559" t="s">
        <v>54</v>
      </c>
      <c r="E42" s="552"/>
      <c r="F42" s="558">
        <v>2</v>
      </c>
      <c r="G42" s="557">
        <v>0</v>
      </c>
      <c r="H42" s="556" t="s">
        <v>54</v>
      </c>
      <c r="I42" s="555">
        <f>G42/$G$39</f>
        <v>0</v>
      </c>
    </row>
    <row r="43" spans="1:15">
      <c r="A43" s="554"/>
      <c r="B43" s="342"/>
      <c r="C43" s="553"/>
      <c r="D43" s="552"/>
      <c r="E43" s="552"/>
      <c r="F43" s="553"/>
      <c r="G43" s="553"/>
      <c r="H43" s="552"/>
      <c r="I43" s="552"/>
    </row>
    <row r="44" spans="1:15" ht="33.6" customHeight="1">
      <c r="A44" s="789" t="s">
        <v>465</v>
      </c>
      <c r="B44" s="790"/>
      <c r="C44" s="790"/>
      <c r="D44" s="790"/>
      <c r="E44" s="790"/>
      <c r="F44" s="790"/>
      <c r="G44" s="551"/>
      <c r="H44" s="551"/>
      <c r="I44" s="550"/>
    </row>
    <row r="45" spans="1:15">
      <c r="A45" s="549" t="s">
        <v>464</v>
      </c>
      <c r="B45" s="547"/>
      <c r="C45" s="547"/>
      <c r="D45" s="548"/>
      <c r="E45" s="547"/>
      <c r="F45" s="546"/>
      <c r="G45" s="545"/>
      <c r="H45" s="545"/>
      <c r="I45" s="544"/>
    </row>
  </sheetData>
  <mergeCells count="3">
    <mergeCell ref="B4:D4"/>
    <mergeCell ref="F4:I4"/>
    <mergeCell ref="A44:F44"/>
  </mergeCells>
  <conditionalFormatting sqref="I43 I6:I40">
    <cfRule type="cellIs" dxfId="1" priority="1" operator="greaterThan">
      <formula>1</formula>
    </cfRule>
  </conditionalFormatting>
  <conditionalFormatting sqref="I41:I42">
    <cfRule type="cellIs" dxfId="0" priority="2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28"/>
  <sheetViews>
    <sheetView showGridLines="0" topLeftCell="A4" zoomScale="80" zoomScaleNormal="80" workbookViewId="0">
      <selection activeCell="A127" sqref="A127:I127"/>
    </sheetView>
  </sheetViews>
  <sheetFormatPr baseColWidth="10" defaultColWidth="11.42578125" defaultRowHeight="12.75"/>
  <cols>
    <col min="1" max="1" width="28.140625" style="610" customWidth="1"/>
    <col min="2" max="2" width="11.5703125" style="610" customWidth="1"/>
    <col min="3" max="3" width="11.42578125" style="610"/>
    <col min="4" max="4" width="9.42578125" style="610" customWidth="1"/>
    <col min="5" max="5" width="6.42578125" style="610" customWidth="1"/>
    <col min="6" max="6" width="10.5703125" style="610" bestFit="1" customWidth="1"/>
    <col min="7" max="7" width="12.42578125" style="610" customWidth="1"/>
    <col min="8" max="8" width="9.5703125" style="610" bestFit="1" customWidth="1"/>
    <col min="9" max="9" width="7.5703125" style="610" bestFit="1" customWidth="1"/>
    <col min="10" max="16384" width="11.42578125" style="610"/>
  </cols>
  <sheetData>
    <row r="1" spans="1:9">
      <c r="A1" s="655" t="s">
        <v>547</v>
      </c>
    </row>
    <row r="2" spans="1:9">
      <c r="A2" s="654" t="s">
        <v>546</v>
      </c>
    </row>
    <row r="4" spans="1:9">
      <c r="A4" s="653"/>
      <c r="B4" s="788" t="s">
        <v>507</v>
      </c>
      <c r="C4" s="788"/>
      <c r="D4" s="788"/>
      <c r="E4" s="652"/>
      <c r="F4" s="788" t="s">
        <v>506</v>
      </c>
      <c r="G4" s="788"/>
      <c r="H4" s="788"/>
      <c r="I4" s="788"/>
    </row>
    <row r="5" spans="1:9">
      <c r="A5" s="651" t="s">
        <v>545</v>
      </c>
      <c r="B5" s="650">
        <v>2019</v>
      </c>
      <c r="C5" s="649">
        <v>2020</v>
      </c>
      <c r="D5" s="648" t="s">
        <v>544</v>
      </c>
      <c r="E5" s="649"/>
      <c r="F5" s="650">
        <v>2019</v>
      </c>
      <c r="G5" s="649">
        <v>2020</v>
      </c>
      <c r="H5" s="649" t="s">
        <v>544</v>
      </c>
      <c r="I5" s="648" t="s">
        <v>503</v>
      </c>
    </row>
    <row r="6" spans="1:9">
      <c r="A6" s="633" t="s">
        <v>543</v>
      </c>
      <c r="B6" s="631">
        <f>SUM(B7:B11)</f>
        <v>799233.75100000005</v>
      </c>
      <c r="C6" s="630">
        <f>SUM(C7:C11)</f>
        <v>2665689.534</v>
      </c>
      <c r="D6" s="626">
        <f t="shared" ref="D6:D38" si="0">(C6-B6)/B6</f>
        <v>2.3353065115990073</v>
      </c>
      <c r="E6" s="632"/>
      <c r="F6" s="631">
        <f>SUM(F7:F11)</f>
        <v>1693518.9069999999</v>
      </c>
      <c r="G6" s="630">
        <f>SUM(G7:G11)</f>
        <v>4776896.3890000004</v>
      </c>
      <c r="H6" s="629">
        <f t="shared" ref="H6:H38" si="1">(G6-F6)/F6</f>
        <v>1.8206926827064949</v>
      </c>
      <c r="I6" s="626">
        <f>SUM(I7:I11)</f>
        <v>1</v>
      </c>
    </row>
    <row r="7" spans="1:9">
      <c r="A7" s="610" t="s">
        <v>332</v>
      </c>
      <c r="B7" s="627">
        <v>210300.09</v>
      </c>
      <c r="C7" s="635">
        <v>1931586.335</v>
      </c>
      <c r="D7" s="616">
        <f t="shared" si="0"/>
        <v>8.1849049375109626</v>
      </c>
      <c r="E7" s="647"/>
      <c r="F7" s="627">
        <v>412399.81</v>
      </c>
      <c r="G7" s="635">
        <v>3227884.2580000004</v>
      </c>
      <c r="H7" s="634">
        <f t="shared" si="1"/>
        <v>6.8270750367222535</v>
      </c>
      <c r="I7" s="616">
        <f>G7/$G$6</f>
        <v>0.67572833805502075</v>
      </c>
    </row>
    <row r="8" spans="1:9">
      <c r="A8" s="610" t="s">
        <v>41</v>
      </c>
      <c r="B8" s="627">
        <v>267752</v>
      </c>
      <c r="C8" s="635">
        <v>511804.81</v>
      </c>
      <c r="D8" s="616">
        <f t="shared" si="0"/>
        <v>0.91148828019958772</v>
      </c>
      <c r="E8" s="647"/>
      <c r="F8" s="627">
        <v>420918</v>
      </c>
      <c r="G8" s="635">
        <v>788390.08000000007</v>
      </c>
      <c r="H8" s="634">
        <f t="shared" si="1"/>
        <v>0.87302533985241804</v>
      </c>
      <c r="I8" s="616">
        <f>G8/$G$6</f>
        <v>0.16504232367598878</v>
      </c>
    </row>
    <row r="9" spans="1:9">
      <c r="A9" s="610" t="s">
        <v>40</v>
      </c>
      <c r="B9" s="627">
        <v>136478.80000000002</v>
      </c>
      <c r="C9" s="635">
        <v>175609.23400000003</v>
      </c>
      <c r="D9" s="616">
        <f t="shared" si="0"/>
        <v>0.28671437615219364</v>
      </c>
      <c r="E9" s="647"/>
      <c r="F9" s="627">
        <v>275320.38</v>
      </c>
      <c r="G9" s="635">
        <v>359118.576</v>
      </c>
      <c r="H9" s="634">
        <f t="shared" si="1"/>
        <v>0.30436612066277113</v>
      </c>
      <c r="I9" s="616">
        <f>G9/$G$6</f>
        <v>7.517822174811252E-2</v>
      </c>
    </row>
    <row r="10" spans="1:9">
      <c r="A10" s="610" t="s">
        <v>531</v>
      </c>
      <c r="B10" s="627">
        <v>50763</v>
      </c>
      <c r="C10" s="635">
        <v>22525</v>
      </c>
      <c r="D10" s="616">
        <f t="shared" si="0"/>
        <v>-0.55627129996257119</v>
      </c>
      <c r="E10" s="647"/>
      <c r="F10" s="627">
        <v>113947</v>
      </c>
      <c r="G10" s="635">
        <v>35228</v>
      </c>
      <c r="H10" s="634">
        <f t="shared" si="1"/>
        <v>-0.69083872326607987</v>
      </c>
      <c r="I10" s="616">
        <f>G10/$G$6</f>
        <v>7.3746627791888659E-3</v>
      </c>
    </row>
    <row r="11" spans="1:9">
      <c r="A11" s="610" t="s">
        <v>26</v>
      </c>
      <c r="B11" s="627">
        <v>133939.861</v>
      </c>
      <c r="C11" s="635">
        <v>24164.154999999999</v>
      </c>
      <c r="D11" s="616">
        <f t="shared" si="0"/>
        <v>-0.81958951711917938</v>
      </c>
      <c r="E11" s="647"/>
      <c r="F11" s="627">
        <v>470933.717</v>
      </c>
      <c r="G11" s="635">
        <v>366275.47499999998</v>
      </c>
      <c r="H11" s="634">
        <f t="shared" si="1"/>
        <v>-0.22223561028228528</v>
      </c>
      <c r="I11" s="616">
        <f>G11/$G$6</f>
        <v>7.6676453741689049E-2</v>
      </c>
    </row>
    <row r="12" spans="1:9">
      <c r="A12" s="633" t="s">
        <v>542</v>
      </c>
      <c r="B12" s="631">
        <f>SUM(B13)</f>
        <v>816714</v>
      </c>
      <c r="C12" s="630">
        <f>SUM(C13)</f>
        <v>830631.2</v>
      </c>
      <c r="D12" s="626">
        <f t="shared" si="0"/>
        <v>1.7040481735344261E-2</v>
      </c>
      <c r="E12" s="632"/>
      <c r="F12" s="631">
        <f>SUM(F13)</f>
        <v>1683971</v>
      </c>
      <c r="G12" s="630">
        <f>SUM(G13)</f>
        <v>1796616.85</v>
      </c>
      <c r="H12" s="629">
        <f t="shared" si="1"/>
        <v>6.6892986874477103E-2</v>
      </c>
      <c r="I12" s="626">
        <f>SUM(I13)</f>
        <v>1</v>
      </c>
    </row>
    <row r="13" spans="1:9">
      <c r="A13" s="610" t="s">
        <v>162</v>
      </c>
      <c r="B13" s="644">
        <v>816714</v>
      </c>
      <c r="C13" s="643">
        <v>830631.2</v>
      </c>
      <c r="D13" s="646">
        <f t="shared" si="0"/>
        <v>1.7040481735344261E-2</v>
      </c>
      <c r="E13" s="645"/>
      <c r="F13" s="644">
        <v>1683971</v>
      </c>
      <c r="G13" s="643">
        <v>1796616.85</v>
      </c>
      <c r="H13" s="634">
        <f t="shared" si="1"/>
        <v>6.6892986874477103E-2</v>
      </c>
      <c r="I13" s="616">
        <f>G12/$G$13</f>
        <v>1</v>
      </c>
    </row>
    <row r="14" spans="1:9">
      <c r="A14" s="633" t="s">
        <v>541</v>
      </c>
      <c r="B14" s="631">
        <f>SUM(B15:B19)</f>
        <v>564598.42000000004</v>
      </c>
      <c r="C14" s="630">
        <f>SUM(C15:C19)</f>
        <v>400878.41000000003</v>
      </c>
      <c r="D14" s="626">
        <f t="shared" si="0"/>
        <v>-0.28997603287660634</v>
      </c>
      <c r="E14" s="632"/>
      <c r="F14" s="631">
        <f>SUM(F15:F19)</f>
        <v>1289795.78</v>
      </c>
      <c r="G14" s="630">
        <f>SUM(G15:G19)</f>
        <v>901758.00999999989</v>
      </c>
      <c r="H14" s="629">
        <f t="shared" si="1"/>
        <v>-0.30085210078761471</v>
      </c>
      <c r="I14" s="626">
        <f>SUM(I15:I19)</f>
        <v>1.0000000000000002</v>
      </c>
    </row>
    <row r="15" spans="1:9">
      <c r="A15" s="610" t="s">
        <v>41</v>
      </c>
      <c r="B15" s="641">
        <v>397026.02</v>
      </c>
      <c r="C15" s="635">
        <v>298181.91000000003</v>
      </c>
      <c r="D15" s="616">
        <f t="shared" si="0"/>
        <v>-0.248961289741161</v>
      </c>
      <c r="E15" s="636"/>
      <c r="F15" s="627">
        <v>797077.17999999993</v>
      </c>
      <c r="G15" s="635">
        <v>667369.69999999995</v>
      </c>
      <c r="H15" s="634">
        <f t="shared" si="1"/>
        <v>-0.16272888404608446</v>
      </c>
      <c r="I15" s="616">
        <f>G15/$G$14</f>
        <v>0.74007626502813106</v>
      </c>
    </row>
    <row r="16" spans="1:9">
      <c r="A16" s="610" t="s">
        <v>34</v>
      </c>
      <c r="B16" s="627">
        <v>78862</v>
      </c>
      <c r="C16" s="635">
        <v>51288</v>
      </c>
      <c r="D16" s="616">
        <f t="shared" si="0"/>
        <v>-0.34964875351880498</v>
      </c>
      <c r="E16" s="636"/>
      <c r="F16" s="627">
        <v>170916</v>
      </c>
      <c r="G16" s="635">
        <v>92983</v>
      </c>
      <c r="H16" s="634">
        <f t="shared" si="1"/>
        <v>-0.45597252451496639</v>
      </c>
      <c r="I16" s="616">
        <f>G16/$G$14</f>
        <v>0.10311302918174246</v>
      </c>
    </row>
    <row r="17" spans="1:9">
      <c r="A17" s="610" t="s">
        <v>39</v>
      </c>
      <c r="B17" s="627">
        <v>52739</v>
      </c>
      <c r="C17" s="635">
        <v>15836.29</v>
      </c>
      <c r="D17" s="616">
        <f t="shared" si="0"/>
        <v>-0.69972335463319368</v>
      </c>
      <c r="E17" s="636"/>
      <c r="F17" s="627">
        <v>203639</v>
      </c>
      <c r="G17" s="635">
        <v>74829.19</v>
      </c>
      <c r="H17" s="634">
        <f t="shared" si="1"/>
        <v>-0.6325399849734088</v>
      </c>
      <c r="I17" s="616">
        <f>G17/$G$14</f>
        <v>8.2981453084070761E-2</v>
      </c>
    </row>
    <row r="18" spans="1:9">
      <c r="A18" s="610" t="s">
        <v>35</v>
      </c>
      <c r="B18" s="627">
        <v>15796</v>
      </c>
      <c r="C18" s="635">
        <v>24999</v>
      </c>
      <c r="D18" s="616">
        <f t="shared" si="0"/>
        <v>0.58261585211445932</v>
      </c>
      <c r="E18" s="636"/>
      <c r="F18" s="627">
        <v>71664</v>
      </c>
      <c r="G18" s="635">
        <v>43529</v>
      </c>
      <c r="H18" s="634">
        <f t="shared" si="1"/>
        <v>-0.39259600357222596</v>
      </c>
      <c r="I18" s="616">
        <f>G18/$G$14</f>
        <v>4.8271265147952505E-2</v>
      </c>
    </row>
    <row r="19" spans="1:9">
      <c r="A19" s="610" t="s">
        <v>26</v>
      </c>
      <c r="B19" s="627">
        <v>20175.400000000001</v>
      </c>
      <c r="C19" s="635">
        <v>10573.21</v>
      </c>
      <c r="D19" s="616">
        <f t="shared" si="0"/>
        <v>-0.47593554526799975</v>
      </c>
      <c r="E19" s="636"/>
      <c r="F19" s="627">
        <v>46499.6</v>
      </c>
      <c r="G19" s="635">
        <v>23047.119999999999</v>
      </c>
      <c r="H19" s="634">
        <f t="shared" si="1"/>
        <v>-0.50435874717201867</v>
      </c>
      <c r="I19" s="616">
        <f>G19/$G$14</f>
        <v>2.5557987558103311E-2</v>
      </c>
    </row>
    <row r="20" spans="1:9">
      <c r="A20" s="633" t="s">
        <v>540</v>
      </c>
      <c r="B20" s="631">
        <f>SUM(B21:B22)</f>
        <v>83955</v>
      </c>
      <c r="C20" s="630">
        <f>SUM(C21:C22)</f>
        <v>147861</v>
      </c>
      <c r="D20" s="626">
        <f t="shared" si="0"/>
        <v>0.76119349651599066</v>
      </c>
      <c r="E20" s="632"/>
      <c r="F20" s="631">
        <f>SUM(F21:F22)</f>
        <v>229561</v>
      </c>
      <c r="G20" s="630">
        <f>SUM(G21:G22)</f>
        <v>267101</v>
      </c>
      <c r="H20" s="629">
        <f t="shared" si="1"/>
        <v>0.16352951938700389</v>
      </c>
      <c r="I20" s="626">
        <f>SUM(I21:I22)</f>
        <v>1</v>
      </c>
    </row>
    <row r="21" spans="1:9">
      <c r="A21" s="610" t="s">
        <v>162</v>
      </c>
      <c r="B21" s="627">
        <v>82655</v>
      </c>
      <c r="C21" s="635">
        <v>146421</v>
      </c>
      <c r="D21" s="616">
        <f t="shared" si="0"/>
        <v>0.77147178029157337</v>
      </c>
      <c r="E21" s="636"/>
      <c r="F21" s="627">
        <v>226331</v>
      </c>
      <c r="G21" s="635">
        <v>263671</v>
      </c>
      <c r="H21" s="634">
        <f t="shared" si="1"/>
        <v>0.16497960950996549</v>
      </c>
      <c r="I21" s="616">
        <f>G21/$G$20</f>
        <v>0.9871584157303791</v>
      </c>
    </row>
    <row r="22" spans="1:9">
      <c r="A22" s="610" t="s">
        <v>34</v>
      </c>
      <c r="B22" s="627">
        <v>1300</v>
      </c>
      <c r="C22" s="635">
        <v>1440</v>
      </c>
      <c r="D22" s="616">
        <f t="shared" si="0"/>
        <v>0.1076923076923077</v>
      </c>
      <c r="E22" s="636"/>
      <c r="F22" s="627">
        <v>3230</v>
      </c>
      <c r="G22" s="635">
        <v>3430</v>
      </c>
      <c r="H22" s="634">
        <f t="shared" si="1"/>
        <v>6.1919504643962849E-2</v>
      </c>
      <c r="I22" s="616">
        <f>G22/$G$20</f>
        <v>1.2841584269620855E-2</v>
      </c>
    </row>
    <row r="23" spans="1:9">
      <c r="A23" s="633" t="s">
        <v>539</v>
      </c>
      <c r="B23" s="631">
        <f>SUM(B24:B30)</f>
        <v>155875.17200000002</v>
      </c>
      <c r="C23" s="630">
        <f>SUM(C24:C30)</f>
        <v>114252.10999999999</v>
      </c>
      <c r="D23" s="626">
        <f t="shared" si="0"/>
        <v>-0.26702817046450494</v>
      </c>
      <c r="E23" s="632"/>
      <c r="F23" s="631">
        <f>SUM(F24:F30)</f>
        <v>331351.06199999992</v>
      </c>
      <c r="G23" s="630">
        <f>SUM(G24:G30)</f>
        <v>243173.15</v>
      </c>
      <c r="H23" s="629">
        <f t="shared" si="1"/>
        <v>-0.2661162800196486</v>
      </c>
      <c r="I23" s="626">
        <f>SUM(I24:I30)</f>
        <v>1</v>
      </c>
    </row>
    <row r="24" spans="1:9">
      <c r="A24" s="610" t="s">
        <v>41</v>
      </c>
      <c r="B24" s="627">
        <v>105054.872</v>
      </c>
      <c r="C24" s="635">
        <v>77545.709999999992</v>
      </c>
      <c r="D24" s="616">
        <f t="shared" si="0"/>
        <v>-0.2618551760264865</v>
      </c>
      <c r="E24" s="636"/>
      <c r="F24" s="627">
        <v>230689.88199999998</v>
      </c>
      <c r="G24" s="635">
        <v>172415.22999999998</v>
      </c>
      <c r="H24" s="634">
        <f t="shared" si="1"/>
        <v>-0.25261035072184052</v>
      </c>
      <c r="I24" s="616">
        <f t="shared" ref="I24:I30" si="2">G24/$G$23</f>
        <v>0.70902248048355665</v>
      </c>
    </row>
    <row r="25" spans="1:9">
      <c r="A25" s="610" t="s">
        <v>44</v>
      </c>
      <c r="B25" s="627">
        <v>13895</v>
      </c>
      <c r="C25" s="635">
        <v>13917</v>
      </c>
      <c r="D25" s="616">
        <f t="shared" si="0"/>
        <v>1.5833033465275279E-3</v>
      </c>
      <c r="E25" s="636"/>
      <c r="F25" s="627">
        <v>27996.6</v>
      </c>
      <c r="G25" s="635">
        <v>30944</v>
      </c>
      <c r="H25" s="634">
        <f t="shared" si="1"/>
        <v>0.10527706935842215</v>
      </c>
      <c r="I25" s="616">
        <f t="shared" si="2"/>
        <v>0.127250890980357</v>
      </c>
    </row>
    <row r="26" spans="1:9">
      <c r="A26" s="610" t="s">
        <v>39</v>
      </c>
      <c r="B26" s="627">
        <v>7524</v>
      </c>
      <c r="C26" s="635">
        <v>8677</v>
      </c>
      <c r="D26" s="616">
        <f t="shared" si="0"/>
        <v>0.15324295587453482</v>
      </c>
      <c r="E26" s="636"/>
      <c r="F26" s="627">
        <v>21354</v>
      </c>
      <c r="G26" s="635">
        <v>12471.92</v>
      </c>
      <c r="H26" s="634">
        <f t="shared" si="1"/>
        <v>-0.41594455371358996</v>
      </c>
      <c r="I26" s="616">
        <f t="shared" si="2"/>
        <v>5.1288228161702885E-2</v>
      </c>
    </row>
    <row r="27" spans="1:9">
      <c r="A27" s="610" t="s">
        <v>330</v>
      </c>
      <c r="B27" s="627">
        <v>832</v>
      </c>
      <c r="C27" s="635">
        <v>4913</v>
      </c>
      <c r="D27" s="616">
        <f t="shared" si="0"/>
        <v>4.9050480769230766</v>
      </c>
      <c r="E27" s="636"/>
      <c r="F27" s="627">
        <v>1689</v>
      </c>
      <c r="G27" s="635">
        <v>10049</v>
      </c>
      <c r="H27" s="634">
        <f t="shared" si="1"/>
        <v>4.9496743635287155</v>
      </c>
      <c r="I27" s="616">
        <f t="shared" si="2"/>
        <v>4.1324463658919584E-2</v>
      </c>
    </row>
    <row r="28" spans="1:9">
      <c r="A28" s="610" t="s">
        <v>236</v>
      </c>
      <c r="B28" s="627">
        <v>4877.7</v>
      </c>
      <c r="C28" s="635">
        <v>4044.3999999999996</v>
      </c>
      <c r="D28" s="616">
        <f t="shared" si="0"/>
        <v>-0.17083871496812025</v>
      </c>
      <c r="E28" s="636"/>
      <c r="F28" s="627">
        <v>10242.299999999999</v>
      </c>
      <c r="G28" s="635">
        <v>7813.2</v>
      </c>
      <c r="H28" s="634">
        <f t="shared" si="1"/>
        <v>-0.23716352772326524</v>
      </c>
      <c r="I28" s="616">
        <f t="shared" si="2"/>
        <v>3.2130192005161755E-2</v>
      </c>
    </row>
    <row r="29" spans="1:9">
      <c r="A29" s="610" t="s">
        <v>35</v>
      </c>
      <c r="B29" s="627">
        <v>3677</v>
      </c>
      <c r="C29" s="635">
        <v>2509</v>
      </c>
      <c r="D29" s="616">
        <f t="shared" si="0"/>
        <v>-0.31765025836279576</v>
      </c>
      <c r="E29" s="636"/>
      <c r="F29" s="627">
        <v>8091</v>
      </c>
      <c r="G29" s="635">
        <v>3407</v>
      </c>
      <c r="H29" s="634">
        <f t="shared" si="1"/>
        <v>-0.57891484365344215</v>
      </c>
      <c r="I29" s="616">
        <f t="shared" si="2"/>
        <v>1.4010592863562446E-2</v>
      </c>
    </row>
    <row r="30" spans="1:9">
      <c r="A30" s="610" t="s">
        <v>26</v>
      </c>
      <c r="B30" s="627">
        <v>20014.599999999999</v>
      </c>
      <c r="C30" s="635">
        <v>2646</v>
      </c>
      <c r="D30" s="616">
        <f t="shared" si="0"/>
        <v>-0.86779650854875945</v>
      </c>
      <c r="E30" s="636"/>
      <c r="F30" s="627">
        <v>31288.28</v>
      </c>
      <c r="G30" s="635">
        <v>6072.8</v>
      </c>
      <c r="H30" s="634">
        <f t="shared" si="1"/>
        <v>-0.80590815474676147</v>
      </c>
      <c r="I30" s="616">
        <f t="shared" si="2"/>
        <v>2.497315184673966E-2</v>
      </c>
    </row>
    <row r="31" spans="1:9">
      <c r="A31" s="633" t="s">
        <v>538</v>
      </c>
      <c r="B31" s="631">
        <f>SUM(B32:B35)</f>
        <v>96210</v>
      </c>
      <c r="C31" s="630">
        <f>SUM(C32:C35)</f>
        <v>109200</v>
      </c>
      <c r="D31" s="626">
        <f t="shared" si="0"/>
        <v>0.13501714998440911</v>
      </c>
      <c r="E31" s="632"/>
      <c r="F31" s="631">
        <f>SUM(F32:F35)</f>
        <v>207216</v>
      </c>
      <c r="G31" s="630">
        <f>SUM(G32:G35)</f>
        <v>237412</v>
      </c>
      <c r="H31" s="629">
        <f t="shared" si="1"/>
        <v>0.14572233804339432</v>
      </c>
      <c r="I31" s="626">
        <f>SUM(I32:I35)</f>
        <v>0.99999999999999989</v>
      </c>
    </row>
    <row r="32" spans="1:9">
      <c r="A32" s="610" t="s">
        <v>39</v>
      </c>
      <c r="B32" s="627">
        <v>46358</v>
      </c>
      <c r="C32" s="635">
        <v>61405</v>
      </c>
      <c r="D32" s="616">
        <f t="shared" si="0"/>
        <v>0.32458259631563052</v>
      </c>
      <c r="E32" s="636"/>
      <c r="F32" s="627">
        <v>104784</v>
      </c>
      <c r="G32" s="635">
        <v>139914</v>
      </c>
      <c r="H32" s="634">
        <f t="shared" si="1"/>
        <v>0.33526110856619329</v>
      </c>
      <c r="I32" s="616">
        <f>G32/$G$31</f>
        <v>0.58932994119926541</v>
      </c>
    </row>
    <row r="33" spans="1:9">
      <c r="A33" s="610" t="s">
        <v>41</v>
      </c>
      <c r="B33" s="627">
        <v>46492</v>
      </c>
      <c r="C33" s="635">
        <v>43935</v>
      </c>
      <c r="D33" s="616">
        <f t="shared" si="0"/>
        <v>-5.4998709455390177E-2</v>
      </c>
      <c r="E33" s="636"/>
      <c r="F33" s="627">
        <v>94972</v>
      </c>
      <c r="G33" s="635">
        <v>89778</v>
      </c>
      <c r="H33" s="634">
        <f t="shared" si="1"/>
        <v>-5.4689803310449397E-2</v>
      </c>
      <c r="I33" s="616">
        <f>G33/$G$31</f>
        <v>0.37815274712314456</v>
      </c>
    </row>
    <row r="34" spans="1:9">
      <c r="A34" s="610" t="s">
        <v>44</v>
      </c>
      <c r="B34" s="627">
        <v>2500</v>
      </c>
      <c r="C34" s="635">
        <v>3000</v>
      </c>
      <c r="D34" s="616">
        <f t="shared" si="0"/>
        <v>0.2</v>
      </c>
      <c r="E34" s="636"/>
      <c r="F34" s="627">
        <v>5740</v>
      </c>
      <c r="G34" s="635">
        <v>6000</v>
      </c>
      <c r="H34" s="634">
        <f t="shared" si="1"/>
        <v>4.5296167247386762E-2</v>
      </c>
      <c r="I34" s="616">
        <f>G34/$G$31</f>
        <v>2.5272522029215035E-2</v>
      </c>
    </row>
    <row r="35" spans="1:9">
      <c r="A35" s="610" t="s">
        <v>531</v>
      </c>
      <c r="B35" s="627">
        <v>860</v>
      </c>
      <c r="C35" s="635">
        <v>860</v>
      </c>
      <c r="D35" s="616">
        <f t="shared" si="0"/>
        <v>0</v>
      </c>
      <c r="E35" s="636"/>
      <c r="F35" s="627">
        <v>1720</v>
      </c>
      <c r="G35" s="635">
        <v>1720</v>
      </c>
      <c r="H35" s="634">
        <f t="shared" si="1"/>
        <v>0</v>
      </c>
      <c r="I35" s="616">
        <f>G35/$G$31</f>
        <v>7.2447896483749767E-3</v>
      </c>
    </row>
    <row r="36" spans="1:9">
      <c r="A36" s="633" t="s">
        <v>537</v>
      </c>
      <c r="B36" s="631">
        <f>SUM(B37:B41)</f>
        <v>79538.540000000008</v>
      </c>
      <c r="C36" s="630">
        <f>SUM(C37:C41)</f>
        <v>93426.98</v>
      </c>
      <c r="D36" s="626">
        <f t="shared" si="0"/>
        <v>0.17461270976309079</v>
      </c>
      <c r="E36" s="632"/>
      <c r="F36" s="631">
        <f>SUM(F37:F41)</f>
        <v>176423.63999999998</v>
      </c>
      <c r="G36" s="630">
        <f>SUM(G37:G41)</f>
        <v>226079.55</v>
      </c>
      <c r="H36" s="629">
        <f t="shared" si="1"/>
        <v>0.28145836918453787</v>
      </c>
      <c r="I36" s="626">
        <f>SUM(I37:I41)</f>
        <v>1</v>
      </c>
    </row>
    <row r="37" spans="1:9">
      <c r="A37" s="610" t="s">
        <v>34</v>
      </c>
      <c r="B37" s="627">
        <v>60000</v>
      </c>
      <c r="C37" s="635">
        <v>70500</v>
      </c>
      <c r="D37" s="616">
        <f t="shared" si="0"/>
        <v>0.17499999999999999</v>
      </c>
      <c r="E37" s="636"/>
      <c r="F37" s="627">
        <v>133500</v>
      </c>
      <c r="G37" s="635">
        <v>177305.13</v>
      </c>
      <c r="H37" s="634">
        <f t="shared" si="1"/>
        <v>0.32812831460674163</v>
      </c>
      <c r="I37" s="616">
        <f>G37/$G$36</f>
        <v>0.78425992089952412</v>
      </c>
    </row>
    <row r="38" spans="1:9">
      <c r="A38" s="610" t="s">
        <v>40</v>
      </c>
      <c r="B38" s="627">
        <v>17263.8</v>
      </c>
      <c r="C38" s="635">
        <v>19627.98</v>
      </c>
      <c r="D38" s="616">
        <f t="shared" si="0"/>
        <v>0.13694435755743234</v>
      </c>
      <c r="E38" s="636"/>
      <c r="F38" s="627">
        <v>40647.899999999994</v>
      </c>
      <c r="G38" s="635">
        <v>40424.42</v>
      </c>
      <c r="H38" s="634">
        <f t="shared" si="1"/>
        <v>-5.4979470034121312E-3</v>
      </c>
      <c r="I38" s="616">
        <f>G38/$G$36</f>
        <v>0.17880617685235131</v>
      </c>
    </row>
    <row r="39" spans="1:9">
      <c r="A39" s="610" t="s">
        <v>41</v>
      </c>
      <c r="B39" s="627">
        <v>0</v>
      </c>
      <c r="C39" s="635">
        <v>3248</v>
      </c>
      <c r="D39" s="616" t="s">
        <v>64</v>
      </c>
      <c r="E39" s="636"/>
      <c r="F39" s="627">
        <v>0</v>
      </c>
      <c r="G39" s="635">
        <v>8248</v>
      </c>
      <c r="H39" s="634" t="s">
        <v>64</v>
      </c>
      <c r="I39" s="616">
        <f>G39/$G$36</f>
        <v>3.6482733621860094E-2</v>
      </c>
    </row>
    <row r="40" spans="1:9">
      <c r="A40" s="610" t="s">
        <v>45</v>
      </c>
      <c r="B40" s="627">
        <v>0</v>
      </c>
      <c r="C40" s="635">
        <v>50</v>
      </c>
      <c r="D40" s="616" t="s">
        <v>64</v>
      </c>
      <c r="E40" s="636"/>
      <c r="F40" s="627">
        <v>0</v>
      </c>
      <c r="G40" s="635">
        <v>100</v>
      </c>
      <c r="H40" s="634" t="s">
        <v>64</v>
      </c>
      <c r="I40" s="616">
        <f>G40/$G$36</f>
        <v>4.4232218261227078E-4</v>
      </c>
    </row>
    <row r="41" spans="1:9">
      <c r="A41" s="610" t="s">
        <v>332</v>
      </c>
      <c r="B41" s="627">
        <v>2274.7399999999998</v>
      </c>
      <c r="C41" s="635">
        <v>1</v>
      </c>
      <c r="D41" s="616" t="s">
        <v>54</v>
      </c>
      <c r="E41" s="636"/>
      <c r="F41" s="627">
        <v>2275.7399999999998</v>
      </c>
      <c r="G41" s="635">
        <v>2</v>
      </c>
      <c r="H41" s="634" t="s">
        <v>54</v>
      </c>
      <c r="I41" s="616">
        <f>G41/$G$36</f>
        <v>8.8464436522454152E-6</v>
      </c>
    </row>
    <row r="42" spans="1:9">
      <c r="A42" s="633" t="s">
        <v>536</v>
      </c>
      <c r="B42" s="631">
        <f>SUM(B43:B49)</f>
        <v>179456.82</v>
      </c>
      <c r="C42" s="630">
        <f>SUM(C43:C49)</f>
        <v>98444.59</v>
      </c>
      <c r="D42" s="626">
        <f t="shared" ref="D42:D64" si="3">(C42-B42)/B42</f>
        <v>-0.45143021034252145</v>
      </c>
      <c r="E42" s="632"/>
      <c r="F42" s="631">
        <f>SUM(F43:F49)</f>
        <v>338596.39</v>
      </c>
      <c r="G42" s="630">
        <f>SUM(G43:G49)</f>
        <v>191305.64</v>
      </c>
      <c r="H42" s="629">
        <f t="shared" ref="H42:H64" si="4">(G42-F42)/F42</f>
        <v>-0.43500389948044038</v>
      </c>
      <c r="I42" s="626">
        <f>SUM(I43:I49)</f>
        <v>0.99999999999999989</v>
      </c>
    </row>
    <row r="43" spans="1:9">
      <c r="A43" s="610" t="s">
        <v>237</v>
      </c>
      <c r="B43" s="627">
        <v>15400</v>
      </c>
      <c r="C43" s="635">
        <v>33000</v>
      </c>
      <c r="D43" s="616">
        <f t="shared" si="3"/>
        <v>1.1428571428571428</v>
      </c>
      <c r="E43" s="636"/>
      <c r="F43" s="627">
        <v>30250</v>
      </c>
      <c r="G43" s="635">
        <v>55000</v>
      </c>
      <c r="H43" s="634">
        <f t="shared" si="4"/>
        <v>0.81818181818181823</v>
      </c>
      <c r="I43" s="616">
        <f t="shared" ref="I43:I49" si="5">G43/$G$42</f>
        <v>0.28749805808129858</v>
      </c>
    </row>
    <row r="44" spans="1:9">
      <c r="A44" s="610" t="s">
        <v>39</v>
      </c>
      <c r="B44" s="627">
        <v>19862</v>
      </c>
      <c r="C44" s="635">
        <v>21410</v>
      </c>
      <c r="D44" s="616">
        <f t="shared" si="3"/>
        <v>7.7937770617259094E-2</v>
      </c>
      <c r="E44" s="636"/>
      <c r="F44" s="627">
        <v>47433</v>
      </c>
      <c r="G44" s="635">
        <v>46732.46</v>
      </c>
      <c r="H44" s="634">
        <f t="shared" si="4"/>
        <v>-1.4769042649632131E-2</v>
      </c>
      <c r="I44" s="616">
        <f t="shared" si="5"/>
        <v>0.24428166362476295</v>
      </c>
    </row>
    <row r="45" spans="1:9">
      <c r="A45" s="610" t="s">
        <v>41</v>
      </c>
      <c r="B45" s="627">
        <v>127328.94</v>
      </c>
      <c r="C45" s="635">
        <v>17412.46</v>
      </c>
      <c r="D45" s="616">
        <f t="shared" si="3"/>
        <v>-0.86324821364255455</v>
      </c>
      <c r="E45" s="636"/>
      <c r="F45" s="627">
        <v>215199.35999999999</v>
      </c>
      <c r="G45" s="635">
        <v>39649.919999999998</v>
      </c>
      <c r="H45" s="634">
        <f t="shared" si="4"/>
        <v>-0.81575261190367854</v>
      </c>
      <c r="I45" s="616">
        <f t="shared" si="5"/>
        <v>0.20725954551052439</v>
      </c>
    </row>
    <row r="46" spans="1:9">
      <c r="A46" s="610" t="s">
        <v>236</v>
      </c>
      <c r="B46" s="627">
        <v>6053.38</v>
      </c>
      <c r="C46" s="635">
        <v>9679.130000000001</v>
      </c>
      <c r="D46" s="616">
        <f t="shared" si="3"/>
        <v>0.5989628934578699</v>
      </c>
      <c r="E46" s="636"/>
      <c r="F46" s="627">
        <v>14753.78</v>
      </c>
      <c r="G46" s="635">
        <v>16492.260000000002</v>
      </c>
      <c r="H46" s="634">
        <f t="shared" si="4"/>
        <v>0.11783285368224287</v>
      </c>
      <c r="I46" s="616">
        <f t="shared" si="5"/>
        <v>8.6208958606761421E-2</v>
      </c>
    </row>
    <row r="47" spans="1:9">
      <c r="A47" s="610" t="s">
        <v>330</v>
      </c>
      <c r="B47" s="627">
        <v>5143</v>
      </c>
      <c r="C47" s="635">
        <v>7201</v>
      </c>
      <c r="D47" s="616">
        <f t="shared" si="3"/>
        <v>0.40015555123468793</v>
      </c>
      <c r="E47" s="636"/>
      <c r="F47" s="642">
        <v>9868</v>
      </c>
      <c r="G47" s="635">
        <v>13672</v>
      </c>
      <c r="H47" s="634">
        <f t="shared" si="4"/>
        <v>0.38548844750709366</v>
      </c>
      <c r="I47" s="616">
        <f t="shared" si="5"/>
        <v>7.146679000159116E-2</v>
      </c>
    </row>
    <row r="48" spans="1:9">
      <c r="A48" s="610" t="s">
        <v>34</v>
      </c>
      <c r="B48" s="627">
        <v>775</v>
      </c>
      <c r="C48" s="635">
        <v>4199</v>
      </c>
      <c r="D48" s="616">
        <f t="shared" si="3"/>
        <v>4.4180645161290322</v>
      </c>
      <c r="E48" s="636"/>
      <c r="F48" s="627">
        <v>850</v>
      </c>
      <c r="G48" s="635">
        <v>7564</v>
      </c>
      <c r="H48" s="634">
        <f t="shared" si="4"/>
        <v>7.8988235294117644</v>
      </c>
      <c r="I48" s="616">
        <f t="shared" si="5"/>
        <v>3.9538823842308043E-2</v>
      </c>
    </row>
    <row r="49" spans="1:9">
      <c r="A49" s="610" t="s">
        <v>26</v>
      </c>
      <c r="B49" s="627">
        <v>4894.5</v>
      </c>
      <c r="C49" s="635">
        <v>5543</v>
      </c>
      <c r="D49" s="616">
        <f t="shared" si="3"/>
        <v>0.13249565839207272</v>
      </c>
      <c r="E49" s="636"/>
      <c r="F49" s="627">
        <v>20242.25</v>
      </c>
      <c r="G49" s="635">
        <v>12195</v>
      </c>
      <c r="H49" s="634">
        <f t="shared" si="4"/>
        <v>-0.39754720942582966</v>
      </c>
      <c r="I49" s="616">
        <f t="shared" si="5"/>
        <v>6.374616033275339E-2</v>
      </c>
    </row>
    <row r="50" spans="1:9">
      <c r="A50" s="633" t="s">
        <v>535</v>
      </c>
      <c r="B50" s="631">
        <f>SUM(B51:B57)</f>
        <v>98234.670000000013</v>
      </c>
      <c r="C50" s="630">
        <f>SUM(C51:C57)</f>
        <v>55241.573199999999</v>
      </c>
      <c r="D50" s="626">
        <f t="shared" si="3"/>
        <v>-0.43765705936610777</v>
      </c>
      <c r="E50" s="632"/>
      <c r="F50" s="631">
        <f>SUM(F51:F57)</f>
        <v>206761.1</v>
      </c>
      <c r="G50" s="630">
        <f>SUM(G51:G57)</f>
        <v>121018.16619999999</v>
      </c>
      <c r="H50" s="629">
        <f t="shared" si="4"/>
        <v>-0.41469567437975524</v>
      </c>
      <c r="I50" s="626">
        <f>SUM(I51:I57)</f>
        <v>1.0000000000000002</v>
      </c>
    </row>
    <row r="51" spans="1:9">
      <c r="A51" s="610" t="s">
        <v>41</v>
      </c>
      <c r="B51" s="627">
        <v>57369.41</v>
      </c>
      <c r="C51" s="635">
        <v>29983.199999999997</v>
      </c>
      <c r="D51" s="616">
        <f t="shared" si="3"/>
        <v>-0.47736607366190459</v>
      </c>
      <c r="E51" s="636"/>
      <c r="F51" s="627">
        <v>124013.98</v>
      </c>
      <c r="G51" s="635">
        <v>72806.48</v>
      </c>
      <c r="H51" s="634">
        <f t="shared" si="4"/>
        <v>-0.41291715659799</v>
      </c>
      <c r="I51" s="616">
        <f t="shared" ref="I51:I57" si="6">G51/$G$50</f>
        <v>0.60161612331554237</v>
      </c>
    </row>
    <row r="52" spans="1:9">
      <c r="A52" s="610" t="s">
        <v>531</v>
      </c>
      <c r="B52" s="627">
        <v>7410.51</v>
      </c>
      <c r="C52" s="635">
        <v>6487.5</v>
      </c>
      <c r="D52" s="616">
        <f t="shared" si="3"/>
        <v>-0.12455418048150535</v>
      </c>
      <c r="E52" s="636"/>
      <c r="F52" s="627">
        <v>12098.539999999999</v>
      </c>
      <c r="G52" s="635">
        <v>14887.65</v>
      </c>
      <c r="H52" s="634">
        <f t="shared" si="4"/>
        <v>0.23053277502905317</v>
      </c>
      <c r="I52" s="616">
        <f t="shared" si="6"/>
        <v>0.12301996028758203</v>
      </c>
    </row>
    <row r="53" spans="1:9">
      <c r="A53" s="610" t="s">
        <v>332</v>
      </c>
      <c r="B53" s="627">
        <v>10131.060000000001</v>
      </c>
      <c r="C53" s="635">
        <v>4851.63</v>
      </c>
      <c r="D53" s="616">
        <f t="shared" si="3"/>
        <v>-0.52111328923133415</v>
      </c>
      <c r="E53" s="636"/>
      <c r="F53" s="627">
        <v>23702.23</v>
      </c>
      <c r="G53" s="635">
        <v>11553.89</v>
      </c>
      <c r="H53" s="634">
        <f t="shared" si="4"/>
        <v>-0.5125399593202834</v>
      </c>
      <c r="I53" s="616">
        <f t="shared" si="6"/>
        <v>9.547236057853932E-2</v>
      </c>
    </row>
    <row r="54" spans="1:9">
      <c r="A54" s="610" t="s">
        <v>42</v>
      </c>
      <c r="B54" s="641">
        <v>3668.19</v>
      </c>
      <c r="C54" s="635">
        <v>6635.09</v>
      </c>
      <c r="D54" s="616">
        <f t="shared" si="3"/>
        <v>0.8088185181247427</v>
      </c>
      <c r="E54" s="636"/>
      <c r="F54" s="627">
        <v>8634.15</v>
      </c>
      <c r="G54" s="635">
        <v>10180.83</v>
      </c>
      <c r="H54" s="634">
        <f t="shared" si="4"/>
        <v>0.1791351783325516</v>
      </c>
      <c r="I54" s="616">
        <f t="shared" si="6"/>
        <v>8.4126460676777301E-2</v>
      </c>
    </row>
    <row r="55" spans="1:9">
      <c r="A55" s="610" t="s">
        <v>37</v>
      </c>
      <c r="B55" s="627">
        <v>6230</v>
      </c>
      <c r="C55" s="635">
        <v>5456.44</v>
      </c>
      <c r="D55" s="616">
        <f t="shared" si="3"/>
        <v>-0.12416693418940616</v>
      </c>
      <c r="E55" s="636"/>
      <c r="F55" s="627">
        <v>14059</v>
      </c>
      <c r="G55" s="635">
        <v>8659.01</v>
      </c>
      <c r="H55" s="634">
        <f t="shared" si="4"/>
        <v>-0.38409488583825308</v>
      </c>
      <c r="I55" s="616">
        <f t="shared" si="6"/>
        <v>7.155132383752813E-2</v>
      </c>
    </row>
    <row r="56" spans="1:9">
      <c r="A56" s="610" t="s">
        <v>236</v>
      </c>
      <c r="B56" s="627">
        <v>13067.5</v>
      </c>
      <c r="C56" s="635">
        <v>1530</v>
      </c>
      <c r="D56" s="616">
        <f t="shared" si="3"/>
        <v>-0.88291563038071552</v>
      </c>
      <c r="E56" s="636"/>
      <c r="F56" s="627">
        <v>21861.200000000001</v>
      </c>
      <c r="G56" s="635">
        <v>2333.3000000000002</v>
      </c>
      <c r="H56" s="634">
        <f t="shared" si="4"/>
        <v>-0.89326752419812272</v>
      </c>
      <c r="I56" s="616">
        <f t="shared" si="6"/>
        <v>1.9280576406552757E-2</v>
      </c>
    </row>
    <row r="57" spans="1:9">
      <c r="A57" s="610" t="s">
        <v>26</v>
      </c>
      <c r="B57" s="627">
        <v>358</v>
      </c>
      <c r="C57" s="635">
        <v>297.71319999999997</v>
      </c>
      <c r="D57" s="616">
        <f t="shared" si="3"/>
        <v>-0.16839888268156433</v>
      </c>
      <c r="E57" s="635"/>
      <c r="F57" s="627">
        <v>2392</v>
      </c>
      <c r="G57" s="635">
        <v>597.00620000000004</v>
      </c>
      <c r="H57" s="634">
        <f t="shared" si="4"/>
        <v>-0.75041546822742478</v>
      </c>
      <c r="I57" s="616">
        <f t="shared" si="6"/>
        <v>4.9331948974781284E-3</v>
      </c>
    </row>
    <row r="58" spans="1:9">
      <c r="A58" s="633" t="s">
        <v>534</v>
      </c>
      <c r="B58" s="631">
        <f>SUM(B59)</f>
        <v>43837.43</v>
      </c>
      <c r="C58" s="630">
        <f>SUM(C59)</f>
        <v>44748.25</v>
      </c>
      <c r="D58" s="626">
        <f t="shared" si="3"/>
        <v>2.0777221657382737E-2</v>
      </c>
      <c r="E58" s="632"/>
      <c r="F58" s="631">
        <f>SUM(F59)</f>
        <v>129351.01999999999</v>
      </c>
      <c r="G58" s="630">
        <f>SUM(G59)</f>
        <v>105067.2</v>
      </c>
      <c r="H58" s="629">
        <f t="shared" si="4"/>
        <v>-0.18773582148791709</v>
      </c>
      <c r="I58" s="626">
        <f>SUM(I59)</f>
        <v>1</v>
      </c>
    </row>
    <row r="59" spans="1:9">
      <c r="A59" s="610" t="s">
        <v>162</v>
      </c>
      <c r="B59" s="627">
        <v>43837.43</v>
      </c>
      <c r="C59" s="635">
        <v>44748.25</v>
      </c>
      <c r="D59" s="616">
        <f t="shared" si="3"/>
        <v>2.0777221657382737E-2</v>
      </c>
      <c r="E59" s="636"/>
      <c r="F59" s="627">
        <v>129351.01999999999</v>
      </c>
      <c r="G59" s="635">
        <v>105067.2</v>
      </c>
      <c r="H59" s="634">
        <f t="shared" si="4"/>
        <v>-0.18773582148791709</v>
      </c>
      <c r="I59" s="616">
        <f>G59/$G$58</f>
        <v>1</v>
      </c>
    </row>
    <row r="60" spans="1:9">
      <c r="A60" s="633" t="s">
        <v>533</v>
      </c>
      <c r="B60" s="631">
        <f>SUM(B61:B63)</f>
        <v>37193.199999999997</v>
      </c>
      <c r="C60" s="630">
        <f>SUM(C61:C63)</f>
        <v>28503.329999999998</v>
      </c>
      <c r="D60" s="626">
        <f t="shared" si="3"/>
        <v>-0.23364136455050921</v>
      </c>
      <c r="E60" s="632"/>
      <c r="F60" s="631">
        <f>SUM(F61:F63)</f>
        <v>69577.450000000012</v>
      </c>
      <c r="G60" s="630">
        <f>SUM(G61:G63)</f>
        <v>76261.25</v>
      </c>
      <c r="H60" s="629">
        <f t="shared" si="4"/>
        <v>9.606273296879933E-2</v>
      </c>
      <c r="I60" s="626">
        <f>SUM(I61:I63)</f>
        <v>0.99999999999999989</v>
      </c>
    </row>
    <row r="61" spans="1:9">
      <c r="A61" s="610" t="s">
        <v>332</v>
      </c>
      <c r="B61" s="627">
        <v>29037.1</v>
      </c>
      <c r="C61" s="635">
        <v>20018.849999999999</v>
      </c>
      <c r="D61" s="616">
        <f t="shared" si="3"/>
        <v>-0.31057681380027624</v>
      </c>
      <c r="E61" s="636"/>
      <c r="F61" s="627">
        <v>51237.41</v>
      </c>
      <c r="G61" s="635">
        <v>57897.77</v>
      </c>
      <c r="H61" s="634">
        <f t="shared" si="4"/>
        <v>0.12999017709911553</v>
      </c>
      <c r="I61" s="616">
        <f>G61/$G$60</f>
        <v>0.75920300283564712</v>
      </c>
    </row>
    <row r="62" spans="1:9">
      <c r="A62" s="610" t="s">
        <v>34</v>
      </c>
      <c r="B62" s="627">
        <v>7084.1</v>
      </c>
      <c r="C62" s="635">
        <v>7469.48</v>
      </c>
      <c r="D62" s="616">
        <f t="shared" si="3"/>
        <v>5.4400700159512032E-2</v>
      </c>
      <c r="E62" s="636"/>
      <c r="F62" s="627">
        <v>14652.04</v>
      </c>
      <c r="G62" s="635">
        <v>15744.48</v>
      </c>
      <c r="H62" s="634">
        <f t="shared" si="4"/>
        <v>7.4558901013101156E-2</v>
      </c>
      <c r="I62" s="616">
        <f>G62/$G$60</f>
        <v>0.20645452310314871</v>
      </c>
    </row>
    <row r="63" spans="1:9">
      <c r="A63" s="610" t="s">
        <v>37</v>
      </c>
      <c r="B63" s="627">
        <v>1072</v>
      </c>
      <c r="C63" s="635">
        <v>1015</v>
      </c>
      <c r="D63" s="616">
        <f t="shared" si="3"/>
        <v>-5.3171641791044777E-2</v>
      </c>
      <c r="E63" s="636"/>
      <c r="F63" s="627">
        <v>3688</v>
      </c>
      <c r="G63" s="635">
        <v>2619</v>
      </c>
      <c r="H63" s="634">
        <f t="shared" si="4"/>
        <v>-0.28985900216919741</v>
      </c>
      <c r="I63" s="616">
        <f>G63/$G$60</f>
        <v>3.4342474061204081E-2</v>
      </c>
    </row>
    <row r="64" spans="1:9">
      <c r="A64" s="622" t="s">
        <v>532</v>
      </c>
      <c r="B64" s="620">
        <f>SUM(B65:B70)</f>
        <v>5803.9750000000004</v>
      </c>
      <c r="C64" s="619">
        <f>SUM(C65:C70)</f>
        <v>16433.309000000001</v>
      </c>
      <c r="D64" s="617">
        <f t="shared" si="3"/>
        <v>1.831388660357772</v>
      </c>
      <c r="E64" s="621"/>
      <c r="F64" s="620">
        <f>SUM(F65:F70)</f>
        <v>9127.67</v>
      </c>
      <c r="G64" s="619">
        <f>SUM(G65:G70)</f>
        <v>47805.129000000001</v>
      </c>
      <c r="H64" s="618">
        <f t="shared" si="4"/>
        <v>4.2373857731491169</v>
      </c>
      <c r="I64" s="617">
        <f>SUM(I65:I70)</f>
        <v>1</v>
      </c>
    </row>
    <row r="65" spans="1:9">
      <c r="A65" s="623" t="s">
        <v>34</v>
      </c>
      <c r="B65" s="628">
        <v>0</v>
      </c>
      <c r="C65" s="640">
        <v>0</v>
      </c>
      <c r="D65" s="611" t="s">
        <v>54</v>
      </c>
      <c r="E65" s="615"/>
      <c r="F65" s="614">
        <v>0</v>
      </c>
      <c r="G65" s="613">
        <v>19624.5</v>
      </c>
      <c r="H65" s="612" t="s">
        <v>64</v>
      </c>
      <c r="I65" s="611">
        <f t="shared" ref="I65:I70" si="7">G65/$G$64</f>
        <v>0.41051034503013262</v>
      </c>
    </row>
    <row r="66" spans="1:9">
      <c r="A66" s="623" t="s">
        <v>41</v>
      </c>
      <c r="B66" s="628">
        <v>0</v>
      </c>
      <c r="C66" s="640">
        <v>9842</v>
      </c>
      <c r="D66" s="611" t="s">
        <v>64</v>
      </c>
      <c r="E66" s="615"/>
      <c r="F66" s="614">
        <v>0</v>
      </c>
      <c r="G66" s="613">
        <v>17490</v>
      </c>
      <c r="H66" s="612" t="s">
        <v>64</v>
      </c>
      <c r="I66" s="611">
        <f t="shared" si="7"/>
        <v>0.36586032431791993</v>
      </c>
    </row>
    <row r="67" spans="1:9">
      <c r="A67" s="610" t="s">
        <v>332</v>
      </c>
      <c r="B67" s="614">
        <v>3567.9750000000004</v>
      </c>
      <c r="C67" s="613">
        <v>4704.3089999999993</v>
      </c>
      <c r="D67" s="611">
        <f>(C67-B67)/B67</f>
        <v>0.31848149160237915</v>
      </c>
      <c r="E67" s="615"/>
      <c r="F67" s="614">
        <v>4878.17</v>
      </c>
      <c r="G67" s="613">
        <v>6805.128999999999</v>
      </c>
      <c r="H67" s="612">
        <f>(G67-F67)/F67</f>
        <v>0.39501677883304576</v>
      </c>
      <c r="I67" s="611">
        <f t="shared" si="7"/>
        <v>0.14235144099286917</v>
      </c>
    </row>
    <row r="68" spans="1:9">
      <c r="A68" s="610" t="s">
        <v>531</v>
      </c>
      <c r="B68" s="614">
        <v>1366</v>
      </c>
      <c r="C68" s="613">
        <v>1167</v>
      </c>
      <c r="D68" s="611">
        <f>(C68-B68)/B68</f>
        <v>-0.14568081991215226</v>
      </c>
      <c r="E68" s="615"/>
      <c r="F68" s="614">
        <v>2730</v>
      </c>
      <c r="G68" s="613">
        <v>2367</v>
      </c>
      <c r="H68" s="612">
        <f>(G68-F68)/F68</f>
        <v>-0.13296703296703297</v>
      </c>
      <c r="I68" s="611">
        <f t="shared" si="7"/>
        <v>4.9513515589509234E-2</v>
      </c>
    </row>
    <row r="69" spans="1:9">
      <c r="A69" s="610" t="s">
        <v>330</v>
      </c>
      <c r="B69" s="614">
        <v>300</v>
      </c>
      <c r="C69" s="613">
        <v>300</v>
      </c>
      <c r="D69" s="611">
        <f>(C69-B69)/B69</f>
        <v>0</v>
      </c>
      <c r="E69" s="615"/>
      <c r="F69" s="614">
        <v>600</v>
      </c>
      <c r="G69" s="613">
        <v>600</v>
      </c>
      <c r="H69" s="612">
        <f>(G69-F69)/F69</f>
        <v>0</v>
      </c>
      <c r="I69" s="611">
        <f t="shared" si="7"/>
        <v>1.2550954522055572E-2</v>
      </c>
    </row>
    <row r="70" spans="1:9">
      <c r="A70" s="610" t="s">
        <v>26</v>
      </c>
      <c r="B70" s="627">
        <v>570</v>
      </c>
      <c r="C70" s="635">
        <v>420</v>
      </c>
      <c r="D70" s="611">
        <f>(C70-B70)/B70</f>
        <v>-0.26315789473684209</v>
      </c>
      <c r="E70" s="636"/>
      <c r="F70" s="627">
        <v>919.5</v>
      </c>
      <c r="G70" s="635">
        <v>918.5</v>
      </c>
      <c r="H70" s="612">
        <f>(G70-F70)/F70</f>
        <v>-1.0875475802066339E-3</v>
      </c>
      <c r="I70" s="616">
        <f t="shared" si="7"/>
        <v>1.9213419547513405E-2</v>
      </c>
    </row>
    <row r="71" spans="1:9">
      <c r="A71" s="622" t="s">
        <v>530</v>
      </c>
      <c r="B71" s="620">
        <f>SUM(B72:B74)</f>
        <v>8283.83</v>
      </c>
      <c r="C71" s="619">
        <f>SUM(C72:C74)</f>
        <v>22185.16</v>
      </c>
      <c r="D71" s="617">
        <f>(C71-B71)/B71</f>
        <v>1.6781283536721541</v>
      </c>
      <c r="E71" s="621"/>
      <c r="F71" s="620">
        <f>SUM(F72:F74)</f>
        <v>15031.370700000001</v>
      </c>
      <c r="G71" s="619">
        <f>SUM(G72:G74)</f>
        <v>47031.62</v>
      </c>
      <c r="H71" s="618">
        <f>(G71-F71)/F71</f>
        <v>2.1288976194300098</v>
      </c>
      <c r="I71" s="617">
        <f>SUM(I72:I74)</f>
        <v>0.99999999999999989</v>
      </c>
    </row>
    <row r="72" spans="1:9">
      <c r="A72" s="623" t="s">
        <v>41</v>
      </c>
      <c r="B72" s="614">
        <v>0</v>
      </c>
      <c r="C72" s="613">
        <v>16102.759999999998</v>
      </c>
      <c r="D72" s="611" t="s">
        <v>64</v>
      </c>
      <c r="E72" s="615"/>
      <c r="F72" s="614">
        <v>0</v>
      </c>
      <c r="G72" s="613">
        <v>33155.64</v>
      </c>
      <c r="H72" s="612" t="s">
        <v>64</v>
      </c>
      <c r="I72" s="611">
        <f>G72/$G$71</f>
        <v>0.7049648725687101</v>
      </c>
    </row>
    <row r="73" spans="1:9">
      <c r="A73" s="610" t="s">
        <v>332</v>
      </c>
      <c r="B73" s="614">
        <v>7838.43</v>
      </c>
      <c r="C73" s="613">
        <v>5495.31</v>
      </c>
      <c r="D73" s="611">
        <f t="shared" ref="D73:D80" si="8">(C73-B73)/B73</f>
        <v>-0.29892720863744393</v>
      </c>
      <c r="E73" s="615"/>
      <c r="F73" s="628">
        <v>13996.170700000001</v>
      </c>
      <c r="G73" s="613">
        <v>12548.3</v>
      </c>
      <c r="H73" s="612">
        <f t="shared" ref="H73:H80" si="9">(G73-F73)/F73</f>
        <v>-0.10344763085806043</v>
      </c>
      <c r="I73" s="611">
        <f>G73/$G$71</f>
        <v>0.26680560865222158</v>
      </c>
    </row>
    <row r="74" spans="1:9">
      <c r="A74" s="623" t="s">
        <v>34</v>
      </c>
      <c r="B74" s="614">
        <v>445.40000000000003</v>
      </c>
      <c r="C74" s="613">
        <v>587.09</v>
      </c>
      <c r="D74" s="611">
        <f t="shared" si="8"/>
        <v>0.31811854512797483</v>
      </c>
      <c r="E74" s="615"/>
      <c r="F74" s="628">
        <v>1035.2</v>
      </c>
      <c r="G74" s="613">
        <v>1327.6799999999998</v>
      </c>
      <c r="H74" s="612">
        <f t="shared" si="9"/>
        <v>0.28253477588871695</v>
      </c>
      <c r="I74" s="611">
        <f>G74/$G$71</f>
        <v>2.8229518779068204E-2</v>
      </c>
    </row>
    <row r="75" spans="1:9">
      <c r="A75" s="633" t="s">
        <v>529</v>
      </c>
      <c r="B75" s="631">
        <f>SUM(B76:B78)</f>
        <v>4131</v>
      </c>
      <c r="C75" s="630">
        <f>SUM(C76:C78)</f>
        <v>3836</v>
      </c>
      <c r="D75" s="626">
        <f t="shared" si="8"/>
        <v>-7.1411280561607365E-2</v>
      </c>
      <c r="E75" s="632"/>
      <c r="F75" s="631">
        <f>SUM(F76:F78)</f>
        <v>8208</v>
      </c>
      <c r="G75" s="630">
        <f>SUM(G76:G78)</f>
        <v>6978</v>
      </c>
      <c r="H75" s="629">
        <f t="shared" si="9"/>
        <v>-0.14985380116959066</v>
      </c>
      <c r="I75" s="626">
        <f>SUM(I76:I78)</f>
        <v>1</v>
      </c>
    </row>
    <row r="76" spans="1:9">
      <c r="A76" s="610" t="s">
        <v>36</v>
      </c>
      <c r="B76" s="627">
        <v>1097</v>
      </c>
      <c r="C76" s="635">
        <v>2297</v>
      </c>
      <c r="D76" s="616">
        <f t="shared" si="8"/>
        <v>1.0938924339106655</v>
      </c>
      <c r="E76" s="636"/>
      <c r="F76" s="627">
        <v>2139</v>
      </c>
      <c r="G76" s="635">
        <v>3824</v>
      </c>
      <c r="H76" s="634">
        <f t="shared" si="9"/>
        <v>0.78775128564749886</v>
      </c>
      <c r="I76" s="616">
        <f>(G76/$G$75)</f>
        <v>0.54800802522212666</v>
      </c>
    </row>
    <row r="77" spans="1:9">
      <c r="A77" s="610" t="s">
        <v>237</v>
      </c>
      <c r="B77" s="627">
        <v>3000</v>
      </c>
      <c r="C77" s="635">
        <v>1500</v>
      </c>
      <c r="D77" s="616">
        <f t="shared" si="8"/>
        <v>-0.5</v>
      </c>
      <c r="E77" s="636"/>
      <c r="F77" s="627">
        <v>6000</v>
      </c>
      <c r="G77" s="635">
        <v>3000</v>
      </c>
      <c r="H77" s="634">
        <f t="shared" si="9"/>
        <v>-0.5</v>
      </c>
      <c r="I77" s="616">
        <f>(G77/$G$75)</f>
        <v>0.42992261392949271</v>
      </c>
    </row>
    <row r="78" spans="1:9">
      <c r="A78" s="610" t="s">
        <v>26</v>
      </c>
      <c r="B78" s="639">
        <v>34</v>
      </c>
      <c r="C78" s="635">
        <v>39</v>
      </c>
      <c r="D78" s="616">
        <f t="shared" si="8"/>
        <v>0.14705882352941177</v>
      </c>
      <c r="E78" s="636"/>
      <c r="F78" s="627">
        <v>69</v>
      </c>
      <c r="G78" s="635">
        <v>154</v>
      </c>
      <c r="H78" s="634">
        <f t="shared" si="9"/>
        <v>1.2318840579710144</v>
      </c>
      <c r="I78" s="616">
        <f>(G78/$G$75)</f>
        <v>2.2069360848380626E-2</v>
      </c>
    </row>
    <row r="79" spans="1:9">
      <c r="A79" s="633" t="s">
        <v>528</v>
      </c>
      <c r="B79" s="631">
        <f>SUM(B80:B82)</f>
        <v>4844.55</v>
      </c>
      <c r="C79" s="630">
        <f>SUM(C80:C82)</f>
        <v>3511.01</v>
      </c>
      <c r="D79" s="626">
        <f t="shared" si="8"/>
        <v>-0.2752660205798268</v>
      </c>
      <c r="E79" s="632"/>
      <c r="F79" s="631">
        <f>SUM(F80:F82)</f>
        <v>6641.55</v>
      </c>
      <c r="G79" s="630">
        <f>SUM(G80:G82)</f>
        <v>6799.04</v>
      </c>
      <c r="H79" s="629">
        <f t="shared" si="9"/>
        <v>2.3712838117608055E-2</v>
      </c>
      <c r="I79" s="626">
        <f>SUM(I80:I82)</f>
        <v>1</v>
      </c>
    </row>
    <row r="80" spans="1:9">
      <c r="A80" s="610" t="s">
        <v>37</v>
      </c>
      <c r="B80" s="627">
        <v>4805.55</v>
      </c>
      <c r="C80" s="635">
        <v>3236.01</v>
      </c>
      <c r="D80" s="616">
        <f t="shared" si="8"/>
        <v>-0.32660985735243625</v>
      </c>
      <c r="E80" s="636"/>
      <c r="F80" s="627">
        <v>6490.55</v>
      </c>
      <c r="G80" s="635">
        <v>6490.04</v>
      </c>
      <c r="H80" s="634">
        <f t="shared" si="9"/>
        <v>-7.8575775550641813E-5</v>
      </c>
      <c r="I80" s="616">
        <f>G80/$G$79</f>
        <v>0.95455240739869163</v>
      </c>
    </row>
    <row r="81" spans="1:12">
      <c r="A81" s="610" t="s">
        <v>36</v>
      </c>
      <c r="B81" s="627">
        <v>0</v>
      </c>
      <c r="C81" s="635">
        <v>220</v>
      </c>
      <c r="D81" s="616" t="s">
        <v>64</v>
      </c>
      <c r="E81" s="636"/>
      <c r="F81" s="627">
        <v>0</v>
      </c>
      <c r="G81" s="635">
        <v>220</v>
      </c>
      <c r="H81" s="634" t="s">
        <v>64</v>
      </c>
      <c r="I81" s="616">
        <f>G81/$G$79</f>
        <v>3.2357509295429944E-2</v>
      </c>
    </row>
    <row r="82" spans="1:12">
      <c r="A82" s="610" t="s">
        <v>34</v>
      </c>
      <c r="B82" s="627">
        <v>39</v>
      </c>
      <c r="C82" s="635">
        <v>55</v>
      </c>
      <c r="D82" s="616">
        <f>(C82-B82)/B82</f>
        <v>0.41025641025641024</v>
      </c>
      <c r="E82" s="636"/>
      <c r="F82" s="627">
        <v>151</v>
      </c>
      <c r="G82" s="635">
        <v>89</v>
      </c>
      <c r="H82" s="634">
        <f t="shared" ref="H82:H93" si="10">(G82-F82)/F82</f>
        <v>-0.41059602649006621</v>
      </c>
      <c r="I82" s="616">
        <f>G82/$G$79</f>
        <v>1.3090083305878478E-2</v>
      </c>
    </row>
    <row r="83" spans="1:12">
      <c r="A83" s="622" t="s">
        <v>527</v>
      </c>
      <c r="B83" s="620">
        <f>SUM(B84)</f>
        <v>1258.905</v>
      </c>
      <c r="C83" s="619">
        <f>SUM(C84)</f>
        <v>1988.115</v>
      </c>
      <c r="D83" s="617">
        <f>(C83-B83)/B83</f>
        <v>0.57924148367033257</v>
      </c>
      <c r="E83" s="621"/>
      <c r="F83" s="620">
        <f>SUM(F84)</f>
        <v>3479.4250000000002</v>
      </c>
      <c r="G83" s="619">
        <f>SUM(G84)</f>
        <v>3856.58</v>
      </c>
      <c r="H83" s="618">
        <f t="shared" si="10"/>
        <v>0.108395783786114</v>
      </c>
      <c r="I83" s="617">
        <f>SUM(I84)</f>
        <v>1</v>
      </c>
    </row>
    <row r="84" spans="1:12">
      <c r="A84" s="623" t="s">
        <v>332</v>
      </c>
      <c r="B84" s="614">
        <v>1258.905</v>
      </c>
      <c r="C84" s="613">
        <v>1988.115</v>
      </c>
      <c r="D84" s="611">
        <f>(C84-B84)/B84</f>
        <v>0.57924148367033257</v>
      </c>
      <c r="E84" s="615"/>
      <c r="F84" s="627">
        <v>3479.4250000000002</v>
      </c>
      <c r="G84" s="613">
        <v>3856.58</v>
      </c>
      <c r="H84" s="612">
        <f t="shared" si="10"/>
        <v>0.108395783786114</v>
      </c>
      <c r="I84" s="616">
        <f>G84/$G$83</f>
        <v>1</v>
      </c>
      <c r="L84" s="610" t="s">
        <v>526</v>
      </c>
    </row>
    <row r="85" spans="1:12">
      <c r="A85" s="633" t="s">
        <v>525</v>
      </c>
      <c r="B85" s="630">
        <f>SUM(B86:B87)</f>
        <v>485.22</v>
      </c>
      <c r="C85" s="630">
        <f>SUM(C86:C87)</f>
        <v>1402.3240000000001</v>
      </c>
      <c r="D85" s="626">
        <f>(C85-B85)/B85</f>
        <v>1.8900787271753019</v>
      </c>
      <c r="E85" s="632"/>
      <c r="F85" s="620">
        <f>SUM(F86:F87)</f>
        <v>1062.0050000000001</v>
      </c>
      <c r="G85" s="630">
        <f>SUM(G86:G87)</f>
        <v>2396.2849999999999</v>
      </c>
      <c r="H85" s="629">
        <f t="shared" si="10"/>
        <v>1.2563782656390503</v>
      </c>
      <c r="I85" s="629">
        <f>SUM(I86:I87)</f>
        <v>1</v>
      </c>
    </row>
    <row r="86" spans="1:12">
      <c r="A86" s="610" t="s">
        <v>42</v>
      </c>
      <c r="B86" s="627">
        <v>30</v>
      </c>
      <c r="C86" s="635">
        <v>984.36</v>
      </c>
      <c r="D86" s="616" t="s">
        <v>64</v>
      </c>
      <c r="E86" s="636"/>
      <c r="F86" s="627">
        <v>181</v>
      </c>
      <c r="G86" s="635">
        <v>1546.8899999999999</v>
      </c>
      <c r="H86" s="634">
        <f t="shared" si="10"/>
        <v>7.5463535911602202</v>
      </c>
      <c r="I86" s="616">
        <f>G86/$G$85</f>
        <v>0.64553673707426285</v>
      </c>
    </row>
    <row r="87" spans="1:12">
      <c r="A87" s="610" t="s">
        <v>34</v>
      </c>
      <c r="B87" s="627">
        <v>455.22</v>
      </c>
      <c r="C87" s="635">
        <v>417.964</v>
      </c>
      <c r="D87" s="616">
        <f t="shared" ref="D87:D93" si="11">(C87-B87)/B87</f>
        <v>-8.1841746847678101E-2</v>
      </c>
      <c r="E87" s="636"/>
      <c r="F87" s="627">
        <v>881.00500000000011</v>
      </c>
      <c r="G87" s="635">
        <v>849.39499999999998</v>
      </c>
      <c r="H87" s="634">
        <f t="shared" si="10"/>
        <v>-3.5879478550065125E-2</v>
      </c>
      <c r="I87" s="616">
        <f>G87/$G$85</f>
        <v>0.35446326292573715</v>
      </c>
    </row>
    <row r="88" spans="1:12">
      <c r="A88" s="622" t="s">
        <v>524</v>
      </c>
      <c r="B88" s="620">
        <f>SUM(B89)</f>
        <v>2000.51</v>
      </c>
      <c r="C88" s="619">
        <f>SUM(C89)</f>
        <v>754.92100000000005</v>
      </c>
      <c r="D88" s="617">
        <f t="shared" si="11"/>
        <v>-0.62263572788938815</v>
      </c>
      <c r="E88" s="621"/>
      <c r="F88" s="620">
        <f>SUM(F89)</f>
        <v>3746.7</v>
      </c>
      <c r="G88" s="619">
        <f>SUM(G89)</f>
        <v>2352.7799999999997</v>
      </c>
      <c r="H88" s="618">
        <f t="shared" si="10"/>
        <v>-0.37203939466730729</v>
      </c>
      <c r="I88" s="617">
        <f>SUM(I89)</f>
        <v>1</v>
      </c>
    </row>
    <row r="89" spans="1:12">
      <c r="A89" s="623" t="s">
        <v>332</v>
      </c>
      <c r="B89" s="614">
        <v>2000.51</v>
      </c>
      <c r="C89" s="613">
        <v>754.92100000000005</v>
      </c>
      <c r="D89" s="611">
        <f t="shared" si="11"/>
        <v>-0.62263572788938815</v>
      </c>
      <c r="E89" s="615"/>
      <c r="F89" s="614">
        <v>3746.7</v>
      </c>
      <c r="G89" s="613">
        <v>2352.7799999999997</v>
      </c>
      <c r="H89" s="612">
        <f t="shared" si="10"/>
        <v>-0.37203939466730729</v>
      </c>
      <c r="I89" s="611">
        <v>1</v>
      </c>
    </row>
    <row r="90" spans="1:12">
      <c r="A90" s="633" t="s">
        <v>523</v>
      </c>
      <c r="B90" s="631">
        <f>SUM(B91:B92)</f>
        <v>940.7650000000001</v>
      </c>
      <c r="C90" s="630">
        <f>SUM(C91:C92)</f>
        <v>1151.085</v>
      </c>
      <c r="D90" s="626">
        <f t="shared" si="11"/>
        <v>0.22356273883488428</v>
      </c>
      <c r="E90" s="632"/>
      <c r="F90" s="631">
        <f>SUM(F91:F92)</f>
        <v>2429.3249999999998</v>
      </c>
      <c r="G90" s="630">
        <f>SUM(G91:G92)</f>
        <v>2275.15</v>
      </c>
      <c r="H90" s="629">
        <f t="shared" si="10"/>
        <v>-6.3464130982886086E-2</v>
      </c>
      <c r="I90" s="626">
        <f>SUM(I91:I92)</f>
        <v>1</v>
      </c>
    </row>
    <row r="91" spans="1:12">
      <c r="A91" s="610" t="s">
        <v>38</v>
      </c>
      <c r="B91" s="627">
        <v>535.6</v>
      </c>
      <c r="C91" s="635">
        <v>806.65</v>
      </c>
      <c r="D91" s="616">
        <f t="shared" si="11"/>
        <v>0.50606796116504849</v>
      </c>
      <c r="E91" s="638"/>
      <c r="F91" s="627">
        <v>1587.43</v>
      </c>
      <c r="G91" s="635">
        <v>1592.835</v>
      </c>
      <c r="H91" s="637">
        <f t="shared" si="10"/>
        <v>3.4048745456492398E-3</v>
      </c>
      <c r="I91" s="616">
        <f>G91/$G$90</f>
        <v>0.70010109223567674</v>
      </c>
    </row>
    <row r="92" spans="1:12">
      <c r="A92" s="610" t="s">
        <v>330</v>
      </c>
      <c r="B92" s="627">
        <v>405.16500000000002</v>
      </c>
      <c r="C92" s="635">
        <v>344.435</v>
      </c>
      <c r="D92" s="616">
        <f t="shared" si="11"/>
        <v>-0.14988955117051081</v>
      </c>
      <c r="E92" s="638"/>
      <c r="F92" s="627">
        <v>841.89499999999998</v>
      </c>
      <c r="G92" s="635">
        <v>682.31500000000005</v>
      </c>
      <c r="H92" s="637">
        <f t="shared" si="10"/>
        <v>-0.18954857791054697</v>
      </c>
      <c r="I92" s="616">
        <f>G92/$G$90</f>
        <v>0.29989890776432326</v>
      </c>
    </row>
    <row r="93" spans="1:12">
      <c r="A93" s="633" t="s">
        <v>522</v>
      </c>
      <c r="B93" s="631">
        <f>SUM(B94:B96)</f>
        <v>95278.514999999999</v>
      </c>
      <c r="C93" s="630">
        <f>SUM(C94:C96)</f>
        <v>800.60500000000002</v>
      </c>
      <c r="D93" s="626">
        <f t="shared" si="11"/>
        <v>-0.99159721370552434</v>
      </c>
      <c r="E93" s="632"/>
      <c r="F93" s="631">
        <f>SUM(F94:F96)</f>
        <v>189846.97500000001</v>
      </c>
      <c r="G93" s="630">
        <f>SUM(G94:G96)</f>
        <v>2166.3150000000001</v>
      </c>
      <c r="H93" s="629">
        <f t="shared" si="10"/>
        <v>-0.98858915186823493</v>
      </c>
      <c r="I93" s="626">
        <f>SUM(I95:I96)</f>
        <v>1</v>
      </c>
    </row>
    <row r="94" spans="1:12">
      <c r="A94" s="610" t="s">
        <v>43</v>
      </c>
      <c r="B94" s="627">
        <v>93230</v>
      </c>
      <c r="C94" s="635">
        <v>0</v>
      </c>
      <c r="D94" s="616" t="s">
        <v>54</v>
      </c>
      <c r="E94" s="636"/>
      <c r="F94" s="627">
        <v>185769.59</v>
      </c>
      <c r="G94" s="635">
        <v>0</v>
      </c>
      <c r="H94" s="634" t="s">
        <v>54</v>
      </c>
      <c r="I94" s="616">
        <f>G94/$G$93</f>
        <v>0</v>
      </c>
    </row>
    <row r="95" spans="1:12">
      <c r="A95" s="610" t="s">
        <v>332</v>
      </c>
      <c r="B95" s="627">
        <v>618.51499999999999</v>
      </c>
      <c r="C95" s="635">
        <v>570.60500000000002</v>
      </c>
      <c r="D95" s="616">
        <f>(C95-B95)/B95</f>
        <v>-7.7459722076263254E-2</v>
      </c>
      <c r="E95" s="636"/>
      <c r="F95" s="627">
        <v>1087.385</v>
      </c>
      <c r="G95" s="635">
        <v>1186.3150000000001</v>
      </c>
      <c r="H95" s="634">
        <f>(G95-F95)/F95</f>
        <v>9.0979735788152369E-2</v>
      </c>
      <c r="I95" s="616">
        <f>G95/$G$93</f>
        <v>0.54761888275712445</v>
      </c>
    </row>
    <row r="96" spans="1:12">
      <c r="A96" s="610" t="s">
        <v>330</v>
      </c>
      <c r="B96" s="627">
        <v>1430</v>
      </c>
      <c r="C96" s="635">
        <v>230</v>
      </c>
      <c r="D96" s="616">
        <f>(C96-B96)/B96</f>
        <v>-0.83916083916083917</v>
      </c>
      <c r="E96" s="636"/>
      <c r="F96" s="627">
        <v>2990</v>
      </c>
      <c r="G96" s="635">
        <v>980</v>
      </c>
      <c r="H96" s="634">
        <f>(G96-F96)/F96</f>
        <v>-0.67224080267558528</v>
      </c>
      <c r="I96" s="616">
        <f>G96/$G$93</f>
        <v>0.45238111724287555</v>
      </c>
    </row>
    <row r="97" spans="1:9">
      <c r="A97" s="633" t="s">
        <v>521</v>
      </c>
      <c r="B97" s="631">
        <f>SUM(B98:B101)</f>
        <v>1243</v>
      </c>
      <c r="C97" s="630">
        <f>SUM(C98:C101)</f>
        <v>740</v>
      </c>
      <c r="D97" s="626">
        <f>(C97-B97)/B97</f>
        <v>-0.40466613032984716</v>
      </c>
      <c r="E97" s="632"/>
      <c r="F97" s="631">
        <f>SUM(F98:F101)</f>
        <v>22894.22</v>
      </c>
      <c r="G97" s="630">
        <f>SUM(G98:G101)</f>
        <v>1740</v>
      </c>
      <c r="H97" s="629">
        <f>(G97-F97)/F97</f>
        <v>-0.92399828428310726</v>
      </c>
      <c r="I97" s="626">
        <f>SUM(I98:I101)</f>
        <v>1</v>
      </c>
    </row>
    <row r="98" spans="1:9">
      <c r="A98" s="623" t="s">
        <v>41</v>
      </c>
      <c r="B98" s="614">
        <v>0</v>
      </c>
      <c r="C98" s="613">
        <v>0</v>
      </c>
      <c r="D98" s="616" t="s">
        <v>54</v>
      </c>
      <c r="E98" s="615"/>
      <c r="F98" s="614">
        <v>20000</v>
      </c>
      <c r="G98" s="613">
        <v>0</v>
      </c>
      <c r="H98" s="612">
        <f>(G98-F98)/F98</f>
        <v>-1</v>
      </c>
      <c r="I98" s="611">
        <f>(G98/$G$97)</f>
        <v>0</v>
      </c>
    </row>
    <row r="99" spans="1:9">
      <c r="A99" s="610" t="s">
        <v>332</v>
      </c>
      <c r="B99" s="614">
        <v>1243</v>
      </c>
      <c r="C99" s="613">
        <v>520</v>
      </c>
      <c r="D99" s="616">
        <f>(C99-B99)/B99</f>
        <v>-0.58165728077232504</v>
      </c>
      <c r="E99" s="615"/>
      <c r="F99" s="614">
        <v>2894.2200000000003</v>
      </c>
      <c r="G99" s="613">
        <v>1120</v>
      </c>
      <c r="H99" s="612">
        <f>(G99-F99)/F99</f>
        <v>-0.61302181589512894</v>
      </c>
      <c r="I99" s="611">
        <f>(G99/$G$97)</f>
        <v>0.64367816091954022</v>
      </c>
    </row>
    <row r="100" spans="1:9">
      <c r="A100" s="623" t="s">
        <v>333</v>
      </c>
      <c r="B100" s="614">
        <v>0</v>
      </c>
      <c r="C100" s="613">
        <v>200</v>
      </c>
      <c r="D100" s="616" t="s">
        <v>64</v>
      </c>
      <c r="E100" s="615"/>
      <c r="F100" s="614">
        <v>0</v>
      </c>
      <c r="G100" s="613">
        <v>600</v>
      </c>
      <c r="H100" s="612" t="s">
        <v>64</v>
      </c>
      <c r="I100" s="611">
        <f>(G100/$G$97)</f>
        <v>0.34482758620689657</v>
      </c>
    </row>
    <row r="101" spans="1:9">
      <c r="A101" s="623" t="s">
        <v>39</v>
      </c>
      <c r="B101" s="614">
        <v>0</v>
      </c>
      <c r="C101" s="613">
        <v>20</v>
      </c>
      <c r="D101" s="616" t="s">
        <v>64</v>
      </c>
      <c r="E101" s="615"/>
      <c r="F101" s="614">
        <v>0</v>
      </c>
      <c r="G101" s="613">
        <v>20</v>
      </c>
      <c r="H101" s="612" t="s">
        <v>64</v>
      </c>
      <c r="I101" s="611">
        <f>(G101/$G$97)</f>
        <v>1.1494252873563218E-2</v>
      </c>
    </row>
    <row r="102" spans="1:9">
      <c r="A102" s="622" t="s">
        <v>520</v>
      </c>
      <c r="B102" s="620">
        <f>SUM(B103:B103)</f>
        <v>1337.9899999999998</v>
      </c>
      <c r="C102" s="619">
        <f>SUM(C103:C103)</f>
        <v>1061.26</v>
      </c>
      <c r="D102" s="617">
        <f>(C102-B102)/B102</f>
        <v>-0.20682516311781093</v>
      </c>
      <c r="E102" s="621"/>
      <c r="F102" s="620">
        <f>SUM(F103:F103)</f>
        <v>3328.7550000000001</v>
      </c>
      <c r="G102" s="619">
        <f>SUM(G103:G103)</f>
        <v>1496.885</v>
      </c>
      <c r="H102" s="618">
        <f>(G102-F102)/F102</f>
        <v>-0.55031686020749504</v>
      </c>
      <c r="I102" s="617">
        <f>SUM(I103:I103)</f>
        <v>1</v>
      </c>
    </row>
    <row r="103" spans="1:9">
      <c r="A103" s="623" t="s">
        <v>332</v>
      </c>
      <c r="B103" s="614">
        <v>1337.9899999999998</v>
      </c>
      <c r="C103" s="613">
        <v>1061.26</v>
      </c>
      <c r="D103" s="611">
        <f>(C103-B103)/B103</f>
        <v>-0.20682516311781093</v>
      </c>
      <c r="E103" s="615"/>
      <c r="F103" s="614">
        <v>3328.7550000000001</v>
      </c>
      <c r="G103" s="613">
        <v>1496.885</v>
      </c>
      <c r="H103" s="612">
        <f>(G103-F103)/F103</f>
        <v>-0.55031686020749504</v>
      </c>
      <c r="I103" s="611">
        <f>(G103/$G$102)</f>
        <v>1</v>
      </c>
    </row>
    <row r="104" spans="1:9">
      <c r="A104" s="622" t="s">
        <v>519</v>
      </c>
      <c r="B104" s="620">
        <f>SUM(B105:B107)</f>
        <v>132</v>
      </c>
      <c r="C104" s="625">
        <f>SUM(C105:C107)</f>
        <v>232</v>
      </c>
      <c r="D104" s="617">
        <f>(C104-B104)/B104</f>
        <v>0.75757575757575757</v>
      </c>
      <c r="E104" s="621"/>
      <c r="F104" s="620">
        <f>SUM(F105:F107)</f>
        <v>286</v>
      </c>
      <c r="G104" s="619">
        <f>SUM(G105:G107)</f>
        <v>480</v>
      </c>
      <c r="H104" s="618">
        <f>(G104-F104)/F104</f>
        <v>0.67832167832167833</v>
      </c>
      <c r="I104" s="617">
        <f>SUM(I105:I107)</f>
        <v>1</v>
      </c>
    </row>
    <row r="105" spans="1:9">
      <c r="A105" s="624" t="s">
        <v>35</v>
      </c>
      <c r="B105" s="614">
        <v>132</v>
      </c>
      <c r="C105" s="613">
        <v>226</v>
      </c>
      <c r="D105" s="611">
        <f>(C105-B105)/B105</f>
        <v>0.71212121212121215</v>
      </c>
      <c r="E105" s="615"/>
      <c r="F105" s="614">
        <v>273</v>
      </c>
      <c r="G105" s="613">
        <v>398</v>
      </c>
      <c r="H105" s="612">
        <f>(G105-F105)/F105</f>
        <v>0.45787545787545786</v>
      </c>
      <c r="I105" s="611">
        <f>G105/$G$104</f>
        <v>0.82916666666666672</v>
      </c>
    </row>
    <row r="106" spans="1:9">
      <c r="A106" s="624" t="s">
        <v>34</v>
      </c>
      <c r="B106" s="614">
        <v>0</v>
      </c>
      <c r="C106" s="613">
        <v>6</v>
      </c>
      <c r="D106" s="611" t="s">
        <v>64</v>
      </c>
      <c r="E106" s="615"/>
      <c r="F106" s="614">
        <v>0</v>
      </c>
      <c r="G106" s="613">
        <v>11</v>
      </c>
      <c r="H106" s="612" t="s">
        <v>64</v>
      </c>
      <c r="I106" s="611">
        <f>G106/$G$104</f>
        <v>2.2916666666666665E-2</v>
      </c>
    </row>
    <row r="107" spans="1:9">
      <c r="A107" s="624" t="s">
        <v>26</v>
      </c>
      <c r="B107" s="614">
        <v>0</v>
      </c>
      <c r="C107" s="613">
        <v>0</v>
      </c>
      <c r="D107" s="611" t="s">
        <v>54</v>
      </c>
      <c r="E107" s="615"/>
      <c r="F107" s="614">
        <v>13</v>
      </c>
      <c r="G107" s="613">
        <v>71</v>
      </c>
      <c r="H107" s="612">
        <f t="shared" ref="H107:H120" si="12">(G107-F107)/F107</f>
        <v>4.4615384615384617</v>
      </c>
      <c r="I107" s="611">
        <f>G107/$G$104</f>
        <v>0.14791666666666667</v>
      </c>
    </row>
    <row r="108" spans="1:9">
      <c r="A108" s="622" t="s">
        <v>518</v>
      </c>
      <c r="B108" s="620">
        <f>SUM(B109:B109)</f>
        <v>764.67499999999995</v>
      </c>
      <c r="C108" s="619">
        <f>SUM(C109:C109)</f>
        <v>275.14499999999998</v>
      </c>
      <c r="D108" s="617">
        <f>(C108-B108)/B108</f>
        <v>-0.64018046882662571</v>
      </c>
      <c r="E108" s="621"/>
      <c r="F108" s="620">
        <f>SUM(F109:F109)</f>
        <v>1051.675</v>
      </c>
      <c r="G108" s="619">
        <f>SUM(G109:G109)</f>
        <v>277.14499999999998</v>
      </c>
      <c r="H108" s="618">
        <f t="shared" si="12"/>
        <v>-0.73647276962940067</v>
      </c>
      <c r="I108" s="617">
        <f>SUM(I109:I109)</f>
        <v>1</v>
      </c>
    </row>
    <row r="109" spans="1:9">
      <c r="A109" s="623" t="s">
        <v>39</v>
      </c>
      <c r="B109" s="614">
        <v>764.67499999999995</v>
      </c>
      <c r="C109" s="613">
        <v>275.14499999999998</v>
      </c>
      <c r="D109" s="611">
        <f>(C109-B109)/B109</f>
        <v>-0.64018046882662571</v>
      </c>
      <c r="E109" s="615"/>
      <c r="F109" s="628">
        <v>1051.675</v>
      </c>
      <c r="G109" s="613">
        <v>277.14499999999998</v>
      </c>
      <c r="H109" s="612">
        <f t="shared" si="12"/>
        <v>-0.73647276962940067</v>
      </c>
      <c r="I109" s="611">
        <f>(G109/G108)</f>
        <v>1</v>
      </c>
    </row>
    <row r="110" spans="1:9">
      <c r="A110" s="622" t="s">
        <v>517</v>
      </c>
      <c r="B110" s="620">
        <f>SUM(B111:B112)</f>
        <v>3</v>
      </c>
      <c r="C110" s="619">
        <f>SUM(C111:C112)</f>
        <v>8</v>
      </c>
      <c r="D110" s="617">
        <f>(C110-B110)/B110</f>
        <v>1.6666666666666667</v>
      </c>
      <c r="E110" s="621"/>
      <c r="F110" s="620">
        <f>SUM(F111:F112)</f>
        <v>8</v>
      </c>
      <c r="G110" s="619">
        <f>SUM(G111:G112)</f>
        <v>75</v>
      </c>
      <c r="H110" s="618">
        <f t="shared" si="12"/>
        <v>8.375</v>
      </c>
      <c r="I110" s="617">
        <f>SUM(I111:I112)</f>
        <v>1</v>
      </c>
    </row>
    <row r="111" spans="1:9">
      <c r="A111" s="610" t="s">
        <v>332</v>
      </c>
      <c r="B111" s="614">
        <v>0</v>
      </c>
      <c r="C111" s="613">
        <v>3</v>
      </c>
      <c r="D111" s="611" t="s">
        <v>64</v>
      </c>
      <c r="E111" s="615"/>
      <c r="F111" s="628">
        <v>2</v>
      </c>
      <c r="G111" s="613">
        <v>65</v>
      </c>
      <c r="H111" s="612">
        <f t="shared" si="12"/>
        <v>31.5</v>
      </c>
      <c r="I111" s="611">
        <f>(G111/G110)</f>
        <v>0.8666666666666667</v>
      </c>
    </row>
    <row r="112" spans="1:9">
      <c r="A112" s="624" t="s">
        <v>45</v>
      </c>
      <c r="B112" s="614">
        <v>3</v>
      </c>
      <c r="C112" s="613">
        <v>5</v>
      </c>
      <c r="D112" s="611">
        <f t="shared" ref="D112:D120" si="13">(C112-B112)/B112</f>
        <v>0.66666666666666663</v>
      </c>
      <c r="E112" s="615"/>
      <c r="F112" s="627">
        <v>6</v>
      </c>
      <c r="G112" s="613">
        <v>10</v>
      </c>
      <c r="H112" s="612">
        <f t="shared" si="12"/>
        <v>0.66666666666666663</v>
      </c>
      <c r="I112" s="611">
        <f>(G112/G110)</f>
        <v>0.13333333333333333</v>
      </c>
    </row>
    <row r="113" spans="1:9">
      <c r="A113" s="622" t="s">
        <v>516</v>
      </c>
      <c r="B113" s="620">
        <f>SUM(B114:B114)</f>
        <v>18</v>
      </c>
      <c r="C113" s="619">
        <f>SUM(C114:C114)</f>
        <v>42</v>
      </c>
      <c r="D113" s="626">
        <f t="shared" si="13"/>
        <v>1.3333333333333333</v>
      </c>
      <c r="E113" s="621"/>
      <c r="F113" s="620">
        <f>SUM(F114:F114)</f>
        <v>23</v>
      </c>
      <c r="G113" s="619">
        <f>SUM(G114:G114)</f>
        <v>51</v>
      </c>
      <c r="H113" s="618">
        <f t="shared" si="12"/>
        <v>1.2173913043478262</v>
      </c>
      <c r="I113" s="617">
        <f>SUM(I114:I114)</f>
        <v>1</v>
      </c>
    </row>
    <row r="114" spans="1:9">
      <c r="A114" s="623" t="s">
        <v>39</v>
      </c>
      <c r="B114" s="614">
        <v>18</v>
      </c>
      <c r="C114" s="613">
        <v>42</v>
      </c>
      <c r="D114" s="611">
        <f t="shared" si="13"/>
        <v>1.3333333333333333</v>
      </c>
      <c r="E114" s="615"/>
      <c r="F114" s="614">
        <v>23</v>
      </c>
      <c r="G114" s="613">
        <v>51</v>
      </c>
      <c r="H114" s="612">
        <f t="shared" si="12"/>
        <v>1.2173913043478262</v>
      </c>
      <c r="I114" s="611">
        <f>(G114/$G$113)</f>
        <v>1</v>
      </c>
    </row>
    <row r="115" spans="1:9">
      <c r="A115" s="622" t="s">
        <v>515</v>
      </c>
      <c r="B115" s="620">
        <f>SUM(B116:B116)</f>
        <v>25</v>
      </c>
      <c r="C115" s="625">
        <f>SUM(C116:C116)</f>
        <v>17</v>
      </c>
      <c r="D115" s="617">
        <f t="shared" si="13"/>
        <v>-0.32</v>
      </c>
      <c r="E115" s="621"/>
      <c r="F115" s="620">
        <f>SUM(F116:F116)</f>
        <v>78</v>
      </c>
      <c r="G115" s="619">
        <f>SUM(G116:G116)</f>
        <v>34</v>
      </c>
      <c r="H115" s="618">
        <f t="shared" si="12"/>
        <v>-0.5641025641025641</v>
      </c>
      <c r="I115" s="617">
        <f>SUM(I116:I116)</f>
        <v>1.36</v>
      </c>
    </row>
    <row r="116" spans="1:9">
      <c r="A116" s="624" t="s">
        <v>34</v>
      </c>
      <c r="B116" s="614">
        <v>25</v>
      </c>
      <c r="C116" s="613">
        <v>17</v>
      </c>
      <c r="D116" s="611">
        <f t="shared" si="13"/>
        <v>-0.32</v>
      </c>
      <c r="E116" s="615"/>
      <c r="F116" s="614">
        <v>78</v>
      </c>
      <c r="G116" s="613">
        <v>34</v>
      </c>
      <c r="H116" s="612">
        <f t="shared" si="12"/>
        <v>-0.5641025641025641</v>
      </c>
      <c r="I116" s="611">
        <f>G116/$G$117</f>
        <v>1.36</v>
      </c>
    </row>
    <row r="117" spans="1:9">
      <c r="A117" s="622" t="s">
        <v>514</v>
      </c>
      <c r="B117" s="620">
        <f>SUM(B118:B118)</f>
        <v>20</v>
      </c>
      <c r="C117" s="625">
        <f>SUM(C118:C118)</f>
        <v>25</v>
      </c>
      <c r="D117" s="617">
        <f t="shared" si="13"/>
        <v>0.25</v>
      </c>
      <c r="E117" s="621"/>
      <c r="F117" s="620">
        <f>SUM(F118:F118)</f>
        <v>26</v>
      </c>
      <c r="G117" s="619">
        <f>SUM(G118:G118)</f>
        <v>25</v>
      </c>
      <c r="H117" s="618">
        <f t="shared" si="12"/>
        <v>-3.8461538461538464E-2</v>
      </c>
      <c r="I117" s="617">
        <f>SUM(I118:I118)</f>
        <v>1</v>
      </c>
    </row>
    <row r="118" spans="1:9">
      <c r="A118" s="624" t="s">
        <v>39</v>
      </c>
      <c r="B118" s="614">
        <v>20</v>
      </c>
      <c r="C118" s="613">
        <v>25</v>
      </c>
      <c r="D118" s="611">
        <f t="shared" si="13"/>
        <v>0.25</v>
      </c>
      <c r="E118" s="615"/>
      <c r="F118" s="614">
        <v>26</v>
      </c>
      <c r="G118" s="613">
        <v>25</v>
      </c>
      <c r="H118" s="612">
        <f t="shared" si="12"/>
        <v>-3.8461538461538464E-2</v>
      </c>
      <c r="I118" s="611">
        <f>G118/$G$117</f>
        <v>1</v>
      </c>
    </row>
    <row r="119" spans="1:9">
      <c r="A119" s="622" t="s">
        <v>513</v>
      </c>
      <c r="B119" s="620">
        <f>SUM(B120:B120)</f>
        <v>4013</v>
      </c>
      <c r="C119" s="619">
        <f>SUM(C120:C120)</f>
        <v>12</v>
      </c>
      <c r="D119" s="617">
        <f t="shared" si="13"/>
        <v>-0.99700971841515074</v>
      </c>
      <c r="E119" s="621"/>
      <c r="F119" s="620">
        <f>SUM(F120:F120)</f>
        <v>10513</v>
      </c>
      <c r="G119" s="619">
        <f>SUM(G120:G120)</f>
        <v>12</v>
      </c>
      <c r="H119" s="618">
        <f t="shared" si="12"/>
        <v>-0.99885855607343288</v>
      </c>
      <c r="I119" s="617">
        <f>SUM(I120:I120)</f>
        <v>1</v>
      </c>
    </row>
    <row r="120" spans="1:9">
      <c r="A120" s="623" t="s">
        <v>34</v>
      </c>
      <c r="B120" s="614">
        <v>4013</v>
      </c>
      <c r="C120" s="613">
        <v>12</v>
      </c>
      <c r="D120" s="616">
        <f t="shared" si="13"/>
        <v>-0.99700971841515074</v>
      </c>
      <c r="E120" s="615"/>
      <c r="F120" s="614">
        <v>10513</v>
      </c>
      <c r="G120" s="613">
        <v>12</v>
      </c>
      <c r="H120" s="612">
        <f t="shared" si="12"/>
        <v>-0.99885855607343288</v>
      </c>
      <c r="I120" s="611">
        <f>G120/$G$119</f>
        <v>1</v>
      </c>
    </row>
    <row r="121" spans="1:9">
      <c r="A121" s="622" t="s">
        <v>512</v>
      </c>
      <c r="B121" s="620">
        <f>SUM(B122:B122)</f>
        <v>30.84</v>
      </c>
      <c r="C121" s="619">
        <f>SUM(C122:C122)</f>
        <v>0</v>
      </c>
      <c r="D121" s="617" t="s">
        <v>54</v>
      </c>
      <c r="E121" s="621"/>
      <c r="F121" s="620">
        <f>SUM(F122:F122)</f>
        <v>30.84</v>
      </c>
      <c r="G121" s="619">
        <f>SUM(G122:G122)</f>
        <v>0</v>
      </c>
      <c r="H121" s="618" t="s">
        <v>54</v>
      </c>
      <c r="I121" s="617" t="s">
        <v>54</v>
      </c>
    </row>
    <row r="122" spans="1:9">
      <c r="A122" s="623" t="s">
        <v>333</v>
      </c>
      <c r="B122" s="614">
        <v>30.84</v>
      </c>
      <c r="C122" s="613">
        <v>0</v>
      </c>
      <c r="D122" s="616" t="s">
        <v>54</v>
      </c>
      <c r="E122" s="615"/>
      <c r="F122" s="614">
        <v>30.84</v>
      </c>
      <c r="G122" s="613">
        <v>0</v>
      </c>
      <c r="H122" s="612" t="s">
        <v>54</v>
      </c>
      <c r="I122" s="611" t="s">
        <v>54</v>
      </c>
    </row>
    <row r="123" spans="1:9">
      <c r="A123" s="622" t="s">
        <v>511</v>
      </c>
      <c r="B123" s="620">
        <f>SUM(B124:B124)</f>
        <v>5.03</v>
      </c>
      <c r="C123" s="619">
        <f>SUM(C124:C124)</f>
        <v>0</v>
      </c>
      <c r="D123" s="617" t="s">
        <v>54</v>
      </c>
      <c r="E123" s="621"/>
      <c r="F123" s="620">
        <f>SUM(F124:F124)</f>
        <v>8.58</v>
      </c>
      <c r="G123" s="619">
        <f>SUM(G124:G124)</f>
        <v>0</v>
      </c>
      <c r="H123" s="618" t="s">
        <v>54</v>
      </c>
      <c r="I123" s="617" t="s">
        <v>54</v>
      </c>
    </row>
    <row r="124" spans="1:9">
      <c r="A124" s="623" t="s">
        <v>34</v>
      </c>
      <c r="B124" s="614">
        <v>5.03</v>
      </c>
      <c r="C124" s="613">
        <v>0</v>
      </c>
      <c r="D124" s="616" t="s">
        <v>54</v>
      </c>
      <c r="E124" s="615"/>
      <c r="F124" s="614">
        <v>8.58</v>
      </c>
      <c r="G124" s="613">
        <v>0</v>
      </c>
      <c r="H124" s="612" t="s">
        <v>54</v>
      </c>
      <c r="I124" s="611" t="s">
        <v>54</v>
      </c>
    </row>
    <row r="125" spans="1:9">
      <c r="A125" s="622" t="s">
        <v>510</v>
      </c>
      <c r="B125" s="620">
        <f>SUM(B126:B126)</f>
        <v>3</v>
      </c>
      <c r="C125" s="619">
        <f>SUM(C126:C126)</f>
        <v>0</v>
      </c>
      <c r="D125" s="617" t="s">
        <v>54</v>
      </c>
      <c r="E125" s="621"/>
      <c r="F125" s="620">
        <f>SUM(F126:F126)</f>
        <v>3</v>
      </c>
      <c r="G125" s="619">
        <f>SUM(G126:G126)</f>
        <v>0</v>
      </c>
      <c r="H125" s="618" t="s">
        <v>54</v>
      </c>
      <c r="I125" s="617" t="s">
        <v>54</v>
      </c>
    </row>
    <row r="126" spans="1:9">
      <c r="A126" s="610" t="s">
        <v>332</v>
      </c>
      <c r="B126" s="614">
        <v>3</v>
      </c>
      <c r="C126" s="613">
        <v>0</v>
      </c>
      <c r="D126" s="616" t="s">
        <v>54</v>
      </c>
      <c r="E126" s="615"/>
      <c r="F126" s="614">
        <v>3</v>
      </c>
      <c r="G126" s="613">
        <v>0</v>
      </c>
      <c r="H126" s="612" t="s">
        <v>54</v>
      </c>
      <c r="I126" s="611" t="s">
        <v>54</v>
      </c>
    </row>
    <row r="127" spans="1:9" ht="33.6" customHeight="1">
      <c r="A127" s="791" t="s">
        <v>548</v>
      </c>
      <c r="B127" s="791"/>
      <c r="C127" s="791"/>
      <c r="D127" s="791"/>
      <c r="E127" s="791"/>
      <c r="F127" s="791"/>
      <c r="G127" s="791"/>
      <c r="H127" s="791"/>
      <c r="I127" s="791"/>
    </row>
    <row r="128" spans="1:9">
      <c r="A128" s="792"/>
      <c r="B128" s="792"/>
      <c r="C128" s="792"/>
      <c r="D128" s="792"/>
      <c r="E128" s="792"/>
      <c r="F128" s="792"/>
      <c r="G128" s="792"/>
      <c r="H128" s="792"/>
      <c r="I128" s="792"/>
    </row>
  </sheetData>
  <mergeCells count="4">
    <mergeCell ref="B4:D4"/>
    <mergeCell ref="F4:I4"/>
    <mergeCell ref="A127:I127"/>
    <mergeCell ref="A128:I1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8"/>
  <sheetViews>
    <sheetView showGridLines="0" workbookViewId="0">
      <selection activeCell="C20" sqref="C20"/>
    </sheetView>
  </sheetViews>
  <sheetFormatPr baseColWidth="10" defaultColWidth="11.42578125" defaultRowHeight="11.25"/>
  <cols>
    <col min="1" max="1" width="24.42578125" style="56" customWidth="1"/>
    <col min="2" max="2" width="8.42578125" style="56" customWidth="1"/>
    <col min="3" max="3" width="7.42578125" style="56" bestFit="1" customWidth="1"/>
    <col min="4" max="4" width="8.5703125" style="56" bestFit="1" customWidth="1"/>
    <col min="5" max="5" width="11.42578125" style="56"/>
    <col min="6" max="6" width="8.42578125" style="56" customWidth="1"/>
    <col min="7" max="7" width="9.85546875" style="56" customWidth="1"/>
    <col min="8" max="8" width="9.42578125" style="56" customWidth="1"/>
    <col min="9" max="9" width="7.5703125" style="56" customWidth="1"/>
    <col min="10" max="10" width="11.42578125" style="56"/>
    <col min="11" max="11" width="22.85546875" style="56" bestFit="1" customWidth="1"/>
    <col min="12" max="12" width="23.42578125" style="56" bestFit="1" customWidth="1"/>
    <col min="13" max="13" width="23.5703125" style="56" customWidth="1"/>
    <col min="14" max="14" width="22.85546875" style="56" bestFit="1" customWidth="1"/>
    <col min="15" max="16384" width="11.42578125" style="56"/>
  </cols>
  <sheetData>
    <row r="1" spans="1:16" ht="12.75">
      <c r="A1" s="655" t="s">
        <v>553</v>
      </c>
    </row>
    <row r="2" spans="1:16" ht="18.75">
      <c r="A2" s="695" t="s">
        <v>552</v>
      </c>
      <c r="B2" s="694"/>
      <c r="C2" s="694"/>
      <c r="D2" s="694"/>
      <c r="E2" s="694"/>
      <c r="F2" s="694"/>
      <c r="G2" s="694"/>
      <c r="H2" s="694"/>
      <c r="K2" s="492"/>
      <c r="L2" s="492"/>
      <c r="M2" s="492"/>
      <c r="N2" s="492"/>
      <c r="O2" s="492"/>
      <c r="P2" s="492"/>
    </row>
    <row r="3" spans="1:16" ht="15">
      <c r="K3" s="492"/>
      <c r="L3" s="492"/>
      <c r="M3" s="492"/>
      <c r="N3" s="492"/>
      <c r="O3" s="492"/>
      <c r="P3" s="492"/>
    </row>
    <row r="4" spans="1:16" ht="15">
      <c r="B4" s="788" t="s">
        <v>507</v>
      </c>
      <c r="C4" s="788"/>
      <c r="D4" s="788"/>
      <c r="E4" s="693"/>
      <c r="F4" s="788" t="s">
        <v>506</v>
      </c>
      <c r="G4" s="788"/>
      <c r="H4" s="788"/>
      <c r="I4" s="788"/>
      <c r="K4" s="492"/>
      <c r="L4" s="492"/>
      <c r="M4" s="492"/>
      <c r="N4" s="492"/>
      <c r="O4" s="492"/>
      <c r="P4" s="492"/>
    </row>
    <row r="5" spans="1:16" ht="15">
      <c r="A5" s="692" t="s">
        <v>189</v>
      </c>
      <c r="B5" s="691">
        <v>2019</v>
      </c>
      <c r="C5" s="690">
        <v>2020</v>
      </c>
      <c r="D5" s="689" t="s">
        <v>544</v>
      </c>
      <c r="E5" s="690"/>
      <c r="F5" s="691">
        <v>2019</v>
      </c>
      <c r="G5" s="690">
        <v>2020</v>
      </c>
      <c r="H5" s="690" t="s">
        <v>544</v>
      </c>
      <c r="I5" s="689" t="s">
        <v>503</v>
      </c>
      <c r="K5" s="492"/>
      <c r="L5" s="492"/>
      <c r="M5" s="492"/>
      <c r="N5" s="492"/>
      <c r="O5" s="492"/>
      <c r="P5" s="492"/>
    </row>
    <row r="6" spans="1:16" ht="15">
      <c r="A6" s="688" t="s">
        <v>551</v>
      </c>
      <c r="B6" s="687">
        <f>SUM(B7:B10)</f>
        <v>11653.82</v>
      </c>
      <c r="C6" s="686">
        <f>SUM(C7:C10)</f>
        <v>7013.8899999999994</v>
      </c>
      <c r="D6" s="617">
        <f t="shared" ref="D6:D12" si="0">(C6-B6)/B6</f>
        <v>-0.39814670211141073</v>
      </c>
      <c r="E6" s="621"/>
      <c r="F6" s="687">
        <f>SUM(F7:F10)</f>
        <v>19951.760000000002</v>
      </c>
      <c r="G6" s="686">
        <f>SUM(G7:G10)</f>
        <v>14169.528000000002</v>
      </c>
      <c r="H6" s="618">
        <f t="shared" ref="H6:H12" si="1">(G6-F6)/F6</f>
        <v>-0.28981062322321438</v>
      </c>
      <c r="I6" s="685">
        <f>SUM(I7:I10)</f>
        <v>0.99999999999999989</v>
      </c>
      <c r="K6" s="492"/>
      <c r="L6" s="492"/>
      <c r="M6" s="492"/>
      <c r="N6" s="492"/>
      <c r="O6" s="492"/>
      <c r="P6" s="492"/>
    </row>
    <row r="7" spans="1:16" ht="15">
      <c r="A7" s="684" t="s">
        <v>330</v>
      </c>
      <c r="B7" s="682">
        <v>4357.95</v>
      </c>
      <c r="C7" s="681">
        <v>2580.35</v>
      </c>
      <c r="D7" s="611">
        <f t="shared" si="0"/>
        <v>-0.40789820902029622</v>
      </c>
      <c r="E7" s="683"/>
      <c r="F7" s="682">
        <v>7990.36</v>
      </c>
      <c r="G7" s="681">
        <v>5450.92</v>
      </c>
      <c r="H7" s="612">
        <f t="shared" si="1"/>
        <v>-0.31781296462236991</v>
      </c>
      <c r="I7" s="611">
        <f>G7/$G$6</f>
        <v>0.38469312456985155</v>
      </c>
      <c r="K7" s="492"/>
      <c r="L7" s="492"/>
      <c r="M7" s="492"/>
      <c r="N7" s="492"/>
      <c r="O7" s="492"/>
      <c r="P7" s="492"/>
    </row>
    <row r="8" spans="1:16" ht="15">
      <c r="A8" s="676" t="s">
        <v>41</v>
      </c>
      <c r="B8" s="682">
        <v>1577.31</v>
      </c>
      <c r="C8" s="681">
        <v>2468.54</v>
      </c>
      <c r="D8" s="611">
        <f t="shared" si="0"/>
        <v>0.56503160444047151</v>
      </c>
      <c r="E8" s="683"/>
      <c r="F8" s="682">
        <v>2805.73</v>
      </c>
      <c r="G8" s="681">
        <v>4689.6900000000005</v>
      </c>
      <c r="H8" s="612">
        <f t="shared" si="1"/>
        <v>0.6714687443196603</v>
      </c>
      <c r="I8" s="611">
        <f>G8/$G$6</f>
        <v>0.33097009300521513</v>
      </c>
      <c r="K8" s="492"/>
      <c r="L8" s="492"/>
      <c r="M8" s="492"/>
      <c r="N8" s="492"/>
      <c r="O8" s="492"/>
      <c r="P8" s="492"/>
    </row>
    <row r="9" spans="1:16" ht="15">
      <c r="A9" s="676" t="s">
        <v>44</v>
      </c>
      <c r="B9" s="682">
        <v>5651.0599999999995</v>
      </c>
      <c r="C9" s="681">
        <v>1715</v>
      </c>
      <c r="D9" s="611">
        <f t="shared" si="0"/>
        <v>-0.69651711360346547</v>
      </c>
      <c r="E9" s="683"/>
      <c r="F9" s="682">
        <v>8935.06</v>
      </c>
      <c r="G9" s="681">
        <v>3523.9700000000003</v>
      </c>
      <c r="H9" s="612">
        <f t="shared" si="1"/>
        <v>-0.60560197693132445</v>
      </c>
      <c r="I9" s="611">
        <f>G9/$G$6</f>
        <v>0.24870059186163432</v>
      </c>
      <c r="K9" s="492"/>
      <c r="L9" s="492"/>
      <c r="M9" s="492"/>
      <c r="N9" s="492"/>
      <c r="O9" s="492"/>
      <c r="P9" s="492"/>
    </row>
    <row r="10" spans="1:16" ht="15">
      <c r="A10" s="676" t="s">
        <v>40</v>
      </c>
      <c r="B10" s="682">
        <v>67.5</v>
      </c>
      <c r="C10" s="681">
        <v>250</v>
      </c>
      <c r="D10" s="611">
        <f t="shared" si="0"/>
        <v>2.7037037037037037</v>
      </c>
      <c r="E10" s="683"/>
      <c r="F10" s="682">
        <v>220.61</v>
      </c>
      <c r="G10" s="681">
        <v>504.94799999999998</v>
      </c>
      <c r="H10" s="612">
        <f t="shared" si="1"/>
        <v>1.288871764652554</v>
      </c>
      <c r="I10" s="611">
        <f>G10/$G$6</f>
        <v>3.5636190563298926E-2</v>
      </c>
      <c r="K10" s="492"/>
      <c r="L10" s="492"/>
      <c r="M10" s="492"/>
      <c r="N10" s="492"/>
      <c r="O10" s="492"/>
      <c r="P10" s="492"/>
    </row>
    <row r="11" spans="1:16" ht="15">
      <c r="A11" s="680" t="s">
        <v>550</v>
      </c>
      <c r="B11" s="679">
        <f>SUM(B12:B12)</f>
        <v>994.7</v>
      </c>
      <c r="C11" s="678">
        <f>SUM(C12:C12)</f>
        <v>3996.3</v>
      </c>
      <c r="D11" s="626">
        <f t="shared" si="0"/>
        <v>3.0175932441942295</v>
      </c>
      <c r="E11" s="632"/>
      <c r="F11" s="679">
        <f>SUM(F12:F12)</f>
        <v>10066.040000000001</v>
      </c>
      <c r="G11" s="678">
        <f>SUM(G12:G12)</f>
        <v>5400.72</v>
      </c>
      <c r="H11" s="629">
        <f t="shared" si="1"/>
        <v>-0.46347123595773515</v>
      </c>
      <c r="I11" s="677">
        <f>SUM(I12:I12)</f>
        <v>1</v>
      </c>
      <c r="K11" s="492"/>
      <c r="L11" s="492"/>
      <c r="M11" s="492"/>
      <c r="N11" s="492"/>
      <c r="O11" s="492"/>
      <c r="P11" s="492"/>
    </row>
    <row r="12" spans="1:16" ht="15">
      <c r="A12" s="676" t="s">
        <v>41</v>
      </c>
      <c r="B12" s="675">
        <v>994.7</v>
      </c>
      <c r="C12" s="674">
        <v>3996.3</v>
      </c>
      <c r="D12" s="616">
        <f t="shared" si="0"/>
        <v>3.0175932441942295</v>
      </c>
      <c r="E12" s="636"/>
      <c r="F12" s="675">
        <v>10066.040000000001</v>
      </c>
      <c r="G12" s="674">
        <v>5400.72</v>
      </c>
      <c r="H12" s="634">
        <f t="shared" si="1"/>
        <v>-0.46347123595773515</v>
      </c>
      <c r="I12" s="673">
        <f>G12/$G$11</f>
        <v>1</v>
      </c>
      <c r="K12" s="492"/>
      <c r="L12" s="492"/>
      <c r="M12" s="492"/>
      <c r="N12" s="492"/>
      <c r="O12" s="492"/>
      <c r="P12" s="492"/>
    </row>
    <row r="13" spans="1:16" ht="15">
      <c r="A13" s="672" t="s">
        <v>549</v>
      </c>
      <c r="B13" s="671">
        <f>SUM(B14)</f>
        <v>1</v>
      </c>
      <c r="C13" s="669">
        <f>SUM(C14)</f>
        <v>0</v>
      </c>
      <c r="D13" s="617" t="s">
        <v>54</v>
      </c>
      <c r="E13" s="632"/>
      <c r="F13" s="670">
        <f>SUM(F14)</f>
        <v>2</v>
      </c>
      <c r="G13" s="669">
        <f>SUM(G14)</f>
        <v>0</v>
      </c>
      <c r="H13" s="668" t="s">
        <v>54</v>
      </c>
      <c r="I13" s="667">
        <v>1</v>
      </c>
      <c r="K13" s="492"/>
      <c r="L13" s="492"/>
      <c r="M13" s="492"/>
      <c r="N13" s="492"/>
      <c r="O13" s="492"/>
      <c r="P13" s="492"/>
    </row>
    <row r="14" spans="1:16" ht="15">
      <c r="A14" s="666" t="s">
        <v>330</v>
      </c>
      <c r="B14" s="665">
        <v>1</v>
      </c>
      <c r="C14" s="661">
        <v>0</v>
      </c>
      <c r="D14" s="664" t="s">
        <v>54</v>
      </c>
      <c r="E14" s="663"/>
      <c r="F14" s="662">
        <v>2</v>
      </c>
      <c r="G14" s="661">
        <v>0</v>
      </c>
      <c r="H14" s="660" t="s">
        <v>54</v>
      </c>
      <c r="I14" s="659">
        <v>1</v>
      </c>
      <c r="K14" s="492"/>
      <c r="L14" s="492"/>
      <c r="M14" s="492"/>
      <c r="N14" s="492"/>
      <c r="O14" s="492"/>
      <c r="P14" s="492"/>
    </row>
    <row r="15" spans="1:16" ht="15">
      <c r="K15" s="492"/>
      <c r="L15" s="492"/>
      <c r="M15" s="492"/>
      <c r="N15" s="492"/>
      <c r="O15" s="492"/>
      <c r="P15" s="492"/>
    </row>
    <row r="16" spans="1:16" ht="34.35" customHeight="1">
      <c r="A16" s="793" t="s">
        <v>465</v>
      </c>
      <c r="B16" s="793"/>
      <c r="C16" s="793"/>
      <c r="D16" s="793"/>
      <c r="E16" s="793"/>
      <c r="F16" s="793"/>
      <c r="G16" s="793"/>
      <c r="H16" s="793"/>
      <c r="I16" s="793"/>
      <c r="K16" s="492"/>
      <c r="L16" s="492"/>
      <c r="M16" s="492"/>
      <c r="N16" s="492"/>
      <c r="O16" s="492"/>
      <c r="P16" s="492"/>
    </row>
    <row r="17" spans="1:16" ht="15">
      <c r="A17" s="658" t="s">
        <v>464</v>
      </c>
      <c r="B17" s="658"/>
      <c r="C17" s="658"/>
      <c r="D17" s="658"/>
      <c r="E17" s="658"/>
      <c r="F17" s="657"/>
      <c r="G17" s="656"/>
      <c r="H17" s="656"/>
      <c r="I17" s="656"/>
      <c r="K17" s="492"/>
      <c r="L17" s="492"/>
      <c r="M17" s="492"/>
      <c r="N17" s="492"/>
      <c r="O17" s="492"/>
      <c r="P17" s="492"/>
    </row>
    <row r="18" spans="1:16" ht="15">
      <c r="K18" s="492"/>
      <c r="L18" s="492"/>
      <c r="M18" s="492"/>
      <c r="N18" s="492"/>
      <c r="O18" s="492"/>
      <c r="P18" s="492"/>
    </row>
  </sheetData>
  <mergeCells count="3">
    <mergeCell ref="B4:D4"/>
    <mergeCell ref="F4:I4"/>
    <mergeCell ref="A16:I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42578125" style="4" customWidth="1"/>
    <col min="25" max="25" width="7" style="4" customWidth="1"/>
    <col min="26" max="26" width="8.140625" style="4" customWidth="1"/>
    <col min="27" max="28" width="8.42578125" style="4" customWidth="1"/>
    <col min="29" max="29" width="8.42578125" style="72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3"/>
    </row>
    <row r="4" spans="1:30" ht="15" customHeight="1">
      <c r="F4" s="794" t="s">
        <v>168</v>
      </c>
      <c r="G4" s="794"/>
      <c r="H4" s="794"/>
      <c r="I4" s="794"/>
      <c r="J4" s="794"/>
      <c r="K4" s="794"/>
      <c r="L4" s="794"/>
      <c r="M4" s="126"/>
      <c r="N4" s="238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794" t="s">
        <v>319</v>
      </c>
      <c r="AB4" s="794"/>
    </row>
    <row r="5" spans="1:30" ht="12.75" thickBot="1">
      <c r="A5" s="79" t="s">
        <v>121</v>
      </c>
      <c r="B5" s="80"/>
      <c r="C5" s="81" t="s">
        <v>122</v>
      </c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  <c r="J5" s="81">
        <v>2013</v>
      </c>
      <c r="K5" s="81">
        <v>2014</v>
      </c>
      <c r="L5" s="81">
        <v>2015</v>
      </c>
      <c r="M5" s="81">
        <v>2016</v>
      </c>
      <c r="N5" s="81">
        <v>2017</v>
      </c>
      <c r="O5" s="81" t="s">
        <v>117</v>
      </c>
      <c r="P5" s="81" t="s">
        <v>118</v>
      </c>
      <c r="Q5" s="81" t="s">
        <v>124</v>
      </c>
      <c r="R5" s="81" t="s">
        <v>126</v>
      </c>
      <c r="S5" s="81" t="s">
        <v>127</v>
      </c>
      <c r="T5" s="81" t="s">
        <v>152</v>
      </c>
      <c r="U5" s="81" t="s">
        <v>153</v>
      </c>
      <c r="V5" s="81" t="s">
        <v>155</v>
      </c>
      <c r="W5" s="81" t="s">
        <v>156</v>
      </c>
      <c r="X5" s="81" t="s">
        <v>157</v>
      </c>
      <c r="Y5" s="81" t="s">
        <v>158</v>
      </c>
      <c r="Z5" s="81" t="s">
        <v>159</v>
      </c>
      <c r="AA5" s="81">
        <v>2017</v>
      </c>
      <c r="AB5" s="81">
        <v>2018</v>
      </c>
      <c r="AC5" s="82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261"/>
      <c r="O7" s="77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17"/>
      <c r="AB7" s="55"/>
      <c r="AC7" s="99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262">
        <v>13773.19020945282</v>
      </c>
      <c r="O8" s="90">
        <v>1224.7389886264336</v>
      </c>
      <c r="P8" s="92">
        <v>1093.8361693908512</v>
      </c>
      <c r="Q8" s="92">
        <v>1348.1637513185558</v>
      </c>
      <c r="R8" s="92"/>
      <c r="S8" s="92"/>
      <c r="T8" s="92"/>
      <c r="U8" s="92"/>
      <c r="V8" s="92"/>
      <c r="W8" s="92"/>
      <c r="X8" s="92"/>
      <c r="Y8" s="92"/>
      <c r="Z8" s="91"/>
      <c r="AA8" s="98">
        <v>3046.5608210931146</v>
      </c>
      <c r="AB8" s="93">
        <v>3666.7389093358406</v>
      </c>
      <c r="AC8" s="100">
        <f>AB8/AA8-1</f>
        <v>0.20356661975985246</v>
      </c>
      <c r="AD8" s="228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262">
        <v>2608.8056520000005</v>
      </c>
      <c r="O9" s="90">
        <v>201.54240300000001</v>
      </c>
      <c r="P9" s="92">
        <v>185.80975700000002</v>
      </c>
      <c r="Q9" s="92">
        <v>238.058774</v>
      </c>
      <c r="R9" s="92"/>
      <c r="S9" s="92"/>
      <c r="T9" s="92"/>
      <c r="U9" s="92"/>
      <c r="V9" s="92"/>
      <c r="W9" s="92"/>
      <c r="X9" s="92"/>
      <c r="Y9" s="92"/>
      <c r="Z9" s="91"/>
      <c r="AA9" s="98">
        <v>600.43769499999996</v>
      </c>
      <c r="AB9" s="93">
        <v>625.410934</v>
      </c>
      <c r="AC9" s="100">
        <f>AB9/AA9-1</f>
        <v>4.1591724183805745E-2</v>
      </c>
      <c r="AD9" s="228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262">
        <v>239.47410512458134</v>
      </c>
      <c r="O10" s="90">
        <v>275.64038743870043</v>
      </c>
      <c r="P10" s="92">
        <v>267.0235129071923</v>
      </c>
      <c r="Q10" s="92">
        <v>256.87639267968103</v>
      </c>
      <c r="R10" s="92"/>
      <c r="S10" s="92"/>
      <c r="T10" s="92"/>
      <c r="U10" s="92"/>
      <c r="V10" s="92"/>
      <c r="W10" s="92"/>
      <c r="X10" s="92"/>
      <c r="Y10" s="92"/>
      <c r="Z10" s="91"/>
      <c r="AA10" s="98">
        <v>230.14823264698131</v>
      </c>
      <c r="AB10" s="93">
        <v>265.93791403986853</v>
      </c>
      <c r="AC10" s="100">
        <f t="shared" ref="AC10:AC42" si="0">AB10/AA10-1</f>
        <v>0.15550708767676746</v>
      </c>
      <c r="AD10" s="228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262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4"/>
      <c r="AB11" s="93"/>
      <c r="AC11" s="100"/>
      <c r="AD11" s="228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262">
        <v>7979.3150062432396</v>
      </c>
      <c r="O12" s="90">
        <v>701.24380093466527</v>
      </c>
      <c r="P12" s="92">
        <v>592.46111023851529</v>
      </c>
      <c r="Q12" s="92">
        <v>692.98793436004246</v>
      </c>
      <c r="R12" s="92"/>
      <c r="S12" s="92"/>
      <c r="T12" s="92"/>
      <c r="U12" s="92"/>
      <c r="V12" s="92"/>
      <c r="W12" s="92"/>
      <c r="X12" s="92"/>
      <c r="Y12" s="92"/>
      <c r="Z12" s="91"/>
      <c r="AA12" s="98">
        <v>1764.1113753943673</v>
      </c>
      <c r="AB12" s="93">
        <v>1986.6928455332231</v>
      </c>
      <c r="AC12" s="100">
        <f t="shared" si="0"/>
        <v>0.12617200548865437</v>
      </c>
      <c r="AD12" s="228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262">
        <v>6336.3753339999994</v>
      </c>
      <c r="O13" s="90">
        <v>527.19124499999998</v>
      </c>
      <c r="P13" s="92">
        <v>444.780959</v>
      </c>
      <c r="Q13" s="92">
        <v>523.14513199999999</v>
      </c>
      <c r="R13" s="92"/>
      <c r="S13" s="92"/>
      <c r="T13" s="92"/>
      <c r="U13" s="92"/>
      <c r="V13" s="92"/>
      <c r="W13" s="92"/>
      <c r="X13" s="92"/>
      <c r="Y13" s="92"/>
      <c r="Z13" s="91"/>
      <c r="AA13" s="98">
        <v>1447.0680830000001</v>
      </c>
      <c r="AB13" s="93">
        <v>1495.1173359999998</v>
      </c>
      <c r="AC13" s="100">
        <f t="shared" si="0"/>
        <v>3.3204555863319163E-2</v>
      </c>
      <c r="AD13" s="228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262">
        <v>1259.2869875348897</v>
      </c>
      <c r="O14" s="90">
        <v>1330.150695</v>
      </c>
      <c r="P14" s="92">
        <v>1332.0289419999999</v>
      </c>
      <c r="Q14" s="92">
        <v>1324.65714</v>
      </c>
      <c r="R14" s="92"/>
      <c r="S14" s="92"/>
      <c r="T14" s="92"/>
      <c r="U14" s="92"/>
      <c r="V14" s="92"/>
      <c r="W14" s="92"/>
      <c r="X14" s="92"/>
      <c r="Y14" s="92"/>
      <c r="Z14" s="91"/>
      <c r="AA14" s="98">
        <v>1219.0935562182303</v>
      </c>
      <c r="AB14" s="93">
        <v>1328.7872447846619</v>
      </c>
      <c r="AC14" s="100">
        <f t="shared" si="0"/>
        <v>8.9979713211440604E-2</v>
      </c>
      <c r="AD14" s="228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262"/>
      <c r="O15" s="90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1"/>
      <c r="AA15" s="94"/>
      <c r="AB15" s="93"/>
      <c r="AC15" s="100"/>
      <c r="AD15" s="228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262">
        <v>2376.2998861161768</v>
      </c>
      <c r="O16" s="90">
        <v>211.62590956663553</v>
      </c>
      <c r="P16" s="92">
        <v>251.62344005072632</v>
      </c>
      <c r="Q16" s="92">
        <v>244.61664167100813</v>
      </c>
      <c r="R16" s="92"/>
      <c r="S16" s="92"/>
      <c r="T16" s="92"/>
      <c r="U16" s="92"/>
      <c r="V16" s="92"/>
      <c r="W16" s="92"/>
      <c r="X16" s="92"/>
      <c r="Y16" s="92"/>
      <c r="Z16" s="91"/>
      <c r="AA16" s="98">
        <v>514.61880992881981</v>
      </c>
      <c r="AB16" s="93">
        <v>707.86599128836997</v>
      </c>
      <c r="AC16" s="100">
        <f t="shared" si="0"/>
        <v>0.37551519227655006</v>
      </c>
      <c r="AD16" s="228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262">
        <v>1240.033964</v>
      </c>
      <c r="O17" s="90">
        <v>95.978949999999998</v>
      </c>
      <c r="P17" s="92">
        <v>108.691818</v>
      </c>
      <c r="Q17" s="92">
        <v>107.226525</v>
      </c>
      <c r="R17" s="92"/>
      <c r="S17" s="92"/>
      <c r="T17" s="92"/>
      <c r="U17" s="92"/>
      <c r="V17" s="92"/>
      <c r="W17" s="92"/>
      <c r="X17" s="92"/>
      <c r="Y17" s="92"/>
      <c r="Z17" s="91"/>
      <c r="AA17" s="98">
        <v>303.28399100000001</v>
      </c>
      <c r="AB17" s="93">
        <v>311.89729299999999</v>
      </c>
      <c r="AC17" s="100">
        <f t="shared" si="0"/>
        <v>2.8400120862297484E-2</v>
      </c>
      <c r="AD17" s="228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262">
        <v>86.922739897966764</v>
      </c>
      <c r="O18" s="90">
        <v>100.01349032651002</v>
      </c>
      <c r="P18" s="92">
        <v>105.00741879224236</v>
      </c>
      <c r="Q18" s="92">
        <v>103.47835317519926</v>
      </c>
      <c r="R18" s="92"/>
      <c r="S18" s="92"/>
      <c r="T18" s="92"/>
      <c r="U18" s="92"/>
      <c r="V18" s="92"/>
      <c r="W18" s="92"/>
      <c r="X18" s="92"/>
      <c r="Y18" s="92"/>
      <c r="Z18" s="91"/>
      <c r="AA18" s="98">
        <v>76.966530568437719</v>
      </c>
      <c r="AB18" s="93">
        <v>102.94498215824242</v>
      </c>
      <c r="AC18" s="100">
        <f t="shared" si="0"/>
        <v>0.33752920130270092</v>
      </c>
      <c r="AD18" s="228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262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1"/>
      <c r="AA19" s="94"/>
      <c r="AB19" s="93"/>
      <c r="AC19" s="100"/>
      <c r="AD19" s="228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262">
        <v>118.029144359499</v>
      </c>
      <c r="O20" s="86">
        <v>10.810272149639999</v>
      </c>
      <c r="P20" s="88">
        <v>8.6915224151200015</v>
      </c>
      <c r="Q20" s="88">
        <v>10.500047482074999</v>
      </c>
      <c r="R20" s="88"/>
      <c r="S20" s="88"/>
      <c r="T20" s="88"/>
      <c r="U20" s="88"/>
      <c r="V20" s="88"/>
      <c r="W20" s="88"/>
      <c r="X20" s="88"/>
      <c r="Y20" s="88"/>
      <c r="Z20" s="87"/>
      <c r="AA20" s="98">
        <v>26.594495830966999</v>
      </c>
      <c r="AB20" s="93">
        <v>30.001842046835002</v>
      </c>
      <c r="AC20" s="100">
        <f t="shared" si="0"/>
        <v>0.12812223392106725</v>
      </c>
      <c r="AD20" s="228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262">
        <v>6.9465319999999995</v>
      </c>
      <c r="O21" s="88">
        <v>0.65115500000000004</v>
      </c>
      <c r="P21" s="88">
        <v>0.51156800000000002</v>
      </c>
      <c r="Q21" s="88">
        <v>0.63324499999999995</v>
      </c>
      <c r="R21" s="88"/>
      <c r="S21" s="88"/>
      <c r="T21" s="88"/>
      <c r="U21" s="88"/>
      <c r="V21" s="88"/>
      <c r="W21" s="88"/>
      <c r="X21" s="88"/>
      <c r="Y21" s="88"/>
      <c r="Z21" s="87"/>
      <c r="AA21" s="97">
        <v>1.5446279999999999</v>
      </c>
      <c r="AB21" s="89">
        <v>1.7959680000000002</v>
      </c>
      <c r="AC21" s="100">
        <f t="shared" si="0"/>
        <v>0.16271879054374283</v>
      </c>
      <c r="AD21" s="228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262">
        <v>16.991089130446532</v>
      </c>
      <c r="O22" s="88">
        <v>16.601687999999999</v>
      </c>
      <c r="P22" s="88">
        <v>16.989965000000002</v>
      </c>
      <c r="Q22" s="88">
        <v>16.581334999999999</v>
      </c>
      <c r="R22" s="88"/>
      <c r="S22" s="88"/>
      <c r="T22" s="88"/>
      <c r="U22" s="88"/>
      <c r="V22" s="88"/>
      <c r="W22" s="88"/>
      <c r="X22" s="88"/>
      <c r="Y22" s="88"/>
      <c r="Z22" s="87"/>
      <c r="AA22" s="97">
        <v>17.217411461508533</v>
      </c>
      <c r="AB22" s="89">
        <v>16.705109471235009</v>
      </c>
      <c r="AC22" s="100">
        <f t="shared" si="0"/>
        <v>-2.9754878741141355E-2</v>
      </c>
      <c r="AD22" s="228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26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1"/>
      <c r="AA23" s="94"/>
      <c r="AB23" s="93"/>
      <c r="AC23" s="100"/>
      <c r="AD23" s="228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262">
        <v>1707.4039311799302</v>
      </c>
      <c r="O24" s="92">
        <v>128.92400978467205</v>
      </c>
      <c r="P24" s="92">
        <v>167.73412283989393</v>
      </c>
      <c r="Q24" s="92">
        <v>121.61914322064167</v>
      </c>
      <c r="R24" s="92"/>
      <c r="S24" s="92"/>
      <c r="T24" s="92"/>
      <c r="U24" s="92"/>
      <c r="V24" s="92"/>
      <c r="W24" s="92"/>
      <c r="X24" s="92"/>
      <c r="Y24" s="92"/>
      <c r="Z24" s="91"/>
      <c r="AA24" s="98">
        <v>335.31797342847671</v>
      </c>
      <c r="AB24" s="93">
        <v>418.27727584520761</v>
      </c>
      <c r="AC24" s="100">
        <f t="shared" si="0"/>
        <v>0.24740487832641067</v>
      </c>
      <c r="AD24" s="228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262">
        <v>856.21164399999998</v>
      </c>
      <c r="O25" s="88">
        <v>58.864221999999998</v>
      </c>
      <c r="P25" s="88">
        <v>77.25025500000001</v>
      </c>
      <c r="Q25" s="88">
        <v>58.792951000000002</v>
      </c>
      <c r="R25" s="88"/>
      <c r="S25" s="88"/>
      <c r="T25" s="88"/>
      <c r="U25" s="88"/>
      <c r="V25" s="88"/>
      <c r="W25" s="88"/>
      <c r="X25" s="88"/>
      <c r="Y25" s="88"/>
      <c r="Z25" s="87"/>
      <c r="AA25" s="98">
        <v>170.57615099999998</v>
      </c>
      <c r="AB25" s="93">
        <v>194.90742800000004</v>
      </c>
      <c r="AC25" s="100">
        <f t="shared" si="0"/>
        <v>0.14264172838558231</v>
      </c>
      <c r="AD25" s="228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262">
        <v>90.452565217767742</v>
      </c>
      <c r="O26" s="88">
        <v>99.34548552791982</v>
      </c>
      <c r="P26" s="88">
        <v>98.488889530291658</v>
      </c>
      <c r="Q26" s="88">
        <v>93.830152207907176</v>
      </c>
      <c r="R26" s="88"/>
      <c r="S26" s="88"/>
      <c r="T26" s="88"/>
      <c r="U26" s="88"/>
      <c r="V26" s="88"/>
      <c r="W26" s="88"/>
      <c r="X26" s="88"/>
      <c r="Y26" s="88"/>
      <c r="Z26" s="87"/>
      <c r="AA26" s="97">
        <v>89.167022106753819</v>
      </c>
      <c r="AB26" s="89">
        <v>97.342303889912003</v>
      </c>
      <c r="AC26" s="100">
        <f t="shared" si="0"/>
        <v>9.1685037696677352E-2</v>
      </c>
      <c r="AD26" s="228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26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1"/>
      <c r="AA27" s="94"/>
      <c r="AB27" s="93"/>
      <c r="AC27" s="100"/>
      <c r="AD27" s="228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262">
        <v>426.70590445394402</v>
      </c>
      <c r="O28" s="88">
        <v>47.794401997039003</v>
      </c>
      <c r="P28" s="88">
        <v>52.466669471995992</v>
      </c>
      <c r="Q28" s="88">
        <v>49.718177291865999</v>
      </c>
      <c r="R28" s="88"/>
      <c r="S28" s="88"/>
      <c r="T28" s="88"/>
      <c r="U28" s="88"/>
      <c r="V28" s="88"/>
      <c r="W28" s="88"/>
      <c r="X28" s="88"/>
      <c r="Y28" s="88"/>
      <c r="Z28" s="87"/>
      <c r="AA28" s="97">
        <v>97.075353822910017</v>
      </c>
      <c r="AB28" s="89">
        <v>149.97924876090099</v>
      </c>
      <c r="AC28" s="100">
        <f t="shared" si="0"/>
        <v>0.54497761640406739</v>
      </c>
      <c r="AD28" s="228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262">
        <v>11.463353000000001</v>
      </c>
      <c r="O29" s="88">
        <v>1.5377129999999999</v>
      </c>
      <c r="P29" s="88">
        <v>1.3923709999999998</v>
      </c>
      <c r="Q29" s="88">
        <v>1.3911439999999999</v>
      </c>
      <c r="R29" s="88"/>
      <c r="S29" s="88"/>
      <c r="T29" s="88"/>
      <c r="U29" s="88"/>
      <c r="V29" s="88"/>
      <c r="W29" s="88"/>
      <c r="X29" s="88"/>
      <c r="Y29" s="88"/>
      <c r="Z29" s="87"/>
      <c r="AA29" s="97">
        <v>2.1447050000000001</v>
      </c>
      <c r="AB29" s="89">
        <v>4.3212279999999996</v>
      </c>
      <c r="AC29" s="100">
        <f t="shared" si="0"/>
        <v>1.014835606761769</v>
      </c>
      <c r="AD29" s="228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262">
        <v>37.223481162443832</v>
      </c>
      <c r="O30" s="88">
        <v>31.081483994112691</v>
      </c>
      <c r="P30" s="88">
        <v>37.681529902587741</v>
      </c>
      <c r="Q30" s="88">
        <v>35.739058855061735</v>
      </c>
      <c r="R30" s="88"/>
      <c r="S30" s="88"/>
      <c r="T30" s="88"/>
      <c r="U30" s="88"/>
      <c r="V30" s="88"/>
      <c r="W30" s="88"/>
      <c r="X30" s="88"/>
      <c r="Y30" s="88"/>
      <c r="Z30" s="87"/>
      <c r="AA30" s="97">
        <v>45.262800162684385</v>
      </c>
      <c r="AB30" s="89">
        <v>34.70755275141719</v>
      </c>
      <c r="AC30" s="100">
        <f t="shared" si="0"/>
        <v>-0.23319916959024478</v>
      </c>
      <c r="AD30" s="228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26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1"/>
      <c r="AA31" s="94"/>
      <c r="AB31" s="93"/>
      <c r="AC31" s="100"/>
      <c r="AD31" s="228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262">
        <v>370.47615447265594</v>
      </c>
      <c r="O32" s="88">
        <v>33.122487990099089</v>
      </c>
      <c r="P32" s="88">
        <v>24.386220113023526</v>
      </c>
      <c r="Q32" s="88">
        <v>28.482049764100132</v>
      </c>
      <c r="R32" s="88"/>
      <c r="S32" s="88"/>
      <c r="T32" s="88"/>
      <c r="U32" s="88"/>
      <c r="V32" s="88"/>
      <c r="W32" s="88"/>
      <c r="X32" s="88"/>
      <c r="Y32" s="88"/>
      <c r="Z32" s="87"/>
      <c r="AA32" s="97">
        <v>90.471681848412146</v>
      </c>
      <c r="AB32" s="89">
        <v>85.990757867222754</v>
      </c>
      <c r="AC32" s="100">
        <f>AB32/AA32-1</f>
        <v>-4.9528470010066883E-2</v>
      </c>
      <c r="AD32" s="228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262">
        <v>18.695043000000002</v>
      </c>
      <c r="O33" s="88">
        <v>1.6121780000000001</v>
      </c>
      <c r="P33" s="88">
        <v>1.1259809999999999</v>
      </c>
      <c r="Q33" s="88">
        <v>1.306211</v>
      </c>
      <c r="R33" s="88"/>
      <c r="S33" s="88"/>
      <c r="T33" s="88"/>
      <c r="U33" s="88"/>
      <c r="V33" s="88"/>
      <c r="W33" s="88"/>
      <c r="X33" s="88"/>
      <c r="Y33" s="88"/>
      <c r="Z33" s="87"/>
      <c r="AA33" s="97">
        <v>4.5287569999999997</v>
      </c>
      <c r="AB33" s="89">
        <v>4.0443699999999998</v>
      </c>
      <c r="AC33" s="100">
        <f>AB33/AA33-1</f>
        <v>-0.10695804610404136</v>
      </c>
      <c r="AD33" s="228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262">
        <v>898.87547696861725</v>
      </c>
      <c r="O34" s="92">
        <v>931.91371100000003</v>
      </c>
      <c r="P34" s="92">
        <v>982.37922100000003</v>
      </c>
      <c r="Q34" s="92">
        <v>989.06229199999996</v>
      </c>
      <c r="R34" s="92"/>
      <c r="S34" s="92"/>
      <c r="T34" s="92"/>
      <c r="U34" s="92"/>
      <c r="V34" s="92"/>
      <c r="W34" s="92"/>
      <c r="X34" s="92"/>
      <c r="Y34" s="92"/>
      <c r="Z34" s="91"/>
      <c r="AA34" s="98">
        <v>906.14852127211179</v>
      </c>
      <c r="AB34" s="93">
        <v>964.42095206644581</v>
      </c>
      <c r="AC34" s="100">
        <f>AB34/AA34-1</f>
        <v>6.4307814256019835E-2</v>
      </c>
      <c r="AD34" s="228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26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1"/>
      <c r="AA35" s="94"/>
      <c r="AB35" s="93"/>
      <c r="AC35" s="100"/>
      <c r="AD35" s="228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262">
        <v>363.09769384747199</v>
      </c>
      <c r="O36" s="92">
        <v>32.504858488137828</v>
      </c>
      <c r="P36" s="92">
        <v>43.924492173968552</v>
      </c>
      <c r="Q36" s="92">
        <v>60.689067500316952</v>
      </c>
      <c r="R36" s="92"/>
      <c r="S36" s="92"/>
      <c r="T36" s="92"/>
      <c r="U36" s="92"/>
      <c r="V36" s="92"/>
      <c r="W36" s="92"/>
      <c r="X36" s="92"/>
      <c r="Y36" s="92"/>
      <c r="Z36" s="91"/>
      <c r="AA36" s="98">
        <v>69.998187907540711</v>
      </c>
      <c r="AB36" s="93">
        <v>137.11841816242332</v>
      </c>
      <c r="AC36" s="100">
        <f t="shared" si="0"/>
        <v>0.95888525490889087</v>
      </c>
      <c r="AD36" s="228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262">
        <v>25.183071454</v>
      </c>
      <c r="O37" s="88">
        <v>1.6488150560000001</v>
      </c>
      <c r="P37" s="88">
        <v>2.0663966679999999</v>
      </c>
      <c r="Q37" s="88">
        <v>2.6237985620000002</v>
      </c>
      <c r="R37" s="88"/>
      <c r="S37" s="88"/>
      <c r="T37" s="88"/>
      <c r="U37" s="88"/>
      <c r="V37" s="88"/>
      <c r="W37" s="88"/>
      <c r="X37" s="88"/>
      <c r="Y37" s="88"/>
      <c r="Z37" s="87"/>
      <c r="AA37" s="97">
        <v>5.2826392159999997</v>
      </c>
      <c r="AB37" s="89">
        <v>6.3390102860000006</v>
      </c>
      <c r="AC37" s="100">
        <f t="shared" si="0"/>
        <v>0.19997032294018413</v>
      </c>
      <c r="AD37" s="228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262">
        <v>654.0041940263369</v>
      </c>
      <c r="O38" s="92">
        <v>894.21525746602924</v>
      </c>
      <c r="P38" s="92">
        <v>964.1815056506299</v>
      </c>
      <c r="Q38" s="92">
        <v>1049.1696412690824</v>
      </c>
      <c r="R38" s="92"/>
      <c r="S38" s="92"/>
      <c r="T38" s="92"/>
      <c r="U38" s="92"/>
      <c r="V38" s="92"/>
      <c r="W38" s="92"/>
      <c r="X38" s="92"/>
      <c r="Y38" s="92"/>
      <c r="Z38" s="91"/>
      <c r="AA38" s="98">
        <v>601.03752405654984</v>
      </c>
      <c r="AB38" s="93">
        <v>981.16055123474268</v>
      </c>
      <c r="AC38" s="100">
        <f t="shared" si="0"/>
        <v>0.63244475089117436</v>
      </c>
      <c r="AD38" s="228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26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1"/>
      <c r="AA39" s="94"/>
      <c r="AB39" s="93"/>
      <c r="AC39" s="100"/>
      <c r="AD39" s="228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262">
        <v>44.063618152527965</v>
      </c>
      <c r="O40" s="88">
        <v>2.1235225118621699</v>
      </c>
      <c r="P40" s="88">
        <v>0.17459182603144541</v>
      </c>
      <c r="Q40" s="88">
        <v>1.9995344996830511</v>
      </c>
      <c r="R40" s="88"/>
      <c r="S40" s="88"/>
      <c r="T40" s="88"/>
      <c r="U40" s="88"/>
      <c r="V40" s="88"/>
      <c r="W40" s="88"/>
      <c r="X40" s="88"/>
      <c r="Y40" s="88"/>
      <c r="Z40" s="87"/>
      <c r="AA40" s="97">
        <v>9.2973370924592835</v>
      </c>
      <c r="AB40" s="93">
        <v>4.2976488375766664</v>
      </c>
      <c r="AC40" s="100">
        <f t="shared" si="0"/>
        <v>-0.53775486520088367</v>
      </c>
      <c r="AD40" s="228"/>
    </row>
    <row r="41" spans="1:30">
      <c r="D41" s="124"/>
      <c r="E41" s="125"/>
      <c r="F41" s="125"/>
      <c r="G41" s="16"/>
      <c r="H41" s="16"/>
      <c r="I41" s="16"/>
      <c r="J41" s="16"/>
      <c r="K41" s="16"/>
      <c r="L41" s="16"/>
      <c r="M41" s="16"/>
      <c r="N41" s="263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1"/>
      <c r="AA41" s="94"/>
      <c r="AB41" s="93"/>
      <c r="AC41" s="99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5">
        <f>O40+O36+O28+O32+O24+O20+O16+O12+O8</f>
        <v>2392.8882520491843</v>
      </c>
      <c r="P42" s="95">
        <f>P40+P36+P28+P32+P24+P20+P16+P12+P8</f>
        <v>2235.298338520126</v>
      </c>
      <c r="Q42" s="95">
        <f t="shared" ref="Q42:AB42" si="2">SUM(Q8,Q12,Q16,Q20,Q24,Q32,Q28,Q36,Q40)</f>
        <v>2558.7763471082894</v>
      </c>
      <c r="R42" s="95">
        <f t="shared" si="2"/>
        <v>0</v>
      </c>
      <c r="S42" s="95">
        <f t="shared" si="2"/>
        <v>0</v>
      </c>
      <c r="T42" s="95">
        <f t="shared" si="2"/>
        <v>0</v>
      </c>
      <c r="U42" s="95">
        <f t="shared" si="2"/>
        <v>0</v>
      </c>
      <c r="V42" s="95">
        <f t="shared" si="2"/>
        <v>0</v>
      </c>
      <c r="W42" s="95">
        <f t="shared" si="2"/>
        <v>0</v>
      </c>
      <c r="X42" s="95">
        <f t="shared" si="2"/>
        <v>0</v>
      </c>
      <c r="Y42" s="95">
        <f t="shared" si="2"/>
        <v>0</v>
      </c>
      <c r="Z42" s="95">
        <f t="shared" si="2"/>
        <v>0</v>
      </c>
      <c r="AA42" s="95">
        <f t="shared" si="2"/>
        <v>5954.0460363470675</v>
      </c>
      <c r="AB42" s="95">
        <f t="shared" si="2"/>
        <v>7186.9629376776002</v>
      </c>
      <c r="AC42" s="101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4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5"/>
    </row>
    <row r="50" spans="1:30">
      <c r="A50" s="102" t="str">
        <f t="shared" ref="A50:AA50" si="3">A8</f>
        <v>Cobre</v>
      </c>
      <c r="B50" s="102" t="str">
        <f t="shared" si="3"/>
        <v>Valor</v>
      </c>
      <c r="C50" s="102" t="str">
        <f t="shared" si="3"/>
        <v>(US$MM)</v>
      </c>
      <c r="D50" s="103">
        <f>D8</f>
        <v>7219.0687201917526</v>
      </c>
      <c r="E50" s="103">
        <f>E8</f>
        <v>7276.9520400628562</v>
      </c>
      <c r="F50" s="103">
        <f t="shared" si="3"/>
        <v>5935.4024202705696</v>
      </c>
      <c r="G50" s="103">
        <f t="shared" si="3"/>
        <v>8879.1470329311687</v>
      </c>
      <c r="H50" s="103">
        <f t="shared" si="3"/>
        <v>10721.031282565797</v>
      </c>
      <c r="I50" s="103">
        <f t="shared" si="3"/>
        <v>10730.942210401816</v>
      </c>
      <c r="J50" s="103">
        <f t="shared" si="3"/>
        <v>9820.7478280872583</v>
      </c>
      <c r="K50" s="103">
        <f t="shared" si="3"/>
        <v>8874.9060769625194</v>
      </c>
      <c r="L50" s="103">
        <f t="shared" si="3"/>
        <v>8167.541312653776</v>
      </c>
      <c r="M50" s="103">
        <f>M8</f>
        <v>10171.202800494437</v>
      </c>
      <c r="N50" s="103">
        <f>N8</f>
        <v>13773.19020945282</v>
      </c>
      <c r="O50" s="104">
        <f t="shared" si="3"/>
        <v>1224.7389886264336</v>
      </c>
      <c r="P50" s="104">
        <f t="shared" si="3"/>
        <v>1093.8361693908512</v>
      </c>
      <c r="Q50" s="104">
        <f t="shared" si="3"/>
        <v>1348.1637513185558</v>
      </c>
      <c r="R50" s="104">
        <f t="shared" si="3"/>
        <v>0</v>
      </c>
      <c r="S50" s="104">
        <f t="shared" si="3"/>
        <v>0</v>
      </c>
      <c r="T50" s="104">
        <f t="shared" si="3"/>
        <v>0</v>
      </c>
      <c r="U50" s="104">
        <f t="shared" si="3"/>
        <v>0</v>
      </c>
      <c r="V50" s="104">
        <f t="shared" si="3"/>
        <v>0</v>
      </c>
      <c r="W50" s="104">
        <f t="shared" si="3"/>
        <v>0</v>
      </c>
      <c r="X50" s="104">
        <f t="shared" si="3"/>
        <v>0</v>
      </c>
      <c r="Y50" s="104">
        <f>Y8</f>
        <v>0</v>
      </c>
      <c r="Z50" s="104">
        <f>Z8</f>
        <v>0</v>
      </c>
      <c r="AA50" s="105">
        <f t="shared" si="3"/>
        <v>3046.5608210931146</v>
      </c>
      <c r="AB50" s="105">
        <f>AB8</f>
        <v>3666.7389093358406</v>
      </c>
      <c r="AC50" s="108">
        <f t="shared" ref="AC50:AC59" si="4">AB50/AA50-1</f>
        <v>0.20356661975985246</v>
      </c>
      <c r="AD50" s="132"/>
    </row>
    <row r="51" spans="1:30">
      <c r="A51" s="102" t="str">
        <f t="shared" ref="A51:AB51" si="5">A12</f>
        <v>Oro</v>
      </c>
      <c r="B51" s="102" t="str">
        <f t="shared" si="5"/>
        <v>Valor</v>
      </c>
      <c r="C51" s="102" t="str">
        <f t="shared" si="5"/>
        <v>(US$MM)</v>
      </c>
      <c r="D51" s="103">
        <f>D12</f>
        <v>4187.4032129251573</v>
      </c>
      <c r="E51" s="103">
        <f>E12</f>
        <v>5586.0346055150185</v>
      </c>
      <c r="F51" s="103">
        <f t="shared" si="5"/>
        <v>6790.9480920625147</v>
      </c>
      <c r="G51" s="103">
        <f t="shared" si="5"/>
        <v>7744.6314899523886</v>
      </c>
      <c r="H51" s="103">
        <f t="shared" si="5"/>
        <v>10235.353079840146</v>
      </c>
      <c r="I51" s="103">
        <f t="shared" si="5"/>
        <v>10745.515758961699</v>
      </c>
      <c r="J51" s="103">
        <f t="shared" si="5"/>
        <v>8536.2794900494937</v>
      </c>
      <c r="K51" s="103">
        <f t="shared" si="5"/>
        <v>6729.0722178974011</v>
      </c>
      <c r="L51" s="103">
        <f t="shared" si="5"/>
        <v>6650.5953646963681</v>
      </c>
      <c r="M51" s="103">
        <f>M12</f>
        <v>7385.9574342377318</v>
      </c>
      <c r="N51" s="103">
        <f>N12</f>
        <v>7979.3150062432396</v>
      </c>
      <c r="O51" s="104">
        <f t="shared" si="5"/>
        <v>701.24380093466527</v>
      </c>
      <c r="P51" s="104">
        <f t="shared" si="5"/>
        <v>592.46111023851529</v>
      </c>
      <c r="Q51" s="104">
        <f t="shared" si="5"/>
        <v>692.98793436004246</v>
      </c>
      <c r="R51" s="104">
        <f t="shared" si="5"/>
        <v>0</v>
      </c>
      <c r="S51" s="104">
        <f t="shared" si="5"/>
        <v>0</v>
      </c>
      <c r="T51" s="104">
        <f t="shared" si="5"/>
        <v>0</v>
      </c>
      <c r="U51" s="104">
        <f t="shared" si="5"/>
        <v>0</v>
      </c>
      <c r="V51" s="104">
        <f t="shared" si="5"/>
        <v>0</v>
      </c>
      <c r="W51" s="104">
        <f t="shared" si="5"/>
        <v>0</v>
      </c>
      <c r="X51" s="104">
        <f t="shared" si="5"/>
        <v>0</v>
      </c>
      <c r="Y51" s="104">
        <f>Y12</f>
        <v>0</v>
      </c>
      <c r="Z51" s="104">
        <f>Z12</f>
        <v>0</v>
      </c>
      <c r="AA51" s="105">
        <f t="shared" si="5"/>
        <v>1764.1113753943673</v>
      </c>
      <c r="AB51" s="105">
        <f t="shared" si="5"/>
        <v>1986.6928455332231</v>
      </c>
      <c r="AC51" s="108">
        <f t="shared" si="4"/>
        <v>0.12617200548865437</v>
      </c>
    </row>
    <row r="52" spans="1:30">
      <c r="A52" s="102" t="str">
        <f t="shared" ref="A52:AB52" si="6">A16</f>
        <v>Zinc</v>
      </c>
      <c r="B52" s="102" t="str">
        <f t="shared" si="6"/>
        <v>Valor</v>
      </c>
      <c r="C52" s="102" t="str">
        <f t="shared" si="6"/>
        <v>(US$MM)</v>
      </c>
      <c r="D52" s="103">
        <f>D16</f>
        <v>2539.4072801646053</v>
      </c>
      <c r="E52" s="103">
        <f>E16</f>
        <v>1468.2951198311805</v>
      </c>
      <c r="F52" s="103">
        <f t="shared" si="6"/>
        <v>1233.2203045912822</v>
      </c>
      <c r="G52" s="103">
        <f t="shared" si="6"/>
        <v>1696.0733253334295</v>
      </c>
      <c r="H52" s="103">
        <f t="shared" si="6"/>
        <v>1522.5406592484687</v>
      </c>
      <c r="I52" s="103">
        <f t="shared" si="6"/>
        <v>1352.3374325660052</v>
      </c>
      <c r="J52" s="103">
        <f t="shared" si="6"/>
        <v>1413.8433873410634</v>
      </c>
      <c r="K52" s="103">
        <f t="shared" si="6"/>
        <v>1503.5472338862523</v>
      </c>
      <c r="L52" s="103">
        <f t="shared" si="6"/>
        <v>1507.6585311955087</v>
      </c>
      <c r="M52" s="103">
        <f>M16</f>
        <v>1465.4520841719275</v>
      </c>
      <c r="N52" s="103">
        <f>N16</f>
        <v>2376.2998861161768</v>
      </c>
      <c r="O52" s="104">
        <f t="shared" si="6"/>
        <v>211.62590956663553</v>
      </c>
      <c r="P52" s="104">
        <f t="shared" si="6"/>
        <v>251.62344005072632</v>
      </c>
      <c r="Q52" s="104">
        <f t="shared" si="6"/>
        <v>244.61664167100813</v>
      </c>
      <c r="R52" s="104">
        <f t="shared" si="6"/>
        <v>0</v>
      </c>
      <c r="S52" s="104">
        <f t="shared" si="6"/>
        <v>0</v>
      </c>
      <c r="T52" s="104">
        <f t="shared" si="6"/>
        <v>0</v>
      </c>
      <c r="U52" s="104">
        <f t="shared" si="6"/>
        <v>0</v>
      </c>
      <c r="V52" s="104">
        <f t="shared" si="6"/>
        <v>0</v>
      </c>
      <c r="W52" s="104">
        <f t="shared" si="6"/>
        <v>0</v>
      </c>
      <c r="X52" s="104">
        <f t="shared" si="6"/>
        <v>0</v>
      </c>
      <c r="Y52" s="104">
        <f>Y16</f>
        <v>0</v>
      </c>
      <c r="Z52" s="104">
        <f>Z16</f>
        <v>0</v>
      </c>
      <c r="AA52" s="105">
        <f t="shared" si="6"/>
        <v>514.61880992881981</v>
      </c>
      <c r="AB52" s="105">
        <f t="shared" si="6"/>
        <v>707.86599128836997</v>
      </c>
      <c r="AC52" s="108">
        <f t="shared" si="4"/>
        <v>0.37551519227655006</v>
      </c>
    </row>
    <row r="53" spans="1:30">
      <c r="A53" s="102" t="str">
        <f t="shared" ref="A53:AB53" si="7">A20</f>
        <v>Plata</v>
      </c>
      <c r="B53" s="102" t="str">
        <f t="shared" si="7"/>
        <v>Valor</v>
      </c>
      <c r="C53" s="102" t="str">
        <f t="shared" si="7"/>
        <v>(US$MM)</v>
      </c>
      <c r="D53" s="103">
        <f>D20</f>
        <v>538.233568262017</v>
      </c>
      <c r="E53" s="103">
        <f>E20</f>
        <v>595.44527574297194</v>
      </c>
      <c r="F53" s="103">
        <f t="shared" si="7"/>
        <v>214.08494407795499</v>
      </c>
      <c r="G53" s="103">
        <f t="shared" si="7"/>
        <v>118.20838016762899</v>
      </c>
      <c r="H53" s="103">
        <f t="shared" si="7"/>
        <v>219.44862884541499</v>
      </c>
      <c r="I53" s="103">
        <f t="shared" si="7"/>
        <v>209.569981439488</v>
      </c>
      <c r="J53" s="103">
        <f t="shared" si="7"/>
        <v>479.2518043975009</v>
      </c>
      <c r="K53" s="103">
        <f t="shared" si="7"/>
        <v>331.07695278478701</v>
      </c>
      <c r="L53" s="103">
        <f t="shared" si="7"/>
        <v>137.79635297098301</v>
      </c>
      <c r="M53" s="103">
        <f>M20</f>
        <v>120.45621156886003</v>
      </c>
      <c r="N53" s="103">
        <f>N20</f>
        <v>118.029144359499</v>
      </c>
      <c r="O53" s="104">
        <f t="shared" si="7"/>
        <v>10.810272149639999</v>
      </c>
      <c r="P53" s="104">
        <f t="shared" si="7"/>
        <v>8.6915224151200015</v>
      </c>
      <c r="Q53" s="104">
        <f t="shared" si="7"/>
        <v>10.500047482074999</v>
      </c>
      <c r="R53" s="104">
        <f t="shared" si="7"/>
        <v>0</v>
      </c>
      <c r="S53" s="104">
        <f t="shared" si="7"/>
        <v>0</v>
      </c>
      <c r="T53" s="104">
        <f t="shared" si="7"/>
        <v>0</v>
      </c>
      <c r="U53" s="104">
        <f t="shared" si="7"/>
        <v>0</v>
      </c>
      <c r="V53" s="104">
        <f t="shared" si="7"/>
        <v>0</v>
      </c>
      <c r="W53" s="104">
        <f t="shared" si="7"/>
        <v>0</v>
      </c>
      <c r="X53" s="104">
        <f t="shared" si="7"/>
        <v>0</v>
      </c>
      <c r="Y53" s="104">
        <f>Y20</f>
        <v>0</v>
      </c>
      <c r="Z53" s="104">
        <f>Z20</f>
        <v>0</v>
      </c>
      <c r="AA53" s="105">
        <f t="shared" si="7"/>
        <v>26.594495830966999</v>
      </c>
      <c r="AB53" s="105">
        <f t="shared" si="7"/>
        <v>30.001842046835002</v>
      </c>
      <c r="AC53" s="108">
        <f t="shared" si="4"/>
        <v>0.12812223392106725</v>
      </c>
    </row>
    <row r="54" spans="1:30">
      <c r="A54" s="102" t="str">
        <f t="shared" ref="A54:AB54" si="8">A24</f>
        <v>Plomo</v>
      </c>
      <c r="B54" s="102" t="str">
        <f t="shared" si="8"/>
        <v>Valor</v>
      </c>
      <c r="C54" s="102" t="str">
        <f t="shared" si="8"/>
        <v>(US$MM)</v>
      </c>
      <c r="D54" s="103">
        <f>D24</f>
        <v>1032.9556582579808</v>
      </c>
      <c r="E54" s="103">
        <f>E24</f>
        <v>1135.6647188208904</v>
      </c>
      <c r="F54" s="103">
        <f t="shared" si="8"/>
        <v>1115.8065786717914</v>
      </c>
      <c r="G54" s="103">
        <f t="shared" si="8"/>
        <v>1578.8088600715344</v>
      </c>
      <c r="H54" s="103">
        <f t="shared" si="8"/>
        <v>2426.735952128829</v>
      </c>
      <c r="I54" s="103">
        <f t="shared" si="8"/>
        <v>2575.3341204307012</v>
      </c>
      <c r="J54" s="103">
        <f t="shared" si="8"/>
        <v>1776.0595258877415</v>
      </c>
      <c r="K54" s="103">
        <f t="shared" si="8"/>
        <v>1522.5135211197114</v>
      </c>
      <c r="L54" s="103">
        <f t="shared" si="8"/>
        <v>1548.2696011111268</v>
      </c>
      <c r="M54" s="103">
        <f>M24</f>
        <v>1657.8745242177492</v>
      </c>
      <c r="N54" s="103">
        <f>N24</f>
        <v>1707.4039311799302</v>
      </c>
      <c r="O54" s="104">
        <f t="shared" si="8"/>
        <v>128.92400978467205</v>
      </c>
      <c r="P54" s="104">
        <f t="shared" si="8"/>
        <v>167.73412283989393</v>
      </c>
      <c r="Q54" s="104">
        <f t="shared" si="8"/>
        <v>121.61914322064167</v>
      </c>
      <c r="R54" s="104">
        <f t="shared" si="8"/>
        <v>0</v>
      </c>
      <c r="S54" s="104">
        <f t="shared" si="8"/>
        <v>0</v>
      </c>
      <c r="T54" s="104">
        <f t="shared" si="8"/>
        <v>0</v>
      </c>
      <c r="U54" s="104">
        <f t="shared" si="8"/>
        <v>0</v>
      </c>
      <c r="V54" s="104">
        <f t="shared" si="8"/>
        <v>0</v>
      </c>
      <c r="W54" s="104">
        <f t="shared" si="8"/>
        <v>0</v>
      </c>
      <c r="X54" s="104">
        <f t="shared" si="8"/>
        <v>0</v>
      </c>
      <c r="Y54" s="104">
        <f>Y24</f>
        <v>0</v>
      </c>
      <c r="Z54" s="104">
        <f>Z24</f>
        <v>0</v>
      </c>
      <c r="AA54" s="105">
        <f t="shared" si="8"/>
        <v>335.31797342847671</v>
      </c>
      <c r="AB54" s="105">
        <f t="shared" si="8"/>
        <v>418.27727584520761</v>
      </c>
      <c r="AC54" s="108">
        <f t="shared" si="4"/>
        <v>0.24740487832641067</v>
      </c>
    </row>
    <row r="55" spans="1:30">
      <c r="A55" s="102" t="str">
        <f t="shared" ref="A55:AB55" si="9">A32</f>
        <v>Estaño</v>
      </c>
      <c r="B55" s="102" t="str">
        <f t="shared" si="9"/>
        <v>Valor</v>
      </c>
      <c r="C55" s="102" t="str">
        <f t="shared" si="9"/>
        <v>(US$MM)</v>
      </c>
      <c r="D55" s="103">
        <f>D32</f>
        <v>595.09949347270776</v>
      </c>
      <c r="E55" s="103">
        <f>E32</f>
        <v>662.76975228062634</v>
      </c>
      <c r="F55" s="103">
        <f t="shared" si="9"/>
        <v>591.21348325130839</v>
      </c>
      <c r="G55" s="103">
        <f t="shared" si="9"/>
        <v>841.62143845581932</v>
      </c>
      <c r="H55" s="103">
        <f t="shared" si="9"/>
        <v>775.59494796720764</v>
      </c>
      <c r="I55" s="103">
        <f t="shared" si="9"/>
        <v>558.25922602627895</v>
      </c>
      <c r="J55" s="103">
        <f t="shared" si="9"/>
        <v>527.71235375709966</v>
      </c>
      <c r="K55" s="103">
        <f t="shared" si="9"/>
        <v>539.5582164992918</v>
      </c>
      <c r="L55" s="103">
        <f t="shared" si="9"/>
        <v>341.685340655076</v>
      </c>
      <c r="M55" s="103">
        <f>M32</f>
        <v>344.26226528241506</v>
      </c>
      <c r="N55" s="103">
        <f>N32</f>
        <v>370.47615447265594</v>
      </c>
      <c r="O55" s="104">
        <f t="shared" si="9"/>
        <v>33.122487990099089</v>
      </c>
      <c r="P55" s="104">
        <f t="shared" si="9"/>
        <v>24.386220113023526</v>
      </c>
      <c r="Q55" s="104">
        <f t="shared" si="9"/>
        <v>28.482049764100132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>Y32</f>
        <v>0</v>
      </c>
      <c r="Z55" s="104">
        <f>Z32</f>
        <v>0</v>
      </c>
      <c r="AA55" s="105">
        <f t="shared" si="9"/>
        <v>90.471681848412146</v>
      </c>
      <c r="AB55" s="105">
        <f t="shared" si="9"/>
        <v>85.990757867222754</v>
      </c>
      <c r="AC55" s="108">
        <f t="shared" si="4"/>
        <v>-4.9528470010066883E-2</v>
      </c>
    </row>
    <row r="56" spans="1:30">
      <c r="A56" s="102" t="str">
        <f>A28</f>
        <v>Hierro</v>
      </c>
      <c r="B56" s="102" t="str">
        <f t="shared" ref="B56:AB56" si="10">B28</f>
        <v>Valor</v>
      </c>
      <c r="C56" s="102" t="str">
        <f t="shared" si="10"/>
        <v>(US$MM)</v>
      </c>
      <c r="D56" s="103">
        <f>D28</f>
        <v>285.41642566243098</v>
      </c>
      <c r="E56" s="103">
        <f>E28</f>
        <v>385.08789704585701</v>
      </c>
      <c r="F56" s="103">
        <f>F28</f>
        <v>297.68320635250899</v>
      </c>
      <c r="G56" s="103">
        <f t="shared" si="10"/>
        <v>523.27650585695505</v>
      </c>
      <c r="H56" s="103">
        <f t="shared" si="10"/>
        <v>1030.072291616872</v>
      </c>
      <c r="I56" s="103">
        <f t="shared" si="10"/>
        <v>844.8284799506572</v>
      </c>
      <c r="J56" s="103">
        <f t="shared" si="10"/>
        <v>856.80847467289618</v>
      </c>
      <c r="K56" s="103">
        <f t="shared" si="10"/>
        <v>646.70480025804579</v>
      </c>
      <c r="L56" s="103">
        <f>L28</f>
        <v>350.00259655641497</v>
      </c>
      <c r="M56" s="103">
        <f>M28</f>
        <v>343.76033679517201</v>
      </c>
      <c r="N56" s="103">
        <f>N28</f>
        <v>426.70590445394402</v>
      </c>
      <c r="O56" s="104">
        <f t="shared" si="10"/>
        <v>47.794401997039003</v>
      </c>
      <c r="P56" s="104">
        <f t="shared" si="10"/>
        <v>52.466669471995992</v>
      </c>
      <c r="Q56" s="104">
        <f t="shared" si="10"/>
        <v>49.718177291865999</v>
      </c>
      <c r="R56" s="104">
        <f t="shared" si="10"/>
        <v>0</v>
      </c>
      <c r="S56" s="104">
        <f t="shared" si="10"/>
        <v>0</v>
      </c>
      <c r="T56" s="104">
        <f t="shared" si="10"/>
        <v>0</v>
      </c>
      <c r="U56" s="104">
        <f t="shared" si="10"/>
        <v>0</v>
      </c>
      <c r="V56" s="104">
        <f t="shared" si="10"/>
        <v>0</v>
      </c>
      <c r="W56" s="104">
        <f t="shared" si="10"/>
        <v>0</v>
      </c>
      <c r="X56" s="104">
        <f t="shared" si="10"/>
        <v>0</v>
      </c>
      <c r="Y56" s="104">
        <f>Y28</f>
        <v>0</v>
      </c>
      <c r="Z56" s="104">
        <f>Z28</f>
        <v>0</v>
      </c>
      <c r="AA56" s="105">
        <f t="shared" si="10"/>
        <v>97.075353822910017</v>
      </c>
      <c r="AB56" s="105">
        <f t="shared" si="10"/>
        <v>149.97924876090099</v>
      </c>
      <c r="AC56" s="108">
        <f t="shared" si="4"/>
        <v>0.54497761640406739</v>
      </c>
    </row>
    <row r="57" spans="1:30">
      <c r="A57" s="102" t="str">
        <f>A36</f>
        <v>Molibdeno</v>
      </c>
      <c r="B57" s="102" t="str">
        <f t="shared" ref="B57:AB57" si="11">B36</f>
        <v>Valor</v>
      </c>
      <c r="C57" s="102" t="str">
        <f t="shared" si="11"/>
        <v>(US$MM)</v>
      </c>
      <c r="D57" s="103">
        <f>D36</f>
        <v>991.16764057624141</v>
      </c>
      <c r="E57" s="103">
        <f>E36</f>
        <v>943.09487178572181</v>
      </c>
      <c r="F57" s="103">
        <f t="shared" si="11"/>
        <v>275.96500791530212</v>
      </c>
      <c r="G57" s="103">
        <f t="shared" si="11"/>
        <v>491.9356947636328</v>
      </c>
      <c r="H57" s="103">
        <f t="shared" si="11"/>
        <v>563.68947023926762</v>
      </c>
      <c r="I57" s="103">
        <f t="shared" si="11"/>
        <v>428.26749069318208</v>
      </c>
      <c r="J57" s="103">
        <f t="shared" si="11"/>
        <v>355.52074602744028</v>
      </c>
      <c r="K57" s="103">
        <f t="shared" si="11"/>
        <v>360.16193124196127</v>
      </c>
      <c r="L57" s="103">
        <f>L36</f>
        <v>219.63469285986599</v>
      </c>
      <c r="M57" s="103">
        <f>M36</f>
        <v>272.67154160154439</v>
      </c>
      <c r="N57" s="103">
        <f>N36</f>
        <v>363.09769384747199</v>
      </c>
      <c r="O57" s="104">
        <f t="shared" si="11"/>
        <v>32.504858488137828</v>
      </c>
      <c r="P57" s="104">
        <f t="shared" si="11"/>
        <v>43.924492173968552</v>
      </c>
      <c r="Q57" s="104">
        <f t="shared" si="11"/>
        <v>60.689067500316952</v>
      </c>
      <c r="R57" s="104">
        <f t="shared" si="11"/>
        <v>0</v>
      </c>
      <c r="S57" s="104">
        <f t="shared" si="11"/>
        <v>0</v>
      </c>
      <c r="T57" s="104">
        <f t="shared" si="11"/>
        <v>0</v>
      </c>
      <c r="U57" s="104">
        <f t="shared" si="11"/>
        <v>0</v>
      </c>
      <c r="V57" s="104">
        <f t="shared" si="11"/>
        <v>0</v>
      </c>
      <c r="W57" s="104">
        <f t="shared" si="11"/>
        <v>0</v>
      </c>
      <c r="X57" s="104">
        <f t="shared" si="11"/>
        <v>0</v>
      </c>
      <c r="Y57" s="104">
        <f>Y36</f>
        <v>0</v>
      </c>
      <c r="Z57" s="104">
        <f>Z36</f>
        <v>0</v>
      </c>
      <c r="AA57" s="105">
        <f t="shared" si="11"/>
        <v>69.998187907540711</v>
      </c>
      <c r="AB57" s="105">
        <f t="shared" si="11"/>
        <v>137.11841816242332</v>
      </c>
      <c r="AC57" s="108">
        <f t="shared" si="4"/>
        <v>0.95888525490889087</v>
      </c>
    </row>
    <row r="58" spans="1:30">
      <c r="A58" s="102" t="str">
        <f>A40</f>
        <v>Otros</v>
      </c>
      <c r="B58" s="102" t="str">
        <f t="shared" ref="B58:AB58" si="12">B40</f>
        <v>Valor</v>
      </c>
      <c r="C58" s="102" t="str">
        <f t="shared" si="12"/>
        <v>(US$MM)</v>
      </c>
      <c r="D58" s="103">
        <f>D40</f>
        <v>50.600247423758653</v>
      </c>
      <c r="E58" s="103">
        <f>E40</f>
        <v>47.623667214277958</v>
      </c>
      <c r="F58" s="103">
        <f t="shared" si="12"/>
        <v>27.489491084697907</v>
      </c>
      <c r="G58" s="103">
        <f t="shared" si="12"/>
        <v>29.128838236367177</v>
      </c>
      <c r="H58" s="103">
        <f t="shared" si="12"/>
        <v>31.208521760732285</v>
      </c>
      <c r="I58" s="103">
        <f t="shared" si="12"/>
        <v>21.6183863068179</v>
      </c>
      <c r="J58" s="103">
        <f t="shared" si="12"/>
        <v>23.221805972559654</v>
      </c>
      <c r="K58" s="103">
        <f t="shared" si="12"/>
        <v>37.872977758038765</v>
      </c>
      <c r="L58" s="103">
        <f>L40</f>
        <v>26.956227140133979</v>
      </c>
      <c r="M58" s="103">
        <f>M40</f>
        <v>14.999100398455615</v>
      </c>
      <c r="N58" s="103">
        <f>N40</f>
        <v>44.063618152527965</v>
      </c>
      <c r="O58" s="104">
        <f t="shared" si="12"/>
        <v>2.1235225118621699</v>
      </c>
      <c r="P58" s="104">
        <f t="shared" si="12"/>
        <v>0.17459182603144541</v>
      </c>
      <c r="Q58" s="104">
        <f t="shared" si="12"/>
        <v>1.9995344996830511</v>
      </c>
      <c r="R58" s="104">
        <f t="shared" si="12"/>
        <v>0</v>
      </c>
      <c r="S58" s="104">
        <f t="shared" si="12"/>
        <v>0</v>
      </c>
      <c r="T58" s="104">
        <f t="shared" si="12"/>
        <v>0</v>
      </c>
      <c r="U58" s="104">
        <f t="shared" si="12"/>
        <v>0</v>
      </c>
      <c r="V58" s="104">
        <f t="shared" si="12"/>
        <v>0</v>
      </c>
      <c r="W58" s="104">
        <f t="shared" si="12"/>
        <v>0</v>
      </c>
      <c r="X58" s="104">
        <f t="shared" si="12"/>
        <v>0</v>
      </c>
      <c r="Y58" s="104">
        <f>Y40</f>
        <v>0</v>
      </c>
      <c r="Z58" s="104">
        <f>Z40</f>
        <v>0</v>
      </c>
      <c r="AA58" s="105">
        <f t="shared" si="12"/>
        <v>9.2973370924592835</v>
      </c>
      <c r="AB58" s="105">
        <f t="shared" si="12"/>
        <v>4.2976488375766664</v>
      </c>
      <c r="AC58" s="108">
        <f t="shared" si="4"/>
        <v>-0.53775486520088367</v>
      </c>
    </row>
    <row r="59" spans="1:30">
      <c r="D59" s="106">
        <f>SUM(D50:D58)</f>
        <v>17439.352246936651</v>
      </c>
      <c r="E59" s="106">
        <f>SUM(E50:E58)</f>
        <v>18100.9679482994</v>
      </c>
      <c r="F59" s="106">
        <f>SUM(F50:F58)</f>
        <v>16481.813528277929</v>
      </c>
      <c r="G59" s="106">
        <f t="shared" ref="G59:U59" si="13">SUM(G50:G58)</f>
        <v>21902.831565768924</v>
      </c>
      <c r="H59" s="106">
        <f t="shared" si="13"/>
        <v>27525.674834212732</v>
      </c>
      <c r="I59" s="106">
        <f t="shared" si="13"/>
        <v>27466.673086776646</v>
      </c>
      <c r="J59" s="106">
        <f t="shared" si="13"/>
        <v>23789.445416193052</v>
      </c>
      <c r="K59" s="106">
        <f t="shared" si="13"/>
        <v>20545.413928408008</v>
      </c>
      <c r="L59" s="106">
        <f t="shared" si="13"/>
        <v>18950.140019839251</v>
      </c>
      <c r="M59" s="106">
        <f>SUM(M50:M58)</f>
        <v>21776.636298768288</v>
      </c>
      <c r="N59" s="106">
        <f>SUM(N50:N58)</f>
        <v>27158.581548278267</v>
      </c>
      <c r="O59" s="107">
        <f>SUM(O50:O58)</f>
        <v>2392.8882520491843</v>
      </c>
      <c r="P59" s="107">
        <f t="shared" si="13"/>
        <v>2235.2983385201264</v>
      </c>
      <c r="Q59" s="107">
        <f t="shared" si="13"/>
        <v>2558.7763471082894</v>
      </c>
      <c r="R59" s="107">
        <f t="shared" si="13"/>
        <v>0</v>
      </c>
      <c r="S59" s="107">
        <f t="shared" si="13"/>
        <v>0</v>
      </c>
      <c r="T59" s="107">
        <f t="shared" si="13"/>
        <v>0</v>
      </c>
      <c r="U59" s="107">
        <f t="shared" si="13"/>
        <v>0</v>
      </c>
      <c r="V59" s="107">
        <f t="shared" ref="V59:AB59" si="14">SUM(V50:V58)</f>
        <v>0</v>
      </c>
      <c r="W59" s="107">
        <f t="shared" si="14"/>
        <v>0</v>
      </c>
      <c r="X59" s="107">
        <f t="shared" si="14"/>
        <v>0</v>
      </c>
      <c r="Y59" s="107">
        <f t="shared" si="14"/>
        <v>0</v>
      </c>
      <c r="Z59" s="107">
        <f t="shared" si="14"/>
        <v>0</v>
      </c>
      <c r="AA59" s="107">
        <f t="shared" si="14"/>
        <v>5954.0460363470675</v>
      </c>
      <c r="AB59" s="107">
        <f t="shared" si="14"/>
        <v>7186.9629376776002</v>
      </c>
      <c r="AC59" s="131">
        <f t="shared" si="4"/>
        <v>0.20707211429069727</v>
      </c>
    </row>
    <row r="62" spans="1:30">
      <c r="A62" s="102" t="s">
        <v>0</v>
      </c>
      <c r="B62" s="102" t="str">
        <f t="shared" ref="B62:AB62" si="15">B9</f>
        <v>Cantidad</v>
      </c>
      <c r="C62" s="102" t="str">
        <f t="shared" si="15"/>
        <v>(Miles TM)</v>
      </c>
      <c r="D62" s="103">
        <f>D9</f>
        <v>1121.9424399999998</v>
      </c>
      <c r="E62" s="103">
        <f>E9</f>
        <v>1243.0921780000001</v>
      </c>
      <c r="F62" s="103">
        <f t="shared" si="15"/>
        <v>1246.1711079999998</v>
      </c>
      <c r="G62" s="103">
        <f t="shared" si="15"/>
        <v>1256.1313640000003</v>
      </c>
      <c r="H62" s="103">
        <f t="shared" si="15"/>
        <v>1262.237985</v>
      </c>
      <c r="I62" s="103">
        <f t="shared" si="15"/>
        <v>1405.5533140000002</v>
      </c>
      <c r="J62" s="103">
        <f t="shared" si="15"/>
        <v>1403.9670750000002</v>
      </c>
      <c r="K62" s="103">
        <f t="shared" si="15"/>
        <v>1402.417778</v>
      </c>
      <c r="L62" s="103">
        <f t="shared" si="15"/>
        <v>1757.1664789999998</v>
      </c>
      <c r="M62" s="103">
        <f>M9</f>
        <v>2492.5097820000001</v>
      </c>
      <c r="N62" s="103">
        <f>N9</f>
        <v>2608.8056520000005</v>
      </c>
      <c r="O62" s="104">
        <f t="shared" si="15"/>
        <v>201.54240300000001</v>
      </c>
      <c r="P62" s="104">
        <f t="shared" si="15"/>
        <v>185.80975700000002</v>
      </c>
      <c r="Q62" s="104">
        <f t="shared" si="15"/>
        <v>238.058774</v>
      </c>
      <c r="R62" s="104">
        <f t="shared" si="15"/>
        <v>0</v>
      </c>
      <c r="S62" s="104">
        <f t="shared" si="15"/>
        <v>0</v>
      </c>
      <c r="T62" s="104">
        <f t="shared" si="15"/>
        <v>0</v>
      </c>
      <c r="U62" s="104">
        <f t="shared" si="15"/>
        <v>0</v>
      </c>
      <c r="V62" s="104">
        <f t="shared" si="15"/>
        <v>0</v>
      </c>
      <c r="W62" s="104">
        <f t="shared" si="15"/>
        <v>0</v>
      </c>
      <c r="X62" s="104">
        <f t="shared" si="15"/>
        <v>0</v>
      </c>
      <c r="Y62" s="104">
        <f>Y9</f>
        <v>0</v>
      </c>
      <c r="Z62" s="104">
        <f>Z9</f>
        <v>0</v>
      </c>
      <c r="AA62" s="105">
        <f t="shared" si="15"/>
        <v>600.43769499999996</v>
      </c>
      <c r="AB62" s="105">
        <f t="shared" si="15"/>
        <v>625.410934</v>
      </c>
      <c r="AC62" s="108">
        <f t="shared" ref="AC62:AC69" si="16">AB62/AA62-1</f>
        <v>4.1591724183805745E-2</v>
      </c>
    </row>
    <row r="63" spans="1:30">
      <c r="A63" s="102" t="s">
        <v>6</v>
      </c>
      <c r="B63" s="102" t="str">
        <f t="shared" ref="B63:AB63" si="17">B13</f>
        <v>Cantidad</v>
      </c>
      <c r="C63" s="102" t="str">
        <f t="shared" si="17"/>
        <v>(Miles Oz. Tr.)</v>
      </c>
      <c r="D63" s="103">
        <f>D13</f>
        <v>5967.3943619999991</v>
      </c>
      <c r="E63" s="103">
        <f>E13</f>
        <v>6417.683814</v>
      </c>
      <c r="F63" s="103">
        <f t="shared" si="17"/>
        <v>6972.1969499999996</v>
      </c>
      <c r="G63" s="103">
        <f t="shared" si="17"/>
        <v>6334.5532089999997</v>
      </c>
      <c r="H63" s="103">
        <f t="shared" si="17"/>
        <v>6492.2497979999989</v>
      </c>
      <c r="I63" s="103">
        <f t="shared" si="17"/>
        <v>6427.0524130000013</v>
      </c>
      <c r="J63" s="103">
        <f t="shared" si="17"/>
        <v>6047.3659180000004</v>
      </c>
      <c r="K63" s="103">
        <f t="shared" si="17"/>
        <v>5323.3804000000009</v>
      </c>
      <c r="L63" s="103">
        <f t="shared" si="17"/>
        <v>5743.7721409999986</v>
      </c>
      <c r="M63" s="103">
        <f>M13</f>
        <v>5915.3714909999999</v>
      </c>
      <c r="N63" s="103">
        <f>N13</f>
        <v>6336.3753339999994</v>
      </c>
      <c r="O63" s="104">
        <f t="shared" si="17"/>
        <v>527.19124499999998</v>
      </c>
      <c r="P63" s="104">
        <f t="shared" si="17"/>
        <v>444.780959</v>
      </c>
      <c r="Q63" s="104">
        <f t="shared" si="17"/>
        <v>523.14513199999999</v>
      </c>
      <c r="R63" s="104">
        <f t="shared" si="17"/>
        <v>0</v>
      </c>
      <c r="S63" s="104">
        <f t="shared" si="17"/>
        <v>0</v>
      </c>
      <c r="T63" s="104">
        <f t="shared" si="17"/>
        <v>0</v>
      </c>
      <c r="U63" s="104">
        <f t="shared" si="17"/>
        <v>0</v>
      </c>
      <c r="V63" s="104">
        <f t="shared" si="17"/>
        <v>0</v>
      </c>
      <c r="W63" s="104">
        <f t="shared" si="17"/>
        <v>0</v>
      </c>
      <c r="X63" s="104">
        <f t="shared" si="17"/>
        <v>0</v>
      </c>
      <c r="Y63" s="104">
        <f>Y13</f>
        <v>0</v>
      </c>
      <c r="Z63" s="104">
        <f>Z13</f>
        <v>0</v>
      </c>
      <c r="AA63" s="105">
        <f t="shared" si="17"/>
        <v>1447.0680830000001</v>
      </c>
      <c r="AB63" s="105">
        <f t="shared" si="17"/>
        <v>1495.1173359999998</v>
      </c>
      <c r="AC63" s="108">
        <f t="shared" si="16"/>
        <v>3.3204555863319163E-2</v>
      </c>
    </row>
    <row r="64" spans="1:30">
      <c r="A64" s="102" t="s">
        <v>9</v>
      </c>
      <c r="B64" s="102" t="str">
        <f t="shared" ref="B64:AB64" si="18">B17</f>
        <v>Cantidad</v>
      </c>
      <c r="C64" s="102" t="str">
        <f t="shared" si="18"/>
        <v>(Miles TM.)</v>
      </c>
      <c r="D64" s="103">
        <f>D17</f>
        <v>1272.656301</v>
      </c>
      <c r="E64" s="103">
        <f>E17</f>
        <v>1457.1284639999999</v>
      </c>
      <c r="F64" s="103">
        <f t="shared" si="18"/>
        <v>1372.5174649999999</v>
      </c>
      <c r="G64" s="103">
        <f t="shared" si="18"/>
        <v>1314.0726309999998</v>
      </c>
      <c r="H64" s="103">
        <f t="shared" si="18"/>
        <v>1007.2882920000002</v>
      </c>
      <c r="I64" s="103">
        <f t="shared" si="18"/>
        <v>1016.2970770000001</v>
      </c>
      <c r="J64" s="103">
        <f t="shared" si="18"/>
        <v>1079.006396</v>
      </c>
      <c r="K64" s="103">
        <f t="shared" si="18"/>
        <v>1149.2442489999999</v>
      </c>
      <c r="L64" s="103">
        <f t="shared" si="18"/>
        <v>1217.4060959999999</v>
      </c>
      <c r="M64" s="103">
        <f>M17</f>
        <v>1113.5873849999998</v>
      </c>
      <c r="N64" s="103">
        <f>N17</f>
        <v>1240.033964</v>
      </c>
      <c r="O64" s="104">
        <f t="shared" si="18"/>
        <v>95.978949999999998</v>
      </c>
      <c r="P64" s="104">
        <f t="shared" si="18"/>
        <v>108.691818</v>
      </c>
      <c r="Q64" s="104">
        <f t="shared" si="18"/>
        <v>107.226525</v>
      </c>
      <c r="R64" s="104">
        <f t="shared" si="18"/>
        <v>0</v>
      </c>
      <c r="S64" s="104">
        <f t="shared" si="18"/>
        <v>0</v>
      </c>
      <c r="T64" s="104">
        <f t="shared" si="18"/>
        <v>0</v>
      </c>
      <c r="U64" s="104">
        <f t="shared" si="18"/>
        <v>0</v>
      </c>
      <c r="V64" s="104">
        <f t="shared" si="18"/>
        <v>0</v>
      </c>
      <c r="W64" s="104">
        <f t="shared" si="18"/>
        <v>0</v>
      </c>
      <c r="X64" s="104">
        <f t="shared" si="18"/>
        <v>0</v>
      </c>
      <c r="Y64" s="104">
        <f>Y17</f>
        <v>0</v>
      </c>
      <c r="Z64" s="104">
        <f>Z17</f>
        <v>0</v>
      </c>
      <c r="AA64" s="105">
        <f t="shared" si="18"/>
        <v>303.28399100000001</v>
      </c>
      <c r="AB64" s="105">
        <f t="shared" si="18"/>
        <v>311.89729299999999</v>
      </c>
      <c r="AC64" s="108">
        <f t="shared" si="16"/>
        <v>2.8400120862297484E-2</v>
      </c>
    </row>
    <row r="65" spans="1:29">
      <c r="A65" s="102" t="s">
        <v>11</v>
      </c>
      <c r="B65" s="102" t="str">
        <f t="shared" ref="B65:AB65" si="19">B21</f>
        <v>Cantidad</v>
      </c>
      <c r="C65" s="102" t="str">
        <f t="shared" si="19"/>
        <v>(Millones Oz. Tr.)</v>
      </c>
      <c r="D65" s="103">
        <f>D21</f>
        <v>40.359925000000004</v>
      </c>
      <c r="E65" s="103">
        <f>E21</f>
        <v>39.690534</v>
      </c>
      <c r="F65" s="103">
        <f t="shared" si="19"/>
        <v>16.249386999999999</v>
      </c>
      <c r="G65" s="103">
        <f t="shared" si="19"/>
        <v>6.1603579999999996</v>
      </c>
      <c r="H65" s="103">
        <f t="shared" si="19"/>
        <v>6.5176329999999991</v>
      </c>
      <c r="I65" s="103">
        <f t="shared" si="19"/>
        <v>6.9355449999999994</v>
      </c>
      <c r="J65" s="103">
        <f t="shared" si="19"/>
        <v>21.204193999999998</v>
      </c>
      <c r="K65" s="103">
        <f t="shared" si="19"/>
        <v>17.144968000000002</v>
      </c>
      <c r="L65" s="103">
        <f t="shared" si="19"/>
        <v>8.9059539999999995</v>
      </c>
      <c r="M65" s="103">
        <f>M21</f>
        <v>7.1565099999999982</v>
      </c>
      <c r="N65" s="103">
        <f>N21</f>
        <v>6.9465319999999995</v>
      </c>
      <c r="O65" s="104">
        <f t="shared" si="19"/>
        <v>0.65115500000000004</v>
      </c>
      <c r="P65" s="104">
        <f t="shared" si="19"/>
        <v>0.51156800000000002</v>
      </c>
      <c r="Q65" s="104">
        <f t="shared" si="19"/>
        <v>0.63324499999999995</v>
      </c>
      <c r="R65" s="104">
        <f t="shared" si="19"/>
        <v>0</v>
      </c>
      <c r="S65" s="104">
        <f t="shared" si="19"/>
        <v>0</v>
      </c>
      <c r="T65" s="104">
        <f t="shared" si="19"/>
        <v>0</v>
      </c>
      <c r="U65" s="104">
        <f t="shared" si="19"/>
        <v>0</v>
      </c>
      <c r="V65" s="104">
        <f t="shared" si="19"/>
        <v>0</v>
      </c>
      <c r="W65" s="104">
        <f t="shared" si="19"/>
        <v>0</v>
      </c>
      <c r="X65" s="104">
        <f t="shared" si="19"/>
        <v>0</v>
      </c>
      <c r="Y65" s="104">
        <f>Y21</f>
        <v>0</v>
      </c>
      <c r="Z65" s="104">
        <f>Z21</f>
        <v>0</v>
      </c>
      <c r="AA65" s="105">
        <f t="shared" si="19"/>
        <v>1.5446279999999999</v>
      </c>
      <c r="AB65" s="105">
        <f t="shared" si="19"/>
        <v>1.7959680000000002</v>
      </c>
      <c r="AC65" s="108">
        <f t="shared" si="16"/>
        <v>0.16271879054374283</v>
      </c>
    </row>
    <row r="66" spans="1:29">
      <c r="A66" s="102" t="s">
        <v>14</v>
      </c>
      <c r="B66" s="102" t="str">
        <f t="shared" ref="B66:AB66" si="20">B25</f>
        <v>Cantidad</v>
      </c>
      <c r="C66" s="102" t="str">
        <f t="shared" si="20"/>
        <v>(Miles TM.)</v>
      </c>
      <c r="D66" s="103">
        <f>D25</f>
        <v>416.63830099999996</v>
      </c>
      <c r="E66" s="103">
        <f>E25</f>
        <v>524.99695399999996</v>
      </c>
      <c r="F66" s="103">
        <f t="shared" si="20"/>
        <v>681.50997000000007</v>
      </c>
      <c r="G66" s="103">
        <f t="shared" si="20"/>
        <v>769.96655399999997</v>
      </c>
      <c r="H66" s="103">
        <f t="shared" si="20"/>
        <v>987.66261499999996</v>
      </c>
      <c r="I66" s="103">
        <f t="shared" si="20"/>
        <v>1169.6602899999998</v>
      </c>
      <c r="J66" s="103">
        <f t="shared" si="20"/>
        <v>855.15530999999999</v>
      </c>
      <c r="K66" s="103">
        <f t="shared" si="20"/>
        <v>771.45482600000003</v>
      </c>
      <c r="L66" s="103">
        <f t="shared" si="20"/>
        <v>938.35960200000011</v>
      </c>
      <c r="M66" s="103">
        <f>M25</f>
        <v>942.30815900000005</v>
      </c>
      <c r="N66" s="103">
        <f>N25</f>
        <v>856.21164399999998</v>
      </c>
      <c r="O66" s="104">
        <f t="shared" si="20"/>
        <v>58.864221999999998</v>
      </c>
      <c r="P66" s="104">
        <f t="shared" si="20"/>
        <v>77.25025500000001</v>
      </c>
      <c r="Q66" s="104">
        <f t="shared" si="20"/>
        <v>58.792951000000002</v>
      </c>
      <c r="R66" s="104">
        <f t="shared" si="20"/>
        <v>0</v>
      </c>
      <c r="S66" s="104">
        <f t="shared" si="20"/>
        <v>0</v>
      </c>
      <c r="T66" s="104">
        <f t="shared" si="20"/>
        <v>0</v>
      </c>
      <c r="U66" s="104">
        <f t="shared" si="20"/>
        <v>0</v>
      </c>
      <c r="V66" s="104">
        <f t="shared" si="20"/>
        <v>0</v>
      </c>
      <c r="W66" s="104">
        <f t="shared" si="20"/>
        <v>0</v>
      </c>
      <c r="X66" s="104">
        <f t="shared" si="20"/>
        <v>0</v>
      </c>
      <c r="Y66" s="104">
        <f>Y25</f>
        <v>0</v>
      </c>
      <c r="Z66" s="104">
        <f>Z25</f>
        <v>0</v>
      </c>
      <c r="AA66" s="105">
        <f t="shared" si="20"/>
        <v>170.57615099999998</v>
      </c>
      <c r="AB66" s="105">
        <f t="shared" si="20"/>
        <v>194.90742800000004</v>
      </c>
      <c r="AC66" s="108">
        <f t="shared" si="16"/>
        <v>0.14264172838558231</v>
      </c>
    </row>
    <row r="67" spans="1:29">
      <c r="A67" s="102" t="s">
        <v>15</v>
      </c>
      <c r="B67" s="102" t="str">
        <f t="shared" ref="B67:AB67" si="21">B33</f>
        <v>Cantidad</v>
      </c>
      <c r="C67" s="102" t="str">
        <f t="shared" si="21"/>
        <v>(Miles TM.)</v>
      </c>
      <c r="D67" s="103">
        <f>D33</f>
        <v>41.111622999999994</v>
      </c>
      <c r="E67" s="103">
        <f>E33</f>
        <v>38.263483999999998</v>
      </c>
      <c r="F67" s="103">
        <f t="shared" si="21"/>
        <v>37.071149999999996</v>
      </c>
      <c r="G67" s="103">
        <f t="shared" si="21"/>
        <v>39.02278900000001</v>
      </c>
      <c r="H67" s="103">
        <f t="shared" si="21"/>
        <v>31.899958000000002</v>
      </c>
      <c r="I67" s="103">
        <f t="shared" si="21"/>
        <v>25.545801000000001</v>
      </c>
      <c r="J67" s="103">
        <f t="shared" si="21"/>
        <v>23.824697999999998</v>
      </c>
      <c r="K67" s="103">
        <f t="shared" si="21"/>
        <v>24.640213999999997</v>
      </c>
      <c r="L67" s="103">
        <f t="shared" si="21"/>
        <v>20.111056000000001</v>
      </c>
      <c r="M67" s="103">
        <f>M33</f>
        <v>19.371681000000002</v>
      </c>
      <c r="N67" s="103">
        <f>N33</f>
        <v>18.695043000000002</v>
      </c>
      <c r="O67" s="104">
        <f t="shared" si="21"/>
        <v>1.6121780000000001</v>
      </c>
      <c r="P67" s="104">
        <f t="shared" si="21"/>
        <v>1.1259809999999999</v>
      </c>
      <c r="Q67" s="104">
        <f t="shared" si="21"/>
        <v>1.306211</v>
      </c>
      <c r="R67" s="104">
        <f t="shared" si="21"/>
        <v>0</v>
      </c>
      <c r="S67" s="104">
        <f t="shared" si="21"/>
        <v>0</v>
      </c>
      <c r="T67" s="104">
        <f t="shared" si="21"/>
        <v>0</v>
      </c>
      <c r="U67" s="104">
        <f t="shared" si="21"/>
        <v>0</v>
      </c>
      <c r="V67" s="104">
        <f t="shared" si="21"/>
        <v>0</v>
      </c>
      <c r="W67" s="104">
        <f t="shared" si="21"/>
        <v>0</v>
      </c>
      <c r="X67" s="104">
        <f t="shared" si="21"/>
        <v>0</v>
      </c>
      <c r="Y67" s="104">
        <f>Y33</f>
        <v>0</v>
      </c>
      <c r="Z67" s="104">
        <f>Z33</f>
        <v>0</v>
      </c>
      <c r="AA67" s="105">
        <f t="shared" si="21"/>
        <v>4.5287569999999997</v>
      </c>
      <c r="AB67" s="105">
        <f t="shared" si="21"/>
        <v>4.0443699999999998</v>
      </c>
      <c r="AC67" s="108">
        <f t="shared" si="16"/>
        <v>-0.10695804610404136</v>
      </c>
    </row>
    <row r="68" spans="1:29">
      <c r="A68" s="102" t="s">
        <v>16</v>
      </c>
      <c r="B68" s="102" t="str">
        <f>B37</f>
        <v>Cantidad</v>
      </c>
      <c r="C68" s="102" t="str">
        <f>C37</f>
        <v>(Miles TM.)</v>
      </c>
      <c r="D68" s="103">
        <f>D29</f>
        <v>7.1777029999999993</v>
      </c>
      <c r="E68" s="103">
        <f>E29</f>
        <v>6.8411140000000001</v>
      </c>
      <c r="F68" s="103">
        <f>F29</f>
        <v>6.7791249999999996</v>
      </c>
      <c r="G68" s="103">
        <f t="shared" ref="G68:L68" si="22">G29</f>
        <v>7.959607000000001</v>
      </c>
      <c r="H68" s="103">
        <f t="shared" si="22"/>
        <v>9.2557340000000003</v>
      </c>
      <c r="I68" s="103">
        <f t="shared" si="22"/>
        <v>9.7848829999999989</v>
      </c>
      <c r="J68" s="103">
        <f t="shared" si="22"/>
        <v>10.373199999999999</v>
      </c>
      <c r="K68" s="103">
        <f t="shared" si="22"/>
        <v>11.368120999999999</v>
      </c>
      <c r="L68" s="103">
        <f t="shared" si="22"/>
        <v>11.646831000000001</v>
      </c>
      <c r="M68" s="103">
        <f>M29</f>
        <v>11.050374</v>
      </c>
      <c r="N68" s="103">
        <f>N29</f>
        <v>11.463353000000001</v>
      </c>
      <c r="O68" s="230">
        <f t="shared" ref="O68:X68" si="23">O29</f>
        <v>1.5377129999999999</v>
      </c>
      <c r="P68" s="230">
        <f t="shared" si="23"/>
        <v>1.3923709999999998</v>
      </c>
      <c r="Q68" s="230">
        <f t="shared" si="23"/>
        <v>1.3911439999999999</v>
      </c>
      <c r="R68" s="230">
        <f t="shared" si="23"/>
        <v>0</v>
      </c>
      <c r="S68" s="230">
        <f t="shared" si="23"/>
        <v>0</v>
      </c>
      <c r="T68" s="230">
        <f t="shared" si="23"/>
        <v>0</v>
      </c>
      <c r="U68" s="230">
        <f t="shared" si="23"/>
        <v>0</v>
      </c>
      <c r="V68" s="230">
        <f t="shared" si="23"/>
        <v>0</v>
      </c>
      <c r="W68" s="230">
        <f t="shared" si="23"/>
        <v>0</v>
      </c>
      <c r="X68" s="230">
        <f t="shared" si="23"/>
        <v>0</v>
      </c>
      <c r="Y68" s="230">
        <f>Y29</f>
        <v>0</v>
      </c>
      <c r="Z68" s="230">
        <f>Z29</f>
        <v>0</v>
      </c>
      <c r="AA68" s="105">
        <f>AA29</f>
        <v>2.1447050000000001</v>
      </c>
      <c r="AB68" s="229">
        <f>AB29</f>
        <v>4.3212279999999996</v>
      </c>
      <c r="AC68" s="108">
        <f t="shared" si="16"/>
        <v>1.014835606761769</v>
      </c>
    </row>
    <row r="69" spans="1:29">
      <c r="A69" s="102" t="s">
        <v>18</v>
      </c>
      <c r="B69" s="102" t="str">
        <f t="shared" ref="B69:AB69" si="24">B37</f>
        <v>Cantidad</v>
      </c>
      <c r="C69" s="102" t="str">
        <f t="shared" si="24"/>
        <v>(Miles TM.)</v>
      </c>
      <c r="D69" s="103">
        <f>D37</f>
        <v>16.161707224000001</v>
      </c>
      <c r="E69" s="103">
        <f>E37</f>
        <v>18.255964222000003</v>
      </c>
      <c r="F69" s="103">
        <f t="shared" si="24"/>
        <v>12.22908432</v>
      </c>
      <c r="G69" s="103">
        <f t="shared" si="24"/>
        <v>16.693816124000001</v>
      </c>
      <c r="H69" s="103">
        <f t="shared" si="24"/>
        <v>19.451061820000003</v>
      </c>
      <c r="I69" s="103">
        <f t="shared" si="24"/>
        <v>17.877299378000004</v>
      </c>
      <c r="J69" s="103">
        <f t="shared" si="24"/>
        <v>18.448508504000003</v>
      </c>
      <c r="K69" s="103">
        <f t="shared" si="24"/>
        <v>16.477174284000004</v>
      </c>
      <c r="L69" s="103">
        <f>L37</f>
        <v>17.754669809999999</v>
      </c>
      <c r="M69" s="103">
        <f>M37</f>
        <v>24.406133279999999</v>
      </c>
      <c r="N69" s="103">
        <f>N37</f>
        <v>25.183071454</v>
      </c>
      <c r="O69" s="104">
        <f t="shared" si="24"/>
        <v>1.6488150560000001</v>
      </c>
      <c r="P69" s="104">
        <f t="shared" si="24"/>
        <v>2.0663966679999999</v>
      </c>
      <c r="Q69" s="104">
        <f t="shared" si="24"/>
        <v>2.6237985620000002</v>
      </c>
      <c r="R69" s="104">
        <f t="shared" si="24"/>
        <v>0</v>
      </c>
      <c r="S69" s="104">
        <f t="shared" si="24"/>
        <v>0</v>
      </c>
      <c r="T69" s="104">
        <f t="shared" si="24"/>
        <v>0</v>
      </c>
      <c r="U69" s="104">
        <f t="shared" si="24"/>
        <v>0</v>
      </c>
      <c r="V69" s="104">
        <f>V37</f>
        <v>0</v>
      </c>
      <c r="W69" s="104">
        <f>W37</f>
        <v>0</v>
      </c>
      <c r="X69" s="104">
        <f>X37</f>
        <v>0</v>
      </c>
      <c r="Y69" s="104">
        <f>Y37</f>
        <v>0</v>
      </c>
      <c r="Z69" s="104">
        <f>Z37</f>
        <v>0</v>
      </c>
      <c r="AA69" s="105">
        <f t="shared" si="24"/>
        <v>5.2826392159999997</v>
      </c>
      <c r="AB69" s="105">
        <f t="shared" si="24"/>
        <v>6.3390102860000006</v>
      </c>
      <c r="AC69" s="108">
        <f t="shared" si="16"/>
        <v>0.19997032294018413</v>
      </c>
    </row>
    <row r="70" spans="1:29">
      <c r="AC70" s="12"/>
    </row>
    <row r="72" spans="1:29" ht="23.25" customHeight="1">
      <c r="D72" s="796" t="s">
        <v>173</v>
      </c>
      <c r="E72" s="796"/>
      <c r="F72" s="796"/>
      <c r="G72" s="796"/>
      <c r="H72" s="796"/>
      <c r="I72" s="796"/>
      <c r="J72" s="796"/>
      <c r="K72" s="796"/>
      <c r="L72" s="796"/>
      <c r="M72" s="796"/>
      <c r="N72" s="796"/>
      <c r="O72" s="796"/>
      <c r="P72" s="796"/>
      <c r="Q72" s="796"/>
      <c r="R72" s="796"/>
      <c r="S72" s="796"/>
      <c r="T72" s="796"/>
      <c r="U72" s="796"/>
      <c r="V72" s="796"/>
      <c r="W72" s="796"/>
      <c r="X72" s="796"/>
      <c r="Y72" s="796"/>
      <c r="Z72" s="796"/>
      <c r="AA72" s="796"/>
      <c r="AB72" s="796"/>
      <c r="AC72" s="796"/>
    </row>
    <row r="73" spans="1:29">
      <c r="P73" s="94"/>
      <c r="Q73" s="94"/>
      <c r="R73" s="94"/>
      <c r="S73" s="123"/>
      <c r="T73" s="94"/>
      <c r="U73" s="123"/>
      <c r="V73" s="123"/>
      <c r="W73" s="123"/>
      <c r="X73" s="123"/>
      <c r="Y73" s="94"/>
    </row>
    <row r="74" spans="1:29">
      <c r="D74" s="795" t="s">
        <v>165</v>
      </c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5"/>
      <c r="AB74" s="795"/>
      <c r="AC74" s="795"/>
    </row>
    <row r="75" spans="1:29">
      <c r="D75" s="795" t="s">
        <v>166</v>
      </c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</row>
    <row r="76" spans="1:29">
      <c r="O76" s="94"/>
      <c r="P76" s="94"/>
      <c r="Q76" s="94"/>
      <c r="R76" s="123"/>
      <c r="S76" s="94"/>
      <c r="T76" s="94"/>
      <c r="U76" s="94"/>
      <c r="V76" s="94"/>
      <c r="W76" s="123"/>
      <c r="X76" s="94"/>
    </row>
    <row r="77" spans="1:29">
      <c r="D77" s="795" t="s">
        <v>167</v>
      </c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  <c r="Y77" s="795"/>
      <c r="Z77" s="795"/>
      <c r="AA77" s="795"/>
      <c r="AB77" s="795"/>
      <c r="AC77" s="795"/>
    </row>
    <row r="78" spans="1:29">
      <c r="O78" s="94"/>
      <c r="P78" s="94"/>
      <c r="Q78" s="94"/>
      <c r="R78" s="123"/>
      <c r="S78" s="94"/>
      <c r="T78" s="94"/>
      <c r="U78" s="94"/>
      <c r="V78" s="94"/>
      <c r="W78" s="123"/>
      <c r="X78" s="94"/>
    </row>
    <row r="79" spans="1:29">
      <c r="L79" s="128"/>
      <c r="O79" s="129"/>
      <c r="P79" s="129"/>
      <c r="Q79" s="129"/>
      <c r="R79" s="130"/>
      <c r="S79" s="129"/>
      <c r="T79" s="129"/>
      <c r="U79" s="94"/>
      <c r="V79" s="94"/>
      <c r="W79" s="123"/>
      <c r="X79" s="94"/>
    </row>
    <row r="80" spans="1:29">
      <c r="L80" s="128"/>
      <c r="O80" s="129"/>
      <c r="P80" s="129"/>
      <c r="Q80" s="129"/>
      <c r="R80" s="130"/>
      <c r="S80" s="129"/>
      <c r="T80" s="129"/>
      <c r="U80" s="94"/>
      <c r="V80" s="94"/>
      <c r="W80" s="123"/>
      <c r="X80" s="94"/>
    </row>
    <row r="81" spans="5:24">
      <c r="L81" s="127"/>
      <c r="O81" s="96"/>
      <c r="P81" s="96"/>
      <c r="Q81" s="96"/>
      <c r="R81" s="134"/>
      <c r="S81" s="96"/>
      <c r="T81" s="96"/>
      <c r="U81" s="96"/>
      <c r="V81" s="96"/>
      <c r="W81" s="123"/>
      <c r="X81" s="94"/>
    </row>
    <row r="82" spans="5:24">
      <c r="O82" s="94"/>
      <c r="P82" s="94"/>
      <c r="Q82" s="94"/>
      <c r="R82" s="123"/>
      <c r="S82" s="94"/>
      <c r="T82" s="94"/>
      <c r="U82" s="94"/>
      <c r="V82" s="94"/>
      <c r="W82" s="123"/>
      <c r="X82" s="94"/>
    </row>
    <row r="83" spans="5:24">
      <c r="J83" s="226"/>
      <c r="K83" s="226"/>
      <c r="L83" s="226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5:24">
      <c r="J84" s="226"/>
      <c r="K84" s="226"/>
      <c r="L84" s="226"/>
    </row>
    <row r="85" spans="5:24">
      <c r="J85" s="226"/>
      <c r="K85" s="226"/>
      <c r="L85" s="226"/>
    </row>
    <row r="86" spans="5:24">
      <c r="J86" s="226"/>
      <c r="K86" s="226"/>
      <c r="L86" s="226"/>
    </row>
    <row r="87" spans="5:24">
      <c r="J87" s="226"/>
      <c r="K87" s="226"/>
      <c r="L87" s="226"/>
    </row>
    <row r="88" spans="5:24">
      <c r="J88" s="226"/>
      <c r="K88" s="226"/>
      <c r="L88" s="226"/>
      <c r="M88" s="4"/>
      <c r="N88" s="4"/>
      <c r="O88" s="94"/>
      <c r="P88" s="94"/>
      <c r="Q88" s="94"/>
      <c r="R88" s="133"/>
      <c r="S88" s="94"/>
      <c r="T88" s="133"/>
      <c r="U88" s="133"/>
      <c r="V88" s="133"/>
    </row>
    <row r="89" spans="5:24">
      <c r="J89" s="226"/>
      <c r="K89" s="226"/>
      <c r="L89" s="226"/>
      <c r="M89" s="4"/>
      <c r="N89" s="4"/>
      <c r="O89" s="94"/>
      <c r="P89" s="94"/>
      <c r="Q89" s="94"/>
      <c r="R89" s="133"/>
      <c r="S89" s="94"/>
      <c r="T89" s="133"/>
      <c r="U89" s="133"/>
      <c r="V89" s="133"/>
    </row>
    <row r="90" spans="5:24">
      <c r="J90" s="226"/>
      <c r="K90" s="226"/>
      <c r="L90" s="226"/>
      <c r="M90" s="4"/>
      <c r="N90" s="4"/>
      <c r="O90" s="94"/>
      <c r="P90" s="94"/>
      <c r="Q90" s="94"/>
      <c r="R90" s="133"/>
      <c r="S90" s="94"/>
      <c r="T90" s="133"/>
      <c r="U90" s="133"/>
      <c r="V90" s="133"/>
    </row>
    <row r="91" spans="5:24">
      <c r="J91" s="226"/>
      <c r="K91" s="226"/>
      <c r="L91" s="226"/>
      <c r="M91" s="4"/>
      <c r="N91" s="4"/>
      <c r="O91" s="94"/>
      <c r="P91" s="94"/>
      <c r="Q91" s="94"/>
      <c r="R91" s="133"/>
      <c r="S91" s="94"/>
      <c r="T91" s="133"/>
      <c r="U91" s="133"/>
      <c r="V91" s="133"/>
    </row>
    <row r="92" spans="5:24">
      <c r="J92" s="226"/>
      <c r="K92" s="226"/>
      <c r="L92" s="226"/>
      <c r="M92" s="4"/>
      <c r="N92" s="4"/>
      <c r="O92" s="94"/>
      <c r="P92" s="94"/>
      <c r="Q92" s="94"/>
      <c r="R92" s="133"/>
      <c r="S92" s="94"/>
      <c r="T92" s="133"/>
      <c r="U92" s="133"/>
      <c r="V92" s="133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4"/>
      <c r="P93" s="94"/>
      <c r="Q93" s="94"/>
      <c r="R93" s="133"/>
      <c r="S93" s="94"/>
      <c r="T93" s="133"/>
      <c r="U93" s="133"/>
      <c r="V93" s="133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4"/>
      <c r="P94" s="94"/>
      <c r="Q94" s="94"/>
      <c r="R94" s="133"/>
      <c r="S94" s="94"/>
      <c r="T94" s="133"/>
      <c r="U94" s="133"/>
      <c r="V94" s="133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5"/>
      <c r="P95" s="135"/>
      <c r="Q95" s="135"/>
      <c r="R95" s="135"/>
      <c r="S95" s="135"/>
      <c r="T95" s="135"/>
      <c r="U95" s="135"/>
      <c r="V95" s="135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2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2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2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2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2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2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2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2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2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2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2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2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8</vt:i4>
      </vt:variant>
    </vt:vector>
  </HeadingPairs>
  <TitlesOfParts>
    <vt:vector size="31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 . NO METÁLICA</vt:lpstr>
      <vt:lpstr>4.1 NO METÁLICA REGIONES</vt:lpstr>
      <vt:lpstr>4.2 CARBONÍFERA</vt:lpstr>
      <vt:lpstr>03.1 EXPORTACIONES MINERAS</vt:lpstr>
      <vt:lpstr>5. MACROECONÓMICAS 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</vt:lpstr>
      <vt:lpstr>13.1 ACTIVIDAD MINERA</vt:lpstr>
      <vt:lpstr>14. RECAUDACION</vt:lpstr>
      <vt:lpstr>14. RECAUDACIÓN</vt:lpstr>
      <vt:lpstr>'11. TRANSFERENCIAS '!Área_de_impresión</vt:lpstr>
      <vt:lpstr>'12. TRANSFERENCIAS 2'!Área_de_impresión</vt:lpstr>
      <vt:lpstr>'13.1 ACTIVIDAD MINERA'!Área_de_impresión</vt:lpstr>
      <vt:lpstr>'14. RECAUDACIÓN'!Área_de_impresión</vt:lpstr>
      <vt:lpstr>'5. MACROECONÓMICAS '!Área_de_impresión</vt:lpstr>
      <vt:lpstr>'6. EXPORTACIONES'!Área_de_impresión</vt:lpstr>
      <vt:lpstr>'6.1 EXPORTACIONES PART'!Área_de_impresión</vt:lpstr>
      <vt:lpstr>'6.2 EXPORT PRODUCTOS'!Área_de_impresión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Santiago Arbe</cp:lastModifiedBy>
  <cp:lastPrinted>2019-11-26T15:44:16Z</cp:lastPrinted>
  <dcterms:created xsi:type="dcterms:W3CDTF">2014-07-07T20:10:18Z</dcterms:created>
  <dcterms:modified xsi:type="dcterms:W3CDTF">2020-04-17T14:45:00Z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{1D354CD0-393C-4569-95C5-5ADD20F3033F}</vt:lpwstr>
  </property>
  <property fmtid="{D5CDD505-2E9C-101B-9397-08002B2CF9AE}" pid="3" name="_NewReviewCycle">
    <vt:lpwstr/>
  </property>
</Properties>
</file>