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NEM\MINEM 2019\BEM 2019\BEM 2019-10\"/>
    </mc:Choice>
  </mc:AlternateContent>
  <bookViews>
    <workbookView xWindow="-105" yWindow="-105" windowWidth="23250" windowHeight="12570" tabRatio="859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1 NO METÁLICA REGIONES" sheetId="56" r:id="rId7"/>
    <sheet name="4.2 PRODUCCIÓN CARBONÍFERA" sheetId="57" r:id="rId8"/>
    <sheet name="03.1 EXPORTACIONES MINERAS" sheetId="3" state="hidden" r:id="rId9"/>
    <sheet name="5. MACROECONÓMICAS" sheetId="64" r:id="rId10"/>
    <sheet name="6. EXPORTACIONES" sheetId="65" r:id="rId11"/>
    <sheet name="6.1 EXPORTACIONES PART" sheetId="66" r:id="rId12"/>
    <sheet name="6.2 EXPORT PRODUCTOS" sheetId="67" r:id="rId13"/>
    <sheet name="7. INVERSIONES" sheetId="40" r:id="rId14"/>
    <sheet name="8. INVERSIONES TIPO" sheetId="41" r:id="rId15"/>
    <sheet name="9. INVERSIONES RUBRO" sheetId="42" r:id="rId16"/>
    <sheet name="10. EMPLEO" sheetId="43" r:id="rId17"/>
    <sheet name="11. TRANSFERENCIAS" sheetId="44" r:id="rId18"/>
    <sheet name="12. TRANSFERENCIAS 2" sheetId="45" r:id="rId19"/>
    <sheet name="13. CATASTRO ACTIVIDAD" sheetId="46" r:id="rId20"/>
    <sheet name="13.1 ACTIVIDAD MINERA" sheetId="63" r:id="rId21"/>
    <sheet name="14. RECAUDACION" sheetId="62" r:id="rId22"/>
    <sheet name="14. RECAUDACIÓN" sheetId="48" state="hidden" r:id="rId23"/>
  </sheets>
  <externalReferences>
    <externalReference r:id="rId24"/>
    <externalReference r:id="rId25"/>
  </externalReferences>
  <definedNames>
    <definedName name="_xlnm.Print_Area" localSheetId="0">'1. PRODUCCIÓN METÁLICA'!$A$1:$I$43</definedName>
    <definedName name="_xlnm.Print_Area" localSheetId="16">'10. EMPLEO'!$A$1:$O$60</definedName>
    <definedName name="_xlnm.Print_Area" localSheetId="17">'11. TRANSFERENCIAS'!$A$1:$K$33</definedName>
    <definedName name="_xlnm.Print_Area" localSheetId="18">'12. TRANSFERENCIAS 2'!$A$1:$K$87</definedName>
    <definedName name="_xlnm.Print_Area" localSheetId="19">'13. CATASTRO ACTIVIDAD'!#REF!</definedName>
    <definedName name="_xlnm.Print_Area" localSheetId="20">'13.1 ACTIVIDAD MINERA'!$A$1:$E$38</definedName>
    <definedName name="_xlnm.Print_Area" localSheetId="22">'14. RECAUDACIÓN'!$A$1:$F$21</definedName>
    <definedName name="_xlnm.Print_Area" localSheetId="1">'2. PRODUCCIÓN EMPRESAS '!$A$1:$H$78</definedName>
    <definedName name="_xlnm.Print_Area" localSheetId="4">'3. PRODUCCIÓN REGIONES'!#REF!</definedName>
    <definedName name="_xlnm.Print_Area" localSheetId="5">'4. NO METÁLICA'!#REF!</definedName>
    <definedName name="_xlnm.Print_Area" localSheetId="6">'4.1 NO METÁLICA REGIONES'!$A$1:$I$126</definedName>
    <definedName name="_xlnm.Print_Area" localSheetId="7">'4.2 PRODUCCIÓN CARBONÍFERA'!$A$1:$I$17</definedName>
    <definedName name="_xlnm.Print_Area" localSheetId="9">'5. MACROECONÓMICAS'!$A$1:$I$67</definedName>
    <definedName name="_xlnm.Print_Area" localSheetId="10">'6. EXPORTACIONES'!$A$1:$L$118</definedName>
    <definedName name="_xlnm.Print_Area" localSheetId="11">'6.1 EXPORTACIONES PART'!$A$1:$U$25</definedName>
    <definedName name="_xlnm.Print_Area" localSheetId="12">'6.2 EXPORT PRODUCTOS'!$A$1:$C$42</definedName>
    <definedName name="_xlnm.Print_Area" localSheetId="13">'7. INVERSIONES'!$A$1:$H$49</definedName>
    <definedName name="_xlnm.Print_Area" localSheetId="14">'8. INVERSIONES TIPO'!$A$1:$I$89</definedName>
    <definedName name="_xlnm.Print_Area" localSheetId="15">'9. INVERSIONES RUBRO'!$A$1:$H$82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46" l="1"/>
  <c r="N16" i="46"/>
  <c r="G31" i="43"/>
  <c r="D31" i="43"/>
  <c r="D26" i="43"/>
  <c r="D29" i="42"/>
  <c r="D20" i="42"/>
  <c r="D27" i="42"/>
  <c r="D28" i="42"/>
  <c r="D26" i="42"/>
  <c r="G12" i="42"/>
  <c r="D16" i="43" l="1"/>
  <c r="N43" i="46" l="1"/>
  <c r="N58" i="43"/>
  <c r="E15" i="40"/>
  <c r="H16" i="51"/>
  <c r="H14" i="57" l="1"/>
  <c r="D14" i="57"/>
  <c r="G13" i="57"/>
  <c r="H13" i="57" s="1"/>
  <c r="F13" i="57"/>
  <c r="C13" i="57"/>
  <c r="D13" i="57" s="1"/>
  <c r="B13" i="57"/>
  <c r="H12" i="57"/>
  <c r="D12" i="57"/>
  <c r="G11" i="57"/>
  <c r="H11" i="57" s="1"/>
  <c r="F11" i="57"/>
  <c r="C11" i="57"/>
  <c r="D11" i="57" s="1"/>
  <c r="B11" i="57"/>
  <c r="H10" i="57"/>
  <c r="D10" i="57"/>
  <c r="H9" i="57"/>
  <c r="D9" i="57"/>
  <c r="H8" i="57"/>
  <c r="D8" i="57"/>
  <c r="I7" i="57"/>
  <c r="H7" i="57"/>
  <c r="D7" i="57"/>
  <c r="G6" i="57"/>
  <c r="I8" i="57" s="1"/>
  <c r="F6" i="57"/>
  <c r="D6" i="57"/>
  <c r="C6" i="57"/>
  <c r="B6" i="57"/>
  <c r="H125" i="56"/>
  <c r="D125" i="56"/>
  <c r="H124" i="56"/>
  <c r="D124" i="56"/>
  <c r="H123" i="56"/>
  <c r="G122" i="56"/>
  <c r="I123" i="56" s="1"/>
  <c r="F122" i="56"/>
  <c r="C122" i="56"/>
  <c r="D122" i="56" s="1"/>
  <c r="B122" i="56"/>
  <c r="I121" i="56"/>
  <c r="H120" i="56"/>
  <c r="D120" i="56"/>
  <c r="G119" i="56"/>
  <c r="H119" i="56" s="1"/>
  <c r="F119" i="56"/>
  <c r="C119" i="56"/>
  <c r="B119" i="56"/>
  <c r="H118" i="56"/>
  <c r="D118" i="56"/>
  <c r="I117" i="56"/>
  <c r="G117" i="56"/>
  <c r="F117" i="56"/>
  <c r="C117" i="56"/>
  <c r="D117" i="56" s="1"/>
  <c r="B117" i="56"/>
  <c r="H115" i="56"/>
  <c r="H114" i="56"/>
  <c r="G113" i="56"/>
  <c r="I114" i="56" s="1"/>
  <c r="F113" i="56"/>
  <c r="C113" i="56"/>
  <c r="B113" i="56"/>
  <c r="H112" i="56"/>
  <c r="D112" i="56"/>
  <c r="I111" i="56"/>
  <c r="G111" i="56"/>
  <c r="H111" i="56" s="1"/>
  <c r="F111" i="56"/>
  <c r="D111" i="56"/>
  <c r="C111" i="56"/>
  <c r="B111" i="56"/>
  <c r="I110" i="56"/>
  <c r="H110" i="56"/>
  <c r="D110" i="56"/>
  <c r="I109" i="56"/>
  <c r="H109" i="56"/>
  <c r="D109" i="56"/>
  <c r="I108" i="56"/>
  <c r="I107" i="56" s="1"/>
  <c r="H108" i="56"/>
  <c r="D108" i="56"/>
  <c r="G107" i="56"/>
  <c r="H107" i="56" s="1"/>
  <c r="F107" i="56"/>
  <c r="C107" i="56"/>
  <c r="B107" i="56"/>
  <c r="H105" i="56"/>
  <c r="D105" i="56"/>
  <c r="I104" i="56"/>
  <c r="G103" i="56"/>
  <c r="F103" i="56"/>
  <c r="C103" i="56"/>
  <c r="D103" i="56" s="1"/>
  <c r="B103" i="56"/>
  <c r="H99" i="56"/>
  <c r="D99" i="56"/>
  <c r="H96" i="56"/>
  <c r="I94" i="56"/>
  <c r="H94" i="56"/>
  <c r="D94" i="56"/>
  <c r="G93" i="56"/>
  <c r="I100" i="56" s="1"/>
  <c r="F93" i="56"/>
  <c r="C93" i="56"/>
  <c r="B93" i="56"/>
  <c r="H92" i="56"/>
  <c r="D92" i="56"/>
  <c r="H91" i="56"/>
  <c r="D91" i="56"/>
  <c r="G89" i="56"/>
  <c r="I90" i="56" s="1"/>
  <c r="F89" i="56"/>
  <c r="C89" i="56"/>
  <c r="B89" i="56"/>
  <c r="H88" i="56"/>
  <c r="D88" i="56"/>
  <c r="H87" i="56"/>
  <c r="D87" i="56"/>
  <c r="H86" i="56"/>
  <c r="D86" i="56"/>
  <c r="G85" i="56"/>
  <c r="I88" i="56" s="1"/>
  <c r="F85" i="56"/>
  <c r="C85" i="56"/>
  <c r="B85" i="56"/>
  <c r="H83" i="56"/>
  <c r="D83" i="56"/>
  <c r="H82" i="56"/>
  <c r="G81" i="56"/>
  <c r="H81" i="56" s="1"/>
  <c r="F81" i="56"/>
  <c r="C81" i="56"/>
  <c r="B81" i="56"/>
  <c r="H80" i="56"/>
  <c r="D80" i="56"/>
  <c r="I79" i="56"/>
  <c r="H79" i="56"/>
  <c r="D79" i="56"/>
  <c r="G78" i="56"/>
  <c r="H78" i="56" s="1"/>
  <c r="F78" i="56"/>
  <c r="D78" i="56"/>
  <c r="C78" i="56"/>
  <c r="B78" i="56"/>
  <c r="H77" i="56"/>
  <c r="D77" i="56"/>
  <c r="G76" i="56"/>
  <c r="I77" i="56" s="1"/>
  <c r="I76" i="56" s="1"/>
  <c r="F76" i="56"/>
  <c r="C76" i="56"/>
  <c r="B76" i="56"/>
  <c r="H75" i="56"/>
  <c r="D75" i="56"/>
  <c r="H74" i="56"/>
  <c r="D74" i="56"/>
  <c r="H73" i="56"/>
  <c r="D73" i="56"/>
  <c r="H72" i="56"/>
  <c r="D72" i="56"/>
  <c r="H71" i="56"/>
  <c r="D71" i="56"/>
  <c r="G70" i="56"/>
  <c r="I74" i="56" s="1"/>
  <c r="F70" i="56"/>
  <c r="C70" i="56"/>
  <c r="B70" i="56"/>
  <c r="H69" i="56"/>
  <c r="D69" i="56"/>
  <c r="H68" i="56"/>
  <c r="D68" i="56"/>
  <c r="I67" i="56"/>
  <c r="H67" i="56"/>
  <c r="D67" i="56"/>
  <c r="G66" i="56"/>
  <c r="F66" i="56"/>
  <c r="C66" i="56"/>
  <c r="D66" i="56" s="1"/>
  <c r="B66" i="56"/>
  <c r="H65" i="56"/>
  <c r="D65" i="56"/>
  <c r="G64" i="56"/>
  <c r="F64" i="56"/>
  <c r="C64" i="56"/>
  <c r="D64" i="56" s="1"/>
  <c r="B64" i="56"/>
  <c r="H62" i="56"/>
  <c r="D62" i="56"/>
  <c r="H61" i="56"/>
  <c r="D61" i="56"/>
  <c r="H60" i="56"/>
  <c r="D60" i="56"/>
  <c r="G59" i="56"/>
  <c r="I63" i="56" s="1"/>
  <c r="F59" i="56"/>
  <c r="C59" i="56"/>
  <c r="D59" i="56" s="1"/>
  <c r="B59" i="56"/>
  <c r="I58" i="56"/>
  <c r="H57" i="56"/>
  <c r="H55" i="56"/>
  <c r="D55" i="56"/>
  <c r="H54" i="56"/>
  <c r="D54" i="56"/>
  <c r="I53" i="56"/>
  <c r="H53" i="56"/>
  <c r="D53" i="56"/>
  <c r="G52" i="56"/>
  <c r="I57" i="56" s="1"/>
  <c r="F52" i="56"/>
  <c r="C52" i="56"/>
  <c r="D52" i="56" s="1"/>
  <c r="B52" i="56"/>
  <c r="H51" i="56"/>
  <c r="D51" i="56"/>
  <c r="I49" i="56"/>
  <c r="H49" i="56"/>
  <c r="H48" i="56"/>
  <c r="D48" i="56"/>
  <c r="I47" i="56"/>
  <c r="H47" i="56"/>
  <c r="D47" i="56"/>
  <c r="H46" i="56"/>
  <c r="D46" i="56"/>
  <c r="H45" i="56"/>
  <c r="D45" i="56"/>
  <c r="G44" i="56"/>
  <c r="I48" i="56" s="1"/>
  <c r="F44" i="56"/>
  <c r="D44" i="56"/>
  <c r="C44" i="56"/>
  <c r="B44" i="56"/>
  <c r="H43" i="56"/>
  <c r="D43" i="56"/>
  <c r="H42" i="56"/>
  <c r="D42" i="56"/>
  <c r="G41" i="56"/>
  <c r="H41" i="56" s="1"/>
  <c r="F41" i="56"/>
  <c r="C41" i="56"/>
  <c r="B41" i="56"/>
  <c r="I40" i="56"/>
  <c r="H40" i="56"/>
  <c r="D40" i="56"/>
  <c r="H39" i="56"/>
  <c r="D39" i="56"/>
  <c r="H38" i="56"/>
  <c r="D38" i="56"/>
  <c r="H37" i="56"/>
  <c r="D37" i="56"/>
  <c r="I36" i="56"/>
  <c r="H36" i="56"/>
  <c r="D36" i="56"/>
  <c r="H35" i="56"/>
  <c r="D35" i="56"/>
  <c r="H34" i="56"/>
  <c r="D34" i="56"/>
  <c r="G33" i="56"/>
  <c r="I39" i="56" s="1"/>
  <c r="F33" i="56"/>
  <c r="C33" i="56"/>
  <c r="D33" i="56" s="1"/>
  <c r="B33" i="56"/>
  <c r="H32" i="56"/>
  <c r="D32" i="56"/>
  <c r="H31" i="56"/>
  <c r="H29" i="56"/>
  <c r="D29" i="56"/>
  <c r="H28" i="56"/>
  <c r="D28" i="56"/>
  <c r="H27" i="56"/>
  <c r="D27" i="56"/>
  <c r="H26" i="56"/>
  <c r="D26" i="56"/>
  <c r="G25" i="56"/>
  <c r="I32" i="56" s="1"/>
  <c r="F25" i="56"/>
  <c r="D25" i="56"/>
  <c r="C25" i="56"/>
  <c r="B25" i="56"/>
  <c r="H24" i="56"/>
  <c r="D24" i="56"/>
  <c r="H23" i="56"/>
  <c r="D23" i="56"/>
  <c r="H21" i="56"/>
  <c r="D21" i="56"/>
  <c r="G20" i="56"/>
  <c r="H20" i="56" s="1"/>
  <c r="F20" i="56"/>
  <c r="C20" i="56"/>
  <c r="D20" i="56" s="1"/>
  <c r="B20" i="56"/>
  <c r="H19" i="56"/>
  <c r="D19" i="56"/>
  <c r="H18" i="56"/>
  <c r="D18" i="56"/>
  <c r="I17" i="56"/>
  <c r="H17" i="56"/>
  <c r="D17" i="56"/>
  <c r="H16" i="56"/>
  <c r="D16" i="56"/>
  <c r="H15" i="56"/>
  <c r="D15" i="56"/>
  <c r="G14" i="56"/>
  <c r="I16" i="56" s="1"/>
  <c r="F14" i="56"/>
  <c r="C14" i="56"/>
  <c r="B14" i="56"/>
  <c r="H13" i="56"/>
  <c r="D13" i="56"/>
  <c r="G12" i="56"/>
  <c r="F12" i="56"/>
  <c r="C12" i="56"/>
  <c r="D12" i="56" s="1"/>
  <c r="B12" i="56"/>
  <c r="H11" i="56"/>
  <c r="D11" i="56"/>
  <c r="H10" i="56"/>
  <c r="D10" i="56"/>
  <c r="H9" i="56"/>
  <c r="D9" i="56"/>
  <c r="H8" i="56"/>
  <c r="D8" i="56"/>
  <c r="H7" i="56"/>
  <c r="D7" i="56"/>
  <c r="G6" i="56"/>
  <c r="I8" i="56" s="1"/>
  <c r="F6" i="56"/>
  <c r="C6" i="56"/>
  <c r="B6" i="56"/>
  <c r="H44" i="54"/>
  <c r="D44" i="54"/>
  <c r="H43" i="54"/>
  <c r="D43" i="54"/>
  <c r="H42" i="54"/>
  <c r="D42" i="54"/>
  <c r="G41" i="54"/>
  <c r="I44" i="54" s="1"/>
  <c r="F41" i="54"/>
  <c r="C41" i="54"/>
  <c r="D41" i="54" s="1"/>
  <c r="B41" i="54"/>
  <c r="H40" i="54"/>
  <c r="H39" i="54"/>
  <c r="D39" i="54"/>
  <c r="I38" i="54"/>
  <c r="H38" i="54"/>
  <c r="D38" i="54"/>
  <c r="I37" i="54"/>
  <c r="H37" i="54"/>
  <c r="D37" i="54"/>
  <c r="H36" i="54"/>
  <c r="D36" i="54"/>
  <c r="H35" i="54"/>
  <c r="I34" i="54"/>
  <c r="H34" i="54"/>
  <c r="D34" i="54"/>
  <c r="H33" i="54"/>
  <c r="I32" i="54"/>
  <c r="H32" i="54"/>
  <c r="D32" i="54"/>
  <c r="H31" i="54"/>
  <c r="D31" i="54"/>
  <c r="H30" i="54"/>
  <c r="D30" i="54"/>
  <c r="I29" i="54"/>
  <c r="H29" i="54"/>
  <c r="H28" i="54"/>
  <c r="D28" i="54"/>
  <c r="H27" i="54"/>
  <c r="D27" i="54"/>
  <c r="H26" i="54"/>
  <c r="D26" i="54"/>
  <c r="I25" i="54"/>
  <c r="H25" i="54"/>
  <c r="D25" i="54"/>
  <c r="I23" i="54"/>
  <c r="H23" i="54"/>
  <c r="D23" i="54"/>
  <c r="H22" i="54"/>
  <c r="H21" i="54"/>
  <c r="D21" i="54"/>
  <c r="I20" i="54"/>
  <c r="H20" i="54"/>
  <c r="D20" i="54"/>
  <c r="H19" i="54"/>
  <c r="D19" i="54"/>
  <c r="H18" i="54"/>
  <c r="D18" i="54"/>
  <c r="H17" i="54"/>
  <c r="D17" i="54"/>
  <c r="I16" i="54"/>
  <c r="H16" i="54"/>
  <c r="D16" i="54"/>
  <c r="H15" i="54"/>
  <c r="D15" i="54"/>
  <c r="H14" i="54"/>
  <c r="D14" i="54"/>
  <c r="H13" i="54"/>
  <c r="D13" i="54"/>
  <c r="I12" i="54"/>
  <c r="H12" i="54"/>
  <c r="D12" i="54"/>
  <c r="H11" i="54"/>
  <c r="D11" i="54"/>
  <c r="H10" i="54"/>
  <c r="D10" i="54"/>
  <c r="H9" i="54"/>
  <c r="D9" i="54"/>
  <c r="I8" i="54"/>
  <c r="H8" i="54"/>
  <c r="D8" i="54"/>
  <c r="H7" i="54"/>
  <c r="D7" i="54"/>
  <c r="G6" i="54"/>
  <c r="I33" i="54" s="1"/>
  <c r="F6" i="54"/>
  <c r="C6" i="54"/>
  <c r="B6" i="54"/>
  <c r="I31" i="56" l="1"/>
  <c r="I62" i="56"/>
  <c r="I7" i="54"/>
  <c r="I11" i="54"/>
  <c r="I15" i="54"/>
  <c r="I19" i="54"/>
  <c r="I24" i="54"/>
  <c r="I28" i="54"/>
  <c r="H41" i="54"/>
  <c r="D6" i="56"/>
  <c r="D14" i="56"/>
  <c r="H66" i="56"/>
  <c r="D76" i="56"/>
  <c r="H14" i="56"/>
  <c r="I42" i="54"/>
  <c r="I18" i="56"/>
  <c r="I26" i="56"/>
  <c r="I50" i="56"/>
  <c r="H85" i="56"/>
  <c r="I12" i="57"/>
  <c r="I11" i="57" s="1"/>
  <c r="I30" i="54"/>
  <c r="I35" i="54"/>
  <c r="I39" i="54"/>
  <c r="I7" i="56"/>
  <c r="I60" i="56"/>
  <c r="D6" i="54"/>
  <c r="I9" i="54"/>
  <c r="I13" i="54"/>
  <c r="I17" i="54"/>
  <c r="I21" i="54"/>
  <c r="I26" i="54"/>
  <c r="I23" i="56"/>
  <c r="I45" i="56"/>
  <c r="I55" i="56"/>
  <c r="H64" i="56"/>
  <c r="D107" i="56"/>
  <c r="I40" i="54"/>
  <c r="I43" i="54"/>
  <c r="H12" i="56"/>
  <c r="I15" i="56"/>
  <c r="I14" i="56" s="1"/>
  <c r="I19" i="56"/>
  <c r="I56" i="56"/>
  <c r="I65" i="56"/>
  <c r="I64" i="56" s="1"/>
  <c r="I86" i="56"/>
  <c r="I9" i="57"/>
  <c r="H76" i="56"/>
  <c r="I22" i="54"/>
  <c r="I31" i="54"/>
  <c r="I36" i="54"/>
  <c r="I38" i="56"/>
  <c r="I42" i="56"/>
  <c r="I61" i="56"/>
  <c r="I59" i="56" s="1"/>
  <c r="I69" i="56"/>
  <c r="I120" i="56"/>
  <c r="I119" i="56" s="1"/>
  <c r="I22" i="56"/>
  <c r="D119" i="56"/>
  <c r="H6" i="54"/>
  <c r="I10" i="54"/>
  <c r="I6" i="54" s="1"/>
  <c r="I14" i="54"/>
  <c r="I18" i="54"/>
  <c r="I27" i="54"/>
  <c r="I28" i="56"/>
  <c r="I21" i="56"/>
  <c r="H59" i="56"/>
  <c r="D85" i="56"/>
  <c r="I11" i="56"/>
  <c r="D41" i="56"/>
  <c r="H113" i="56"/>
  <c r="I9" i="56"/>
  <c r="I13" i="56"/>
  <c r="I12" i="56" s="1"/>
  <c r="I34" i="56"/>
  <c r="I33" i="56" s="1"/>
  <c r="D70" i="56"/>
  <c r="I82" i="56"/>
  <c r="D93" i="56"/>
  <c r="H103" i="56"/>
  <c r="H117" i="56"/>
  <c r="I10" i="57"/>
  <c r="H6" i="57"/>
  <c r="I41" i="56"/>
  <c r="H70" i="56"/>
  <c r="I124" i="56"/>
  <c r="I122" i="56" s="1"/>
  <c r="H93" i="56"/>
  <c r="I99" i="56"/>
  <c r="H25" i="56"/>
  <c r="I43" i="56"/>
  <c r="I83" i="56"/>
  <c r="H6" i="56"/>
  <c r="I29" i="56"/>
  <c r="H33" i="56"/>
  <c r="I46" i="56"/>
  <c r="I51" i="56"/>
  <c r="I68" i="56"/>
  <c r="I66" i="56" s="1"/>
  <c r="I80" i="56"/>
  <c r="I78" i="56" s="1"/>
  <c r="I84" i="56"/>
  <c r="I101" i="56"/>
  <c r="I105" i="56"/>
  <c r="I115" i="56"/>
  <c r="I125" i="56"/>
  <c r="I10" i="56"/>
  <c r="I30" i="56"/>
  <c r="I37" i="56"/>
  <c r="I54" i="56"/>
  <c r="I71" i="56"/>
  <c r="I75" i="56"/>
  <c r="I87" i="56"/>
  <c r="I85" i="56" s="1"/>
  <c r="I91" i="56"/>
  <c r="I89" i="56" s="1"/>
  <c r="I102" i="56"/>
  <c r="I106" i="56"/>
  <c r="I116" i="56"/>
  <c r="H122" i="56"/>
  <c r="I72" i="56"/>
  <c r="I92" i="56"/>
  <c r="I95" i="56"/>
  <c r="I24" i="56"/>
  <c r="H44" i="56"/>
  <c r="I96" i="56"/>
  <c r="I27" i="56"/>
  <c r="I25" i="56" s="1"/>
  <c r="H52" i="56"/>
  <c r="I97" i="56"/>
  <c r="I35" i="56"/>
  <c r="I73" i="56"/>
  <c r="I98" i="56"/>
  <c r="I20" i="56" l="1"/>
  <c r="I93" i="56"/>
  <c r="I52" i="56"/>
  <c r="I6" i="57"/>
  <c r="I44" i="56"/>
  <c r="I6" i="56"/>
  <c r="I81" i="56"/>
  <c r="I41" i="54"/>
  <c r="I70" i="56"/>
  <c r="I113" i="56"/>
  <c r="I103" i="56"/>
  <c r="G92" i="53" l="1"/>
  <c r="D92" i="53"/>
  <c r="G91" i="53"/>
  <c r="D91" i="53"/>
  <c r="G90" i="53"/>
  <c r="D90" i="53"/>
  <c r="G89" i="53"/>
  <c r="D89" i="53"/>
  <c r="G88" i="53"/>
  <c r="D88" i="53"/>
  <c r="G87" i="53"/>
  <c r="D87" i="53"/>
  <c r="G86" i="53"/>
  <c r="D86" i="53"/>
  <c r="G85" i="53"/>
  <c r="F85" i="53"/>
  <c r="H92" i="53" s="1"/>
  <c r="E85" i="53"/>
  <c r="C85" i="53"/>
  <c r="B85" i="53"/>
  <c r="G84" i="53"/>
  <c r="D84" i="53"/>
  <c r="F83" i="53"/>
  <c r="G83" i="53" s="1"/>
  <c r="E83" i="53"/>
  <c r="C83" i="53"/>
  <c r="B83" i="53"/>
  <c r="H82" i="53"/>
  <c r="H81" i="53" s="1"/>
  <c r="G82" i="53"/>
  <c r="D82" i="53"/>
  <c r="F81" i="53"/>
  <c r="E81" i="53"/>
  <c r="C81" i="53"/>
  <c r="B81" i="53"/>
  <c r="G80" i="53"/>
  <c r="D80" i="53"/>
  <c r="G79" i="53"/>
  <c r="G78" i="53"/>
  <c r="D78" i="53"/>
  <c r="H77" i="53"/>
  <c r="G77" i="53"/>
  <c r="D77" i="53"/>
  <c r="G76" i="53"/>
  <c r="D76" i="53"/>
  <c r="G75" i="53"/>
  <c r="D75" i="53"/>
  <c r="G74" i="53"/>
  <c r="D74" i="53"/>
  <c r="H73" i="53"/>
  <c r="G73" i="53"/>
  <c r="D73" i="53"/>
  <c r="G72" i="53"/>
  <c r="D72" i="53"/>
  <c r="G71" i="53"/>
  <c r="D71" i="53"/>
  <c r="G70" i="53"/>
  <c r="D70" i="53"/>
  <c r="G69" i="53"/>
  <c r="D69" i="53"/>
  <c r="G68" i="53"/>
  <c r="D68" i="53"/>
  <c r="G67" i="53"/>
  <c r="D67" i="53"/>
  <c r="G66" i="53"/>
  <c r="D66" i="53"/>
  <c r="G65" i="53"/>
  <c r="D65" i="53"/>
  <c r="F64" i="53"/>
  <c r="H78" i="53" s="1"/>
  <c r="E64" i="53"/>
  <c r="C64" i="53"/>
  <c r="D64" i="53" s="1"/>
  <c r="B64" i="53"/>
  <c r="G63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G54" i="53"/>
  <c r="D54" i="53"/>
  <c r="G53" i="53"/>
  <c r="D53" i="53"/>
  <c r="F52" i="53"/>
  <c r="E52" i="53"/>
  <c r="C52" i="53"/>
  <c r="D52" i="53" s="1"/>
  <c r="B52" i="53"/>
  <c r="G51" i="53"/>
  <c r="G50" i="53"/>
  <c r="G49" i="53"/>
  <c r="D49" i="53"/>
  <c r="G48" i="53"/>
  <c r="D48" i="53"/>
  <c r="H47" i="53"/>
  <c r="G47" i="53"/>
  <c r="D47" i="53"/>
  <c r="G46" i="53"/>
  <c r="G45" i="53"/>
  <c r="D45" i="53"/>
  <c r="H44" i="53"/>
  <c r="G44" i="53"/>
  <c r="D44" i="53"/>
  <c r="H43" i="53"/>
  <c r="G43" i="53"/>
  <c r="D43" i="53"/>
  <c r="G42" i="53"/>
  <c r="D42" i="53"/>
  <c r="G41" i="53"/>
  <c r="D41" i="53"/>
  <c r="F40" i="53"/>
  <c r="H50" i="53" s="1"/>
  <c r="E40" i="53"/>
  <c r="G40" i="53" s="1"/>
  <c r="C40" i="53"/>
  <c r="B40" i="53"/>
  <c r="H39" i="53"/>
  <c r="G39" i="53"/>
  <c r="D39" i="53"/>
  <c r="G38" i="53"/>
  <c r="D38" i="53"/>
  <c r="G37" i="53"/>
  <c r="D37" i="53"/>
  <c r="G36" i="53"/>
  <c r="D36" i="53"/>
  <c r="G35" i="53"/>
  <c r="D35" i="53"/>
  <c r="G34" i="53"/>
  <c r="D34" i="53"/>
  <c r="G33" i="53"/>
  <c r="D33" i="53"/>
  <c r="G32" i="53"/>
  <c r="D32" i="53"/>
  <c r="G31" i="53"/>
  <c r="D31" i="53"/>
  <c r="G30" i="53"/>
  <c r="D30" i="53"/>
  <c r="G29" i="53"/>
  <c r="D29" i="53"/>
  <c r="G28" i="53"/>
  <c r="D28" i="53"/>
  <c r="G27" i="53"/>
  <c r="D27" i="53"/>
  <c r="G26" i="53"/>
  <c r="D26" i="53"/>
  <c r="H25" i="53"/>
  <c r="G25" i="53"/>
  <c r="D25" i="53"/>
  <c r="G24" i="53"/>
  <c r="D24" i="53"/>
  <c r="G23" i="53"/>
  <c r="D23" i="53"/>
  <c r="F22" i="53"/>
  <c r="H36" i="53" s="1"/>
  <c r="E22" i="53"/>
  <c r="C22" i="53"/>
  <c r="B22" i="53"/>
  <c r="H21" i="53"/>
  <c r="G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G7" i="53"/>
  <c r="D7" i="53"/>
  <c r="F6" i="53"/>
  <c r="G6" i="53" s="1"/>
  <c r="E6" i="53"/>
  <c r="C6" i="53"/>
  <c r="B6" i="53"/>
  <c r="G77" i="52"/>
  <c r="D77" i="52"/>
  <c r="G76" i="52"/>
  <c r="D76" i="52"/>
  <c r="G75" i="52"/>
  <c r="D75" i="52"/>
  <c r="H74" i="52"/>
  <c r="G74" i="52"/>
  <c r="D74" i="52"/>
  <c r="G73" i="52"/>
  <c r="D73" i="52"/>
  <c r="H72" i="52"/>
  <c r="G72" i="52"/>
  <c r="D72" i="52"/>
  <c r="F71" i="52"/>
  <c r="H75" i="52" s="1"/>
  <c r="E71" i="52"/>
  <c r="C71" i="52"/>
  <c r="B71" i="52"/>
  <c r="D71" i="52" s="1"/>
  <c r="G70" i="52"/>
  <c r="D70" i="52"/>
  <c r="F69" i="52"/>
  <c r="G69" i="52" s="1"/>
  <c r="E69" i="52"/>
  <c r="C69" i="52"/>
  <c r="D69" i="52" s="1"/>
  <c r="B69" i="52"/>
  <c r="G68" i="52"/>
  <c r="D68" i="52"/>
  <c r="G67" i="52"/>
  <c r="D67" i="52"/>
  <c r="F66" i="52"/>
  <c r="E66" i="52"/>
  <c r="C66" i="52"/>
  <c r="B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6" i="52"/>
  <c r="D56" i="52"/>
  <c r="G55" i="52"/>
  <c r="D55" i="52"/>
  <c r="F54" i="52"/>
  <c r="H64" i="52" s="1"/>
  <c r="E54" i="52"/>
  <c r="C54" i="52"/>
  <c r="D54" i="52" s="1"/>
  <c r="B54" i="52"/>
  <c r="G53" i="52"/>
  <c r="D53" i="52"/>
  <c r="G52" i="52"/>
  <c r="D52" i="52"/>
  <c r="H51" i="52"/>
  <c r="G51" i="52"/>
  <c r="D51" i="52"/>
  <c r="G50" i="52"/>
  <c r="D50" i="52"/>
  <c r="H49" i="52"/>
  <c r="G49" i="52"/>
  <c r="D49" i="52"/>
  <c r="G48" i="52"/>
  <c r="D48" i="52"/>
  <c r="G47" i="52"/>
  <c r="D47" i="52"/>
  <c r="G46" i="52"/>
  <c r="D46" i="52"/>
  <c r="H45" i="52"/>
  <c r="G45" i="52"/>
  <c r="D45" i="52"/>
  <c r="G44" i="52"/>
  <c r="D44" i="52"/>
  <c r="G43" i="52"/>
  <c r="D43" i="52"/>
  <c r="F42" i="52"/>
  <c r="H52" i="52" s="1"/>
  <c r="E42" i="52"/>
  <c r="C42" i="52"/>
  <c r="B42" i="52"/>
  <c r="H41" i="52"/>
  <c r="G41" i="52"/>
  <c r="D41" i="52"/>
  <c r="G40" i="52"/>
  <c r="D40" i="52"/>
  <c r="G39" i="52"/>
  <c r="D39" i="52"/>
  <c r="G38" i="52"/>
  <c r="D38" i="52"/>
  <c r="H37" i="52"/>
  <c r="G37" i="52"/>
  <c r="D37" i="52"/>
  <c r="G36" i="52"/>
  <c r="H35" i="52"/>
  <c r="G35" i="52"/>
  <c r="D35" i="52"/>
  <c r="G34" i="52"/>
  <c r="D34" i="52"/>
  <c r="H33" i="52"/>
  <c r="G33" i="52"/>
  <c r="D33" i="52"/>
  <c r="H32" i="52"/>
  <c r="G32" i="52"/>
  <c r="D32" i="52"/>
  <c r="H31" i="52"/>
  <c r="G31" i="52"/>
  <c r="D31" i="52"/>
  <c r="F30" i="52"/>
  <c r="H38" i="52" s="1"/>
  <c r="E30" i="52"/>
  <c r="C30" i="52"/>
  <c r="B30" i="52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9" i="52"/>
  <c r="D19" i="52"/>
  <c r="F18" i="52"/>
  <c r="H27" i="52" s="1"/>
  <c r="E18" i="52"/>
  <c r="C18" i="52"/>
  <c r="D18" i="52" s="1"/>
  <c r="B18" i="52"/>
  <c r="H17" i="52"/>
  <c r="G17" i="52"/>
  <c r="D17" i="52"/>
  <c r="G16" i="52"/>
  <c r="D16" i="52"/>
  <c r="G15" i="52"/>
  <c r="D15" i="52"/>
  <c r="G14" i="52"/>
  <c r="D14" i="52"/>
  <c r="H13" i="52"/>
  <c r="G13" i="52"/>
  <c r="D13" i="52"/>
  <c r="G12" i="52"/>
  <c r="D12" i="52"/>
  <c r="H11" i="52"/>
  <c r="G11" i="52"/>
  <c r="D11" i="52"/>
  <c r="G10" i="52"/>
  <c r="D10" i="52"/>
  <c r="G9" i="52"/>
  <c r="D9" i="52"/>
  <c r="G8" i="52"/>
  <c r="D8" i="52"/>
  <c r="H7" i="52"/>
  <c r="G7" i="52"/>
  <c r="D7" i="52"/>
  <c r="F6" i="52"/>
  <c r="H16" i="52" s="1"/>
  <c r="E6" i="52"/>
  <c r="C6" i="52"/>
  <c r="D6" i="52" s="1"/>
  <c r="B6" i="52"/>
  <c r="I41" i="51"/>
  <c r="H41" i="51"/>
  <c r="G41" i="51"/>
  <c r="F41" i="51"/>
  <c r="E41" i="51"/>
  <c r="D41" i="51"/>
  <c r="C41" i="51"/>
  <c r="B41" i="51"/>
  <c r="A40" i="51"/>
  <c r="I36" i="51"/>
  <c r="H36" i="51"/>
  <c r="G36" i="51"/>
  <c r="F36" i="51"/>
  <c r="E36" i="51"/>
  <c r="D36" i="51"/>
  <c r="C36" i="51"/>
  <c r="B36" i="51"/>
  <c r="I31" i="51"/>
  <c r="H31" i="51"/>
  <c r="G31" i="51"/>
  <c r="F31" i="51"/>
  <c r="E31" i="51"/>
  <c r="D31" i="51"/>
  <c r="C31" i="51"/>
  <c r="B31" i="51"/>
  <c r="I16" i="51"/>
  <c r="G16" i="51"/>
  <c r="F16" i="51"/>
  <c r="E16" i="51"/>
  <c r="D16" i="51"/>
  <c r="C16" i="51"/>
  <c r="B16" i="51"/>
  <c r="H57" i="52" l="1"/>
  <c r="H61" i="52"/>
  <c r="H65" i="52"/>
  <c r="D66" i="52"/>
  <c r="H9" i="53"/>
  <c r="H13" i="53"/>
  <c r="H17" i="53"/>
  <c r="H35" i="53"/>
  <c r="D40" i="53"/>
  <c r="G52" i="53"/>
  <c r="H89" i="53"/>
  <c r="G54" i="52"/>
  <c r="H58" i="52"/>
  <c r="H62" i="52"/>
  <c r="D6" i="53"/>
  <c r="D22" i="53"/>
  <c r="D83" i="53"/>
  <c r="D42" i="52"/>
  <c r="G66" i="52"/>
  <c r="H31" i="53"/>
  <c r="H48" i="53"/>
  <c r="H69" i="53"/>
  <c r="H79" i="53"/>
  <c r="H70" i="52"/>
  <c r="H69" i="52" s="1"/>
  <c r="H10" i="53"/>
  <c r="H14" i="53"/>
  <c r="H18" i="53"/>
  <c r="H86" i="53"/>
  <c r="H90" i="53"/>
  <c r="H55" i="52"/>
  <c r="H59" i="52"/>
  <c r="H63" i="52"/>
  <c r="H27" i="53"/>
  <c r="H65" i="53"/>
  <c r="H9" i="52"/>
  <c r="D30" i="52"/>
  <c r="H47" i="52"/>
  <c r="H67" i="52"/>
  <c r="H37" i="53"/>
  <c r="H49" i="53"/>
  <c r="H75" i="53"/>
  <c r="H7" i="53"/>
  <c r="H11" i="53"/>
  <c r="H15" i="53"/>
  <c r="H19" i="53"/>
  <c r="H23" i="53"/>
  <c r="H41" i="53"/>
  <c r="H40" i="53" s="1"/>
  <c r="H45" i="53"/>
  <c r="D81" i="53"/>
  <c r="H84" i="53"/>
  <c r="H83" i="53" s="1"/>
  <c r="H87" i="53"/>
  <c r="H91" i="53"/>
  <c r="H34" i="52"/>
  <c r="H39" i="52"/>
  <c r="H43" i="52"/>
  <c r="H56" i="52"/>
  <c r="H54" i="52" s="1"/>
  <c r="H60" i="52"/>
  <c r="H33" i="53"/>
  <c r="H71" i="53"/>
  <c r="H15" i="52"/>
  <c r="H53" i="52"/>
  <c r="H46" i="53"/>
  <c r="H51" i="53"/>
  <c r="G81" i="53"/>
  <c r="D85" i="53"/>
  <c r="H76" i="52"/>
  <c r="H8" i="53"/>
  <c r="H12" i="53"/>
  <c r="H16" i="53"/>
  <c r="H20" i="53"/>
  <c r="H29" i="53"/>
  <c r="H42" i="53"/>
  <c r="H67" i="53"/>
  <c r="H88" i="53"/>
  <c r="G22" i="53"/>
  <c r="H56" i="53"/>
  <c r="H60" i="53"/>
  <c r="H26" i="53"/>
  <c r="H30" i="53"/>
  <c r="H34" i="53"/>
  <c r="H38" i="53"/>
  <c r="G64" i="53"/>
  <c r="H80" i="53"/>
  <c r="H53" i="53"/>
  <c r="H57" i="53"/>
  <c r="H61" i="53"/>
  <c r="H68" i="53"/>
  <c r="H72" i="53"/>
  <c r="H76" i="53"/>
  <c r="H54" i="53"/>
  <c r="H58" i="53"/>
  <c r="H62" i="53"/>
  <c r="H24" i="53"/>
  <c r="H28" i="53"/>
  <c r="H32" i="53"/>
  <c r="H63" i="53"/>
  <c r="H55" i="53"/>
  <c r="H59" i="53"/>
  <c r="H66" i="53"/>
  <c r="H70" i="53"/>
  <c r="H74" i="53"/>
  <c r="H66" i="52"/>
  <c r="H20" i="52"/>
  <c r="H24" i="52"/>
  <c r="H28" i="52"/>
  <c r="G42" i="52"/>
  <c r="G6" i="52"/>
  <c r="H46" i="52"/>
  <c r="H50" i="52"/>
  <c r="H10" i="52"/>
  <c r="H14" i="52"/>
  <c r="H73" i="52"/>
  <c r="H77" i="52"/>
  <c r="H21" i="52"/>
  <c r="H25" i="52"/>
  <c r="H29" i="52"/>
  <c r="H36" i="52"/>
  <c r="H30" i="52" s="1"/>
  <c r="H40" i="52"/>
  <c r="H68" i="52"/>
  <c r="G18" i="52"/>
  <c r="H22" i="52"/>
  <c r="H26" i="52"/>
  <c r="H44" i="52"/>
  <c r="H48" i="52"/>
  <c r="G71" i="52"/>
  <c r="H8" i="52"/>
  <c r="H12" i="52"/>
  <c r="H19" i="52"/>
  <c r="H23" i="52"/>
  <c r="G30" i="52"/>
  <c r="C10" i="63"/>
  <c r="D10" i="63" s="1"/>
  <c r="A10" i="63"/>
  <c r="D9" i="63"/>
  <c r="D8" i="63"/>
  <c r="D7" i="63"/>
  <c r="D6" i="63"/>
  <c r="D5" i="63"/>
  <c r="D4" i="63"/>
  <c r="H71" i="52" l="1"/>
  <c r="H42" i="52"/>
  <c r="H64" i="53"/>
  <c r="H85" i="53"/>
  <c r="H22" i="53"/>
  <c r="H6" i="52"/>
  <c r="H6" i="53"/>
  <c r="H52" i="53"/>
  <c r="H18" i="52"/>
  <c r="N42" i="46"/>
  <c r="N30" i="46"/>
  <c r="N29" i="46"/>
  <c r="C14" i="62" l="1"/>
  <c r="D14" i="62"/>
  <c r="E14" i="62"/>
  <c r="B14" i="62"/>
  <c r="B25" i="62"/>
  <c r="F24" i="62"/>
  <c r="F23" i="62"/>
  <c r="F15" i="62"/>
  <c r="F16" i="62"/>
  <c r="F17" i="62"/>
  <c r="F18" i="62"/>
  <c r="G78" i="42"/>
  <c r="D78" i="42"/>
  <c r="G77" i="42"/>
  <c r="D77" i="42"/>
  <c r="G76" i="42"/>
  <c r="D76" i="42"/>
  <c r="G74" i="42"/>
  <c r="D74" i="42"/>
  <c r="G73" i="42"/>
  <c r="D73" i="42"/>
  <c r="G72" i="42"/>
  <c r="D72" i="42"/>
  <c r="G71" i="42"/>
  <c r="D71" i="42"/>
  <c r="G70" i="42"/>
  <c r="D70" i="42"/>
  <c r="G69" i="42"/>
  <c r="D69" i="42"/>
  <c r="G68" i="42"/>
  <c r="D68" i="42"/>
  <c r="F67" i="42"/>
  <c r="H74" i="42" s="1"/>
  <c r="E67" i="42"/>
  <c r="E79" i="42" s="1"/>
  <c r="C67" i="42"/>
  <c r="B67" i="42"/>
  <c r="G66" i="42"/>
  <c r="D66" i="42"/>
  <c r="G65" i="42"/>
  <c r="D65" i="42"/>
  <c r="H64" i="42"/>
  <c r="G64" i="42"/>
  <c r="D64" i="42"/>
  <c r="G63" i="42"/>
  <c r="D63" i="42"/>
  <c r="H62" i="42"/>
  <c r="G61" i="42"/>
  <c r="D61" i="42"/>
  <c r="G60" i="42"/>
  <c r="D60" i="42"/>
  <c r="G59" i="42"/>
  <c r="D59" i="42"/>
  <c r="H58" i="42"/>
  <c r="G58" i="42"/>
  <c r="D58" i="42"/>
  <c r="G57" i="42"/>
  <c r="D57" i="42"/>
  <c r="G56" i="42"/>
  <c r="D56" i="42"/>
  <c r="F55" i="42"/>
  <c r="H59" i="42" s="1"/>
  <c r="E55" i="42"/>
  <c r="C55" i="42"/>
  <c r="B55" i="42"/>
  <c r="G54" i="42"/>
  <c r="D54" i="42"/>
  <c r="G53" i="42"/>
  <c r="D53" i="42"/>
  <c r="G52" i="42"/>
  <c r="D52" i="42"/>
  <c r="G51" i="42"/>
  <c r="D51" i="42"/>
  <c r="G50" i="42"/>
  <c r="D50" i="42"/>
  <c r="G49" i="42"/>
  <c r="D49" i="42"/>
  <c r="G48" i="42"/>
  <c r="D48" i="42"/>
  <c r="G47" i="42"/>
  <c r="D47" i="42"/>
  <c r="G46" i="42"/>
  <c r="D46" i="42"/>
  <c r="G45" i="42"/>
  <c r="D45" i="42"/>
  <c r="G44" i="42"/>
  <c r="F43" i="42"/>
  <c r="E43" i="42"/>
  <c r="C43" i="42"/>
  <c r="D43" i="42" s="1"/>
  <c r="B43" i="42"/>
  <c r="H42" i="42"/>
  <c r="G42" i="42"/>
  <c r="D42" i="42"/>
  <c r="G41" i="42"/>
  <c r="D41" i="42"/>
  <c r="G40" i="42"/>
  <c r="D40" i="42"/>
  <c r="G39" i="42"/>
  <c r="G38" i="42"/>
  <c r="D38" i="42"/>
  <c r="G37" i="42"/>
  <c r="D37" i="42"/>
  <c r="G36" i="42"/>
  <c r="D36" i="42"/>
  <c r="G35" i="42"/>
  <c r="D35" i="42"/>
  <c r="G34" i="42"/>
  <c r="D34" i="42"/>
  <c r="G33" i="42"/>
  <c r="D33" i="42"/>
  <c r="H32" i="42"/>
  <c r="G32" i="42"/>
  <c r="D32" i="42"/>
  <c r="F31" i="42"/>
  <c r="H37" i="42" s="1"/>
  <c r="E31" i="42"/>
  <c r="C31" i="42"/>
  <c r="D31" i="42" s="1"/>
  <c r="B31" i="42"/>
  <c r="G30" i="42"/>
  <c r="D30" i="42"/>
  <c r="G29" i="42"/>
  <c r="G28" i="42"/>
  <c r="G27" i="42"/>
  <c r="G26" i="42"/>
  <c r="G25" i="42"/>
  <c r="D25" i="42"/>
  <c r="G24" i="42"/>
  <c r="D24" i="42"/>
  <c r="G23" i="42"/>
  <c r="D23" i="42"/>
  <c r="G22" i="42"/>
  <c r="D22" i="42"/>
  <c r="F19" i="42"/>
  <c r="H27" i="42" s="1"/>
  <c r="E19" i="42"/>
  <c r="C19" i="42"/>
  <c r="B19" i="42"/>
  <c r="G18" i="42"/>
  <c r="D18" i="42"/>
  <c r="G17" i="42"/>
  <c r="D17" i="42"/>
  <c r="G16" i="42"/>
  <c r="D16" i="42"/>
  <c r="G15" i="42"/>
  <c r="D15" i="42"/>
  <c r="G14" i="42"/>
  <c r="D14" i="42"/>
  <c r="G13" i="42"/>
  <c r="D13" i="42"/>
  <c r="D12" i="42"/>
  <c r="G11" i="42"/>
  <c r="D11" i="42"/>
  <c r="H10" i="42"/>
  <c r="H9" i="42"/>
  <c r="G9" i="42"/>
  <c r="D9" i="42"/>
  <c r="G8" i="42"/>
  <c r="D8" i="42"/>
  <c r="F7" i="42"/>
  <c r="H11" i="42" s="1"/>
  <c r="E7" i="42"/>
  <c r="C7" i="42"/>
  <c r="B7" i="42"/>
  <c r="I86" i="41"/>
  <c r="H86" i="41"/>
  <c r="E86" i="41"/>
  <c r="G85" i="41"/>
  <c r="I85" i="41" s="1"/>
  <c r="F85" i="41"/>
  <c r="H85" i="41" s="1"/>
  <c r="D85" i="41"/>
  <c r="E85" i="41" s="1"/>
  <c r="C85" i="41"/>
  <c r="I84" i="41"/>
  <c r="H84" i="41"/>
  <c r="I83" i="41"/>
  <c r="H83" i="41"/>
  <c r="E83" i="41"/>
  <c r="I82" i="41"/>
  <c r="H82" i="41"/>
  <c r="E82" i="41"/>
  <c r="I81" i="41"/>
  <c r="H81" i="41"/>
  <c r="E81" i="41"/>
  <c r="I80" i="41"/>
  <c r="H80" i="41"/>
  <c r="E80" i="41"/>
  <c r="I79" i="41"/>
  <c r="H79" i="41"/>
  <c r="E79" i="41"/>
  <c r="I78" i="41"/>
  <c r="H78" i="41"/>
  <c r="E78" i="41"/>
  <c r="I77" i="41"/>
  <c r="H77" i="41"/>
  <c r="E77" i="41"/>
  <c r="I76" i="41"/>
  <c r="H76" i="41"/>
  <c r="E76" i="41"/>
  <c r="I75" i="41"/>
  <c r="H75" i="41"/>
  <c r="E75" i="41"/>
  <c r="I74" i="41"/>
  <c r="H74" i="41"/>
  <c r="E74" i="41"/>
  <c r="I73" i="41"/>
  <c r="H73" i="41"/>
  <c r="E73" i="41"/>
  <c r="I72" i="41"/>
  <c r="H72" i="41"/>
  <c r="I71" i="41"/>
  <c r="E71" i="41"/>
  <c r="I70" i="41"/>
  <c r="H70" i="41"/>
  <c r="E70" i="41"/>
  <c r="I69" i="41"/>
  <c r="H69" i="41"/>
  <c r="E69" i="41"/>
  <c r="I68" i="41"/>
  <c r="H68" i="41"/>
  <c r="E68" i="41"/>
  <c r="I67" i="41"/>
  <c r="H67" i="41"/>
  <c r="E67" i="41"/>
  <c r="I66" i="41"/>
  <c r="H66" i="41"/>
  <c r="E66" i="41"/>
  <c r="I65" i="41"/>
  <c r="H65" i="41"/>
  <c r="E65" i="41"/>
  <c r="I64" i="41"/>
  <c r="H64" i="41"/>
  <c r="E64" i="41"/>
  <c r="I63" i="41"/>
  <c r="H63" i="41"/>
  <c r="E63" i="41"/>
  <c r="I62" i="41"/>
  <c r="H62" i="41"/>
  <c r="E62" i="41"/>
  <c r="I61" i="41"/>
  <c r="H61" i="41"/>
  <c r="E61" i="41"/>
  <c r="I60" i="41"/>
  <c r="H60" i="41"/>
  <c r="E60" i="41"/>
  <c r="I59" i="41"/>
  <c r="H59" i="41"/>
  <c r="E59" i="41"/>
  <c r="I58" i="41"/>
  <c r="H58" i="41"/>
  <c r="E58" i="41"/>
  <c r="I57" i="41"/>
  <c r="H57" i="41"/>
  <c r="E57" i="41"/>
  <c r="I56" i="41"/>
  <c r="H56" i="41"/>
  <c r="E56" i="41"/>
  <c r="I55" i="41"/>
  <c r="H55" i="41"/>
  <c r="E55" i="41"/>
  <c r="I54" i="41"/>
  <c r="H54" i="41"/>
  <c r="E54" i="41"/>
  <c r="I53" i="41"/>
  <c r="H53" i="41"/>
  <c r="E53" i="41"/>
  <c r="I52" i="41"/>
  <c r="H52" i="41"/>
  <c r="E52" i="41"/>
  <c r="I51" i="41"/>
  <c r="H51" i="41"/>
  <c r="E51" i="41"/>
  <c r="I50" i="41"/>
  <c r="H50" i="41"/>
  <c r="E50" i="41"/>
  <c r="I49" i="41"/>
  <c r="H49" i="41"/>
  <c r="E49" i="41"/>
  <c r="I48" i="41"/>
  <c r="H48" i="41"/>
  <c r="E48" i="41"/>
  <c r="I47" i="41"/>
  <c r="H47" i="41"/>
  <c r="E47" i="41"/>
  <c r="I46" i="41"/>
  <c r="H46" i="41"/>
  <c r="E46" i="41"/>
  <c r="I45" i="41"/>
  <c r="H45" i="41"/>
  <c r="E45" i="41"/>
  <c r="I44" i="41"/>
  <c r="H44" i="41"/>
  <c r="E44" i="41"/>
  <c r="I43" i="41"/>
  <c r="H43" i="41"/>
  <c r="E43" i="41"/>
  <c r="I42" i="41"/>
  <c r="H42" i="41"/>
  <c r="E42" i="41"/>
  <c r="I41" i="41"/>
  <c r="H41" i="41"/>
  <c r="E41" i="41"/>
  <c r="I40" i="41"/>
  <c r="H40" i="41"/>
  <c r="E40" i="41"/>
  <c r="I39" i="41"/>
  <c r="H39" i="41"/>
  <c r="E39" i="41"/>
  <c r="I38" i="41"/>
  <c r="H38" i="41"/>
  <c r="E38" i="41"/>
  <c r="I37" i="41"/>
  <c r="H37" i="41"/>
  <c r="E37" i="41"/>
  <c r="I36" i="41"/>
  <c r="H36" i="41"/>
  <c r="E36" i="41"/>
  <c r="I35" i="41"/>
  <c r="H35" i="41"/>
  <c r="E35" i="41"/>
  <c r="G30" i="41"/>
  <c r="I24" i="41" s="1"/>
  <c r="F30" i="41"/>
  <c r="D30" i="41"/>
  <c r="E30" i="41" s="1"/>
  <c r="C30" i="41"/>
  <c r="H27" i="41"/>
  <c r="H26" i="41"/>
  <c r="E26" i="41"/>
  <c r="H25" i="41"/>
  <c r="H24" i="41"/>
  <c r="E24" i="41"/>
  <c r="H23" i="41"/>
  <c r="E23" i="41"/>
  <c r="H22" i="41"/>
  <c r="E22" i="41"/>
  <c r="H21" i="41"/>
  <c r="E21" i="41"/>
  <c r="H20" i="41"/>
  <c r="E20" i="41"/>
  <c r="H19" i="41"/>
  <c r="E19" i="41"/>
  <c r="H18" i="41"/>
  <c r="E18" i="41"/>
  <c r="H17" i="41"/>
  <c r="E17" i="41"/>
  <c r="H16" i="41"/>
  <c r="E16" i="41"/>
  <c r="H15" i="41"/>
  <c r="E15" i="41"/>
  <c r="H14" i="41"/>
  <c r="E14" i="41"/>
  <c r="H13" i="41"/>
  <c r="E13" i="41"/>
  <c r="H12" i="41"/>
  <c r="E12" i="41"/>
  <c r="I11" i="41"/>
  <c r="H11" i="41"/>
  <c r="E11" i="41"/>
  <c r="H10" i="41"/>
  <c r="E10" i="41"/>
  <c r="H9" i="41"/>
  <c r="E9" i="41"/>
  <c r="H8" i="41"/>
  <c r="E8" i="41"/>
  <c r="I7" i="41"/>
  <c r="H7" i="41"/>
  <c r="E7" i="41"/>
  <c r="G38" i="40"/>
  <c r="F38" i="40"/>
  <c r="E38" i="40"/>
  <c r="E39" i="40" s="1"/>
  <c r="D38" i="40"/>
  <c r="D39" i="40" s="1"/>
  <c r="C38" i="40"/>
  <c r="C39" i="40" s="1"/>
  <c r="B38" i="40"/>
  <c r="B39" i="40" s="1"/>
  <c r="G37" i="40"/>
  <c r="G39" i="40" s="1"/>
  <c r="F37" i="40"/>
  <c r="F39" i="40" s="1"/>
  <c r="E37" i="40"/>
  <c r="D37" i="40"/>
  <c r="C37" i="40"/>
  <c r="B37" i="40"/>
  <c r="C34" i="40"/>
  <c r="B34" i="40"/>
  <c r="G33" i="40"/>
  <c r="G34" i="40" s="1"/>
  <c r="F33" i="40"/>
  <c r="F34" i="40" s="1"/>
  <c r="E33" i="40"/>
  <c r="E34" i="40" s="1"/>
  <c r="D33" i="40"/>
  <c r="D34" i="40" s="1"/>
  <c r="C33" i="40"/>
  <c r="B33" i="40"/>
  <c r="H32" i="40"/>
  <c r="E28" i="40"/>
  <c r="E29" i="40" s="1"/>
  <c r="C28" i="40"/>
  <c r="C29" i="40" s="1"/>
  <c r="H27" i="40"/>
  <c r="H25" i="40"/>
  <c r="H38" i="40" s="1"/>
  <c r="H39" i="40" s="1"/>
  <c r="H24" i="40"/>
  <c r="H37" i="40" s="1"/>
  <c r="H23" i="40"/>
  <c r="H22" i="40"/>
  <c r="H21" i="40"/>
  <c r="H20" i="40"/>
  <c r="H19" i="40"/>
  <c r="H18" i="40"/>
  <c r="H17" i="40"/>
  <c r="H16" i="40"/>
  <c r="G15" i="40"/>
  <c r="G28" i="40" s="1"/>
  <c r="G29" i="40" s="1"/>
  <c r="F15" i="40"/>
  <c r="F28" i="40" s="1"/>
  <c r="F29" i="40" s="1"/>
  <c r="D15" i="40"/>
  <c r="D28" i="40" s="1"/>
  <c r="D29" i="40" s="1"/>
  <c r="C15" i="40"/>
  <c r="B15" i="40"/>
  <c r="B28" i="40" s="1"/>
  <c r="I14" i="40"/>
  <c r="I13" i="40"/>
  <c r="I12" i="40"/>
  <c r="I11" i="40"/>
  <c r="I10" i="40"/>
  <c r="I9" i="40"/>
  <c r="I8" i="40"/>
  <c r="I7" i="40"/>
  <c r="I6" i="40"/>
  <c r="I5" i="40"/>
  <c r="H33" i="40" l="1"/>
  <c r="H34" i="40" s="1"/>
  <c r="I30" i="41"/>
  <c r="D7" i="42"/>
  <c r="H15" i="42"/>
  <c r="H67" i="42"/>
  <c r="H71" i="42"/>
  <c r="G67" i="42"/>
  <c r="H38" i="42"/>
  <c r="D55" i="42"/>
  <c r="H76" i="42"/>
  <c r="H15" i="40"/>
  <c r="I15" i="40" s="1"/>
  <c r="G7" i="42"/>
  <c r="H12" i="42"/>
  <c r="H16" i="42"/>
  <c r="F79" i="42"/>
  <c r="G79" i="42" s="1"/>
  <c r="H68" i="42"/>
  <c r="H72" i="42"/>
  <c r="H30" i="41"/>
  <c r="I13" i="41"/>
  <c r="I9" i="41"/>
  <c r="I22" i="41"/>
  <c r="I27" i="41"/>
  <c r="H7" i="42"/>
  <c r="H34" i="42"/>
  <c r="I25" i="41"/>
  <c r="I17" i="41"/>
  <c r="I18" i="41"/>
  <c r="I28" i="41"/>
  <c r="H60" i="42"/>
  <c r="H77" i="42"/>
  <c r="H75" i="42"/>
  <c r="I21" i="41"/>
  <c r="I26" i="41"/>
  <c r="I14" i="41"/>
  <c r="I29" i="41"/>
  <c r="H13" i="42"/>
  <c r="H17" i="42"/>
  <c r="H40" i="42"/>
  <c r="H66" i="42"/>
  <c r="H69" i="42"/>
  <c r="H73" i="42"/>
  <c r="D19" i="42"/>
  <c r="I8" i="41"/>
  <c r="I10" i="41"/>
  <c r="I23" i="41"/>
  <c r="H8" i="42"/>
  <c r="H56" i="42"/>
  <c r="B79" i="42"/>
  <c r="I19" i="41"/>
  <c r="C79" i="42"/>
  <c r="H78" i="42"/>
  <c r="I15" i="41"/>
  <c r="H14" i="42"/>
  <c r="H18" i="42"/>
  <c r="H36" i="42"/>
  <c r="H70" i="42"/>
  <c r="D79" i="42"/>
  <c r="H79" i="42"/>
  <c r="H26" i="42"/>
  <c r="H22" i="42"/>
  <c r="H45" i="42"/>
  <c r="H53" i="42"/>
  <c r="H65" i="42"/>
  <c r="H23" i="42"/>
  <c r="G31" i="42"/>
  <c r="H39" i="42"/>
  <c r="H46" i="42"/>
  <c r="H50" i="42"/>
  <c r="H54" i="42"/>
  <c r="H28" i="42"/>
  <c r="H31" i="42"/>
  <c r="H35" i="42"/>
  <c r="H57" i="42"/>
  <c r="H61" i="42"/>
  <c r="H19" i="42"/>
  <c r="G19" i="42"/>
  <c r="H24" i="42"/>
  <c r="H29" i="42"/>
  <c r="G43" i="42"/>
  <c r="H47" i="42"/>
  <c r="H51" i="42"/>
  <c r="H43" i="42"/>
  <c r="H20" i="42"/>
  <c r="H63" i="42"/>
  <c r="D67" i="42"/>
  <c r="H21" i="42"/>
  <c r="H25" i="42"/>
  <c r="H30" i="42"/>
  <c r="H41" i="42"/>
  <c r="H44" i="42"/>
  <c r="H48" i="42"/>
  <c r="H52" i="42"/>
  <c r="G55" i="42"/>
  <c r="H33" i="42"/>
  <c r="H55" i="42"/>
  <c r="H49" i="42"/>
  <c r="I12" i="41"/>
  <c r="I16" i="41"/>
  <c r="I20" i="41"/>
  <c r="B29" i="40"/>
  <c r="H28" i="40"/>
  <c r="H29" i="40" s="1"/>
  <c r="B39" i="67" l="1"/>
  <c r="B37" i="67"/>
  <c r="B36" i="67"/>
  <c r="B35" i="67"/>
  <c r="B34" i="67"/>
  <c r="B33" i="67"/>
  <c r="B32" i="67"/>
  <c r="B31" i="67"/>
  <c r="B30" i="67"/>
  <c r="B29" i="67"/>
  <c r="B28" i="67"/>
  <c r="B21" i="67"/>
  <c r="C12" i="67" s="1"/>
  <c r="B6" i="67"/>
  <c r="C6" i="67" s="1"/>
  <c r="S23" i="66"/>
  <c r="R23" i="66"/>
  <c r="Q23" i="66"/>
  <c r="P23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B23" i="66"/>
  <c r="S21" i="66"/>
  <c r="R21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B21" i="66"/>
  <c r="T18" i="66"/>
  <c r="T17" i="66"/>
  <c r="T16" i="66"/>
  <c r="T15" i="66"/>
  <c r="T14" i="66"/>
  <c r="T13" i="66"/>
  <c r="T12" i="66"/>
  <c r="T11" i="66"/>
  <c r="T10" i="66"/>
  <c r="T9" i="66"/>
  <c r="T8" i="66"/>
  <c r="T7" i="66"/>
  <c r="T6" i="66"/>
  <c r="E95" i="65"/>
  <c r="I94" i="65"/>
  <c r="H94" i="65"/>
  <c r="G94" i="65"/>
  <c r="F94" i="65"/>
  <c r="E94" i="65"/>
  <c r="D94" i="65"/>
  <c r="D95" i="65" s="1"/>
  <c r="C94" i="65"/>
  <c r="C95" i="65" s="1"/>
  <c r="B94" i="65"/>
  <c r="B95" i="65" s="1"/>
  <c r="I93" i="65"/>
  <c r="H93" i="65"/>
  <c r="G93" i="65"/>
  <c r="F93" i="65"/>
  <c r="F95" i="65" s="1"/>
  <c r="E93" i="65"/>
  <c r="D93" i="65"/>
  <c r="C93" i="65"/>
  <c r="B93" i="65"/>
  <c r="D85" i="65"/>
  <c r="C85" i="65"/>
  <c r="I84" i="65"/>
  <c r="I85" i="65" s="1"/>
  <c r="H84" i="65"/>
  <c r="H85" i="65" s="1"/>
  <c r="G84" i="65"/>
  <c r="G85" i="65" s="1"/>
  <c r="F84" i="65"/>
  <c r="F85" i="65" s="1"/>
  <c r="E84" i="65"/>
  <c r="E85" i="65" s="1"/>
  <c r="D84" i="65"/>
  <c r="C84" i="65"/>
  <c r="B84" i="65"/>
  <c r="B85" i="65" s="1"/>
  <c r="I71" i="65"/>
  <c r="I89" i="65" s="1"/>
  <c r="I90" i="65" s="1"/>
  <c r="H71" i="65"/>
  <c r="H89" i="65" s="1"/>
  <c r="H90" i="65" s="1"/>
  <c r="G71" i="65"/>
  <c r="G89" i="65" s="1"/>
  <c r="G90" i="65" s="1"/>
  <c r="F71" i="65"/>
  <c r="F89" i="65" s="1"/>
  <c r="F90" i="65" s="1"/>
  <c r="E71" i="65"/>
  <c r="E89" i="65" s="1"/>
  <c r="E90" i="65" s="1"/>
  <c r="D71" i="65"/>
  <c r="D89" i="65" s="1"/>
  <c r="D90" i="65" s="1"/>
  <c r="C71" i="65"/>
  <c r="C89" i="65" s="1"/>
  <c r="C90" i="65" s="1"/>
  <c r="B71" i="65"/>
  <c r="B89" i="65" s="1"/>
  <c r="B90" i="65" s="1"/>
  <c r="F39" i="65"/>
  <c r="J38" i="65"/>
  <c r="I38" i="65"/>
  <c r="H38" i="65"/>
  <c r="G38" i="65"/>
  <c r="F38" i="65"/>
  <c r="E38" i="65"/>
  <c r="E39" i="65" s="1"/>
  <c r="D38" i="65"/>
  <c r="D39" i="65" s="1"/>
  <c r="C38" i="65"/>
  <c r="C39" i="65" s="1"/>
  <c r="B38" i="65"/>
  <c r="J37" i="65"/>
  <c r="I37" i="65"/>
  <c r="H37" i="65"/>
  <c r="G37" i="65"/>
  <c r="G39" i="65" s="1"/>
  <c r="F37" i="65"/>
  <c r="E37" i="65"/>
  <c r="D37" i="65"/>
  <c r="C37" i="65"/>
  <c r="B37" i="65"/>
  <c r="G33" i="65"/>
  <c r="G34" i="65" s="1"/>
  <c r="F33" i="65"/>
  <c r="F34" i="65" s="1"/>
  <c r="K32" i="65"/>
  <c r="I29" i="65"/>
  <c r="H29" i="65"/>
  <c r="E29" i="65"/>
  <c r="D29" i="65"/>
  <c r="C29" i="65"/>
  <c r="B29" i="65"/>
  <c r="J28" i="65"/>
  <c r="J29" i="65" s="1"/>
  <c r="I28" i="65"/>
  <c r="H28" i="65"/>
  <c r="G28" i="65"/>
  <c r="G29" i="65" s="1"/>
  <c r="F28" i="65"/>
  <c r="F29" i="65" s="1"/>
  <c r="E28" i="65"/>
  <c r="D28" i="65"/>
  <c r="C28" i="65"/>
  <c r="B28" i="65"/>
  <c r="K27" i="65"/>
  <c r="K24" i="65"/>
  <c r="K23" i="65"/>
  <c r="K22" i="65"/>
  <c r="K21" i="65"/>
  <c r="K20" i="65"/>
  <c r="K19" i="65"/>
  <c r="K18" i="65"/>
  <c r="K17" i="65"/>
  <c r="K16" i="65"/>
  <c r="J15" i="65"/>
  <c r="J33" i="65" s="1"/>
  <c r="J34" i="65" s="1"/>
  <c r="I15" i="65"/>
  <c r="I33" i="65" s="1"/>
  <c r="I34" i="65" s="1"/>
  <c r="H15" i="65"/>
  <c r="H33" i="65" s="1"/>
  <c r="H34" i="65" s="1"/>
  <c r="G15" i="65"/>
  <c r="F15" i="65"/>
  <c r="E15" i="65"/>
  <c r="E33" i="65" s="1"/>
  <c r="E34" i="65" s="1"/>
  <c r="D15" i="65"/>
  <c r="D33" i="65" s="1"/>
  <c r="D34" i="65" s="1"/>
  <c r="C15" i="65"/>
  <c r="C33" i="65" s="1"/>
  <c r="C34" i="65" s="1"/>
  <c r="B15" i="65"/>
  <c r="B33" i="65" s="1"/>
  <c r="K14" i="65"/>
  <c r="K13" i="65"/>
  <c r="K12" i="65"/>
  <c r="K11" i="65"/>
  <c r="K10" i="65"/>
  <c r="K9" i="65"/>
  <c r="K8" i="65"/>
  <c r="K7" i="65"/>
  <c r="K6" i="65"/>
  <c r="T21" i="66" l="1"/>
  <c r="U16" i="66" s="1"/>
  <c r="B27" i="67"/>
  <c r="C27" i="67" s="1"/>
  <c r="K28" i="65"/>
  <c r="K29" i="65" s="1"/>
  <c r="U9" i="66"/>
  <c r="C8" i="67"/>
  <c r="U10" i="66"/>
  <c r="C9" i="67"/>
  <c r="U11" i="66"/>
  <c r="C13" i="67"/>
  <c r="K15" i="65"/>
  <c r="C14" i="67"/>
  <c r="I39" i="65"/>
  <c r="G95" i="65"/>
  <c r="U13" i="66"/>
  <c r="C15" i="67"/>
  <c r="J39" i="65"/>
  <c r="H95" i="65"/>
  <c r="U14" i="66"/>
  <c r="C16" i="67"/>
  <c r="K37" i="65"/>
  <c r="H39" i="65"/>
  <c r="I95" i="65"/>
  <c r="C19" i="67"/>
  <c r="C34" i="67"/>
  <c r="C31" i="67"/>
  <c r="C35" i="67"/>
  <c r="C28" i="67"/>
  <c r="C32" i="67"/>
  <c r="C36" i="67"/>
  <c r="C29" i="67"/>
  <c r="C33" i="67"/>
  <c r="C37" i="67"/>
  <c r="C30" i="67"/>
  <c r="C10" i="67"/>
  <c r="C11" i="67"/>
  <c r="U18" i="66"/>
  <c r="U7" i="66"/>
  <c r="U8" i="66"/>
  <c r="U6" i="66"/>
  <c r="T23" i="66"/>
  <c r="U23" i="66" s="1"/>
  <c r="B34" i="65"/>
  <c r="K33" i="65"/>
  <c r="K34" i="65" s="1"/>
  <c r="K38" i="65"/>
  <c r="K39" i="65" s="1"/>
  <c r="B39" i="65"/>
  <c r="U17" i="66" l="1"/>
  <c r="U15" i="66"/>
  <c r="U12" i="66"/>
  <c r="H31" i="43"/>
  <c r="C30" i="43"/>
  <c r="D30" i="43" s="1"/>
  <c r="B30" i="43"/>
  <c r="B31" i="43" s="1"/>
  <c r="D29" i="43"/>
  <c r="H25" i="43"/>
  <c r="D25" i="43"/>
  <c r="D24" i="43"/>
  <c r="D23" i="43"/>
  <c r="D22" i="43"/>
  <c r="D21" i="43"/>
  <c r="D20" i="43"/>
  <c r="H19" i="43"/>
  <c r="D19" i="43"/>
  <c r="D18" i="43"/>
  <c r="D17" i="43"/>
  <c r="C16" i="43"/>
  <c r="B16" i="43"/>
  <c r="D15" i="43"/>
  <c r="D14" i="43"/>
  <c r="D13" i="43"/>
  <c r="D12" i="43"/>
  <c r="D11" i="43"/>
  <c r="D10" i="43"/>
  <c r="D9" i="43"/>
  <c r="H8" i="43"/>
  <c r="D8" i="43"/>
  <c r="D7" i="43"/>
  <c r="D6" i="43"/>
  <c r="C31" i="43" l="1"/>
  <c r="H14" i="43"/>
  <c r="H10" i="43"/>
  <c r="H21" i="43"/>
  <c r="H28" i="43"/>
  <c r="H11" i="43"/>
  <c r="H16" i="43"/>
  <c r="H22" i="43"/>
  <c r="H29" i="43"/>
  <c r="H6" i="43"/>
  <c r="H12" i="43"/>
  <c r="H17" i="43"/>
  <c r="H23" i="43"/>
  <c r="H7" i="43"/>
  <c r="H13" i="43"/>
  <c r="H18" i="43"/>
  <c r="H24" i="43"/>
  <c r="H30" i="43"/>
  <c r="H9" i="43"/>
  <c r="H15" i="43"/>
  <c r="H20" i="43"/>
  <c r="H26" i="43"/>
  <c r="H27" i="43"/>
  <c r="F13" i="62"/>
  <c r="F19" i="62" l="1"/>
  <c r="F20" i="62"/>
  <c r="F21" i="62"/>
  <c r="F22" i="62"/>
  <c r="F14" i="62" l="1"/>
  <c r="K57" i="45"/>
  <c r="C25" i="62" l="1"/>
  <c r="D25" i="62"/>
  <c r="E25" i="62"/>
  <c r="F25" i="62" l="1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5" i="44"/>
  <c r="K31" i="44" l="1"/>
  <c r="L12" i="44" s="1"/>
  <c r="J57" i="45"/>
  <c r="I57" i="45"/>
  <c r="H57" i="45"/>
  <c r="G57" i="45"/>
  <c r="F57" i="45"/>
  <c r="E57" i="45"/>
  <c r="D57" i="45"/>
  <c r="C57" i="45"/>
  <c r="B57" i="45"/>
  <c r="K31" i="45"/>
  <c r="J31" i="45"/>
  <c r="I31" i="45"/>
  <c r="H31" i="45"/>
  <c r="G31" i="45"/>
  <c r="F31" i="45"/>
  <c r="E31" i="45"/>
  <c r="D31" i="45"/>
  <c r="C31" i="45"/>
  <c r="B31" i="45"/>
  <c r="K5" i="45"/>
  <c r="J5" i="45"/>
  <c r="I5" i="45"/>
  <c r="H5" i="45"/>
  <c r="G5" i="45"/>
  <c r="F5" i="45"/>
  <c r="E5" i="45"/>
  <c r="D5" i="45"/>
  <c r="C5" i="45"/>
  <c r="B5" i="45"/>
  <c r="J31" i="44"/>
  <c r="I31" i="44"/>
  <c r="H31" i="44"/>
  <c r="G31" i="44"/>
  <c r="F31" i="44"/>
  <c r="E31" i="44"/>
  <c r="D31" i="44"/>
  <c r="C31" i="44"/>
  <c r="B31" i="44"/>
  <c r="L10" i="44" l="1"/>
  <c r="L5" i="44"/>
  <c r="L8" i="44"/>
  <c r="L23" i="44"/>
  <c r="L17" i="44"/>
  <c r="L7" i="44"/>
  <c r="L15" i="44"/>
  <c r="L22" i="44"/>
  <c r="L24" i="44"/>
  <c r="L27" i="44"/>
  <c r="L9" i="44"/>
  <c r="L6" i="44"/>
  <c r="L18" i="44"/>
  <c r="L21" i="44"/>
  <c r="L11" i="44"/>
  <c r="L25" i="44"/>
  <c r="L16" i="44"/>
  <c r="L28" i="44"/>
  <c r="L19" i="44"/>
  <c r="L20" i="44"/>
  <c r="L14" i="44"/>
  <c r="L31" i="44"/>
  <c r="L29" i="44"/>
  <c r="L30" i="44"/>
  <c r="L13" i="44"/>
  <c r="L26" i="44"/>
  <c r="C14" i="48"/>
  <c r="D14" i="48"/>
  <c r="E14" i="48"/>
  <c r="B14" i="48"/>
  <c r="F16" i="48"/>
  <c r="F15" i="48"/>
  <c r="F14" i="48" s="1"/>
  <c r="B18" i="48" l="1"/>
  <c r="F13" i="48"/>
  <c r="E18" i="48" l="1"/>
  <c r="C18" i="48" l="1"/>
  <c r="D18" i="48"/>
  <c r="F18" i="48" l="1"/>
  <c r="AC9" i="3" l="1"/>
  <c r="AC8" i="3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AB6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F11" i="33"/>
  <c r="E11" i="33"/>
  <c r="D11" i="33"/>
  <c r="H10" i="33"/>
  <c r="H9" i="33"/>
  <c r="H8" i="33"/>
  <c r="G91" i="33" l="1"/>
  <c r="J59" i="3"/>
  <c r="H59" i="3"/>
  <c r="D91" i="33"/>
  <c r="H50" i="33"/>
  <c r="H89" i="33"/>
  <c r="H37" i="33"/>
  <c r="H76" i="33"/>
  <c r="K59" i="3"/>
  <c r="X59" i="3"/>
  <c r="I59" i="3"/>
  <c r="Y59" i="3"/>
  <c r="M59" i="3"/>
  <c r="Z59" i="3"/>
  <c r="L59" i="3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H91" i="33" l="1"/>
  <c r="AC59" i="3"/>
</calcChain>
</file>

<file path=xl/sharedStrings.xml><?xml version="1.0" encoding="utf-8"?>
<sst xmlns="http://schemas.openxmlformats.org/spreadsheetml/2006/main" count="1494" uniqueCount="586">
  <si>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</si>
  <si>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</si>
  <si>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</si>
  <si>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</si>
  <si>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</si>
  <si>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</si>
  <si>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</si>
  <si>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</si>
  <si>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</si>
  <si>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</si>
  <si>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</si>
  <si>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</si>
  <si>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</si>
  <si>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</si>
  <si>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</si>
  <si>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</si>
  <si>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</si>
  <si>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</si>
  <si>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</si>
  <si>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</si>
  <si>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</si>
  <si>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</si>
  <si>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</si>
  <si>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</si>
  <si>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</si>
  <si>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</si>
  <si>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</si>
  <si>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</si>
  <si>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</si>
  <si>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</si>
  <si>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</si>
  <si>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</si>
  <si>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</si>
  <si>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</si>
  <si>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</si>
  <si>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</si>
  <si>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</si>
  <si>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</si>
  <si>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</si>
  <si>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</si>
  <si>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</si>
  <si>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</si>
  <si>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</si>
  <si>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</si>
  <si>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</si>
  <si>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</si>
  <si>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</si>
  <si>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</si>
  <si>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</si>
  <si>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</si>
  <si>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</si>
  <si>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</si>
  <si>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</si>
  <si>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</si>
  <si>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</si>
  <si>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</si>
  <si>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</si>
  <si>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</si>
  <si>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</si>
  <si>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</si>
  <si>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</si>
  <si>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</si>
  <si>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</si>
  <si>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</si>
  <si>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</si>
  <si>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</si>
  <si>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</si>
  <si>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</si>
  <si>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</si>
  <si>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</si>
  <si>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</si>
  <si>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</si>
  <si>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</si>
  <si>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</si>
  <si>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</si>
  <si>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</si>
  <si>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</si>
  <si>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</si>
  <si>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</si>
  <si>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</si>
  <si>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</si>
  <si>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</si>
  <si>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</si>
  <si>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</si>
  <si>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</si>
  <si>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</si>
  <si>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</si>
  <si>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</si>
  <si>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</si>
  <si>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</si>
  <si>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</si>
  <si>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</si>
  <si>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</si>
  <si>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</si>
  <si>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</si>
  <si>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</si>
  <si>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</si>
  <si>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</si>
  <si>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</si>
  <si>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</si>
  <si>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</si>
  <si>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</si>
  <si>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</si>
  <si>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</si>
  <si>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</si>
  <si>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</si>
  <si>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</si>
  <si>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</si>
  <si>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</si>
  <si>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</si>
  <si>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</si>
  <si>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</si>
  <si>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</si>
  <si>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</si>
  <si>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</si>
  <si>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</si>
  <si>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</si>
  <si>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</si>
  <si>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</si>
  <si>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</si>
  <si>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</si>
  <si>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</si>
  <si>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</si>
  <si>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</si>
  <si>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</si>
  <si>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</si>
  <si>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</si>
  <si>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</si>
  <si>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</si>
  <si>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</si>
  <si>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</si>
  <si>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</si>
  <si>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</si>
  <si>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</si>
  <si>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</si>
  <si>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</si>
  <si>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</si>
  <si>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</si>
  <si>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</si>
  <si>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</si>
  <si>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</si>
  <si>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</si>
  <si>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</si>
  <si>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</si>
  <si>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</si>
  <si>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</si>
  <si>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</si>
  <si>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</si>
  <si>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</si>
  <si>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</si>
  <si>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</si>
  <si>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</si>
  <si>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</si>
  <si>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</si>
  <si>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</si>
  <si>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</si>
  <si>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</si>
  <si>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</si>
  <si>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</si>
  <si>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</si>
  <si>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</si>
  <si>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</si>
  <si>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</si>
  <si>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</si>
  <si>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</si>
  <si>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</si>
  <si>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</si>
  <si>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</si>
  <si>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</si>
  <si>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</si>
  <si>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</si>
  <si>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</si>
  <si>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</si>
  <si>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</si>
  <si>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</si>
  <si>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</si>
  <si>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</si>
  <si>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</si>
  <si>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</si>
  <si>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</si>
  <si>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</si>
  <si>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</si>
  <si>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</si>
  <si>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</si>
  <si>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</si>
  <si>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</si>
  <si>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</si>
  <si>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</si>
  <si>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</si>
  <si>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</si>
  <si>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</si>
  <si>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</si>
  <si>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</si>
  <si>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</si>
  <si>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</si>
  <si>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</si>
  <si>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</si>
  <si>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</si>
  <si>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</si>
  <si>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</si>
  <si>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</si>
  <si>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</si>
  <si>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</si>
  <si>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</si>
  <si>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</si>
  <si>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</si>
  <si>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</si>
  <si>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</si>
  <si>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</si>
  <si>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</si>
  <si>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</si>
  <si>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</si>
  <si>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</si>
  <si>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</si>
  <si>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</si>
  <si>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</si>
  <si>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</si>
  <si>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</si>
  <si>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</si>
  <si>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</si>
  <si>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</si>
  <si>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</si>
  <si>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</si>
  <si>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</si>
  <si>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</si>
  <si>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</si>
  <si>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</si>
  <si>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</si>
  <si>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</si>
  <si>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</si>
  <si>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</si>
  <si>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</si>
  <si>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</si>
  <si>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</si>
  <si>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</si>
  <si>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</si>
  <si>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</si>
  <si>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</si>
  <si>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</si>
  <si>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</si>
  <si>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</si>
  <si>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</si>
  <si>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</si>
  <si>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</si>
  <si>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</si>
  <si>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</si>
  <si>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</si>
  <si>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</si>
  <si>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</si>
  <si>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</si>
  <si>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</si>
  <si>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</si>
  <si>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</si>
  <si>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</si>
  <si>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</si>
  <si>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</si>
  <si>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</si>
  <si>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</si>
  <si>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</si>
  <si>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</si>
  <si>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</si>
  <si>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</si>
  <si>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</si>
  <si>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</si>
  <si>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</si>
  <si>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</si>
  <si>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</si>
  <si>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</si>
  <si>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</si>
  <si>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</si>
  <si>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</si>
  <si>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</si>
  <si>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</si>
  <si>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</si>
  <si>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</si>
  <si>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</si>
  <si>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</si>
  <si>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</si>
  <si>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</si>
  <si>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</si>
  <si>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</si>
  <si>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</si>
  <si>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</si>
  <si>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</si>
  <si>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</si>
  <si>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</si>
  <si>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</si>
  <si>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</si>
  <si>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</si>
  <si>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</si>
  <si>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</si>
  <si>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</si>
  <si>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</si>
  <si>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</si>
  <si>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</si>
  <si>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</si>
  <si>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</si>
  <si>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</si>
  <si>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</si>
  <si>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</si>
  <si>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</si>
  <si>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</si>
  <si>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</si>
  <si>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</si>
  <si>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</si>
  <si>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</si>
  <si>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</si>
  <si>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</si>
  <si>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</si>
  <si>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</si>
  <si>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</si>
  <si>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</si>
  <si>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</si>
  <si>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</si>
  <si>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</si>
  <si>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</si>
  <si>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</si>
  <si>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</si>
  <si>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</si>
  <si>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</si>
  <si>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</si>
  <si>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</si>
  <si>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</si>
  <si>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</si>
  <si>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</si>
  <si>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</si>
  <si>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</si>
  <si>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</si>
  <si>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</si>
  <si>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</si>
  <si>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</si>
  <si>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</si>
  <si>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</si>
  <si>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</si>
  <si>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</si>
  <si>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</si>
  <si>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</si>
  <si>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</si>
  <si>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</si>
  <si>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</si>
  <si>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</si>
  <si>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</si>
  <si>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</si>
  <si>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</si>
  <si>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</si>
  <si>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</si>
  <si>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</si>
  <si>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</si>
  <si>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</si>
  <si>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</si>
  <si>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</si>
  <si>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</si>
  <si>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</si>
  <si>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</si>
  <si>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</si>
  <si>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</si>
  <si>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SEGÚN TIPO DE EMPLEADOR (PROMEDIO)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</si>
  <si>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</si>
  <si>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</si>
  <si>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</si>
  <si>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</si>
  <si>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</si>
  <si>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</si>
  <si>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ZINC / TMF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</si>
  <si>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</si>
  <si>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</si>
  <si>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</si>
  <si>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</si>
  <si>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</si>
  <si>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</si>
  <si>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</si>
  <si>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</si>
  <si>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</si>
  <si>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DOLOMITA</t>
  </si>
  <si>
    <t>n.d</t>
  </si>
  <si>
    <t>EMPRESA</t>
  </si>
  <si>
    <t>UNION ANDINA DE CEMENTOS S.A.A.</t>
  </si>
  <si>
    <t>COMPAÑÍA</t>
  </si>
  <si>
    <t>CONTRATISTAS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</si>
  <si>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</si>
  <si>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</si>
  <si>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</si>
  <si>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</si>
  <si>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</si>
  <si>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</si>
  <si>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</si>
  <si>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 xml:space="preserve">PRODUCTO / REGIÓN 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</si>
  <si>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</si>
  <si>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</si>
  <si>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</si>
  <si>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</si>
  <si>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</si>
  <si>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</si>
  <si>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</si>
  <si>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</si>
  <si>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</si>
  <si>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</si>
  <si>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</si>
  <si>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</si>
  <si>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</si>
  <si>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</si>
  <si>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</si>
  <si>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</si>
  <si>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</si>
  <si>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</si>
  <si>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</si>
  <si>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</si>
  <si>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</si>
  <si>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</si>
  <si>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</si>
  <si>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</si>
  <si>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Tabla 4.2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</si>
  <si>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</si>
  <si>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</si>
  <si>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</si>
  <si>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</si>
  <si>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</si>
  <si>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</si>
  <si>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</si>
  <si>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</si>
  <si>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</si>
  <si>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</si>
  <si>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</si>
  <si>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</si>
  <si>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</si>
  <si>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</si>
  <si>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</si>
  <si>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COMPAÑIA MINERA MISKI MAYO S.R.L.</t>
  </si>
  <si>
    <t>ONIX</t>
  </si>
  <si>
    <t>CARBONÍFERA  (TM)</t>
  </si>
  <si>
    <t>TÍTULOS DE CONCESIONES OTORGADAS POR INGEMMET (HECTÁREAS)*</t>
  </si>
  <si>
    <t>COMPAÑIA MINERA COIMOLACHE S.A.</t>
  </si>
  <si>
    <t>MINERA SHOUXIN PERU S.A.</t>
  </si>
  <si>
    <t>ANDESITA (TM)</t>
  </si>
  <si>
    <t>NEXA RESOURCES PERU S.A.A.</t>
  </si>
  <si>
    <t>NEXA RESOURCES ATACOCHA S.A.A.</t>
  </si>
  <si>
    <t>NEXA RESOURCES EL PORVENIR S.A.C.</t>
  </si>
  <si>
    <t>PARDO VILLAORDUÑA ENRIQUE EDWIN</t>
  </si>
  <si>
    <t>VARIACIÓN RESPECTO AL MES ANTERIOR</t>
  </si>
  <si>
    <t>CIERRE POST-CIERRE (DEFINITIVO)</t>
  </si>
  <si>
    <t>PIEDRA (CONSTRUCCION)</t>
  </si>
  <si>
    <t>DOLOMITA (TM)</t>
  </si>
  <si>
    <t>BARITINA (TM)</t>
  </si>
  <si>
    <t>2019 (Ene)</t>
  </si>
  <si>
    <t>YURA S.A.</t>
  </si>
  <si>
    <t>COMPAÑIA MINERA LINCUNA S.A.</t>
  </si>
  <si>
    <t>EL MOLLE VERDE S.A.C.</t>
  </si>
  <si>
    <t>2019*</t>
  </si>
  <si>
    <t>(*) Información disponible a la fecha de elaboración de este boletín. N.d: Información no disponible en la fecha de elaboración del presente boletín.</t>
  </si>
  <si>
    <t>VAR. %</t>
  </si>
  <si>
    <t>PART. %</t>
  </si>
  <si>
    <t>(*) Información preliminar</t>
  </si>
  <si>
    <t>VAR %</t>
  </si>
  <si>
    <t xml:space="preserve">Tabla 1  </t>
  </si>
  <si>
    <t>Febrero</t>
  </si>
  <si>
    <t>COBRE (TMF)</t>
  </si>
  <si>
    <t>ORO (g finos)</t>
  </si>
  <si>
    <t>ZINC (TMF)</t>
  </si>
  <si>
    <t>PLOMO (TMF)</t>
  </si>
  <si>
    <t>PLATA (kg finos)</t>
  </si>
  <si>
    <t>COMPAÑIA MINERA ARGENTUM S.A.</t>
  </si>
  <si>
    <t>HIERRO (TMF)</t>
  </si>
  <si>
    <t>ESTAÑO (TMF)</t>
  </si>
  <si>
    <t>MOLIBDENO (TMF)</t>
  </si>
  <si>
    <t>SILICATOS</t>
  </si>
  <si>
    <t>MARMOL</t>
  </si>
  <si>
    <t>CARBON ANTRACITA</t>
  </si>
  <si>
    <t>CARBON BITUMINOSO</t>
  </si>
  <si>
    <t>CARBON GRAFITO</t>
  </si>
  <si>
    <t xml:space="preserve">Fuente: SUNAT, Nota Tributaria. Elaborado por Ministerio de Energía y Minas.
Fecha de consulta:  28 de marzo del 2019
</t>
  </si>
  <si>
    <t>ARIANA OPERACIONES MINERAS S.A.C.</t>
  </si>
  <si>
    <t>Mar</t>
  </si>
  <si>
    <t xml:space="preserve">VARIACIÓN RESPECTO AL MES ANTERIOR* EN MILLONES DE US$ </t>
  </si>
  <si>
    <t>(Millones toneladas)</t>
  </si>
  <si>
    <t xml:space="preserve">VARIACIÓN RESPECTO AL MES ANTERIOR- VOLUMEN* </t>
  </si>
  <si>
    <t>Marzo</t>
  </si>
  <si>
    <t>ANABI S.A.C.</t>
  </si>
  <si>
    <t>S.M.R.L. SANTA BARBARA DE TRUJILLO</t>
  </si>
  <si>
    <t>BEAR CREEK MINING S.A.C.</t>
  </si>
  <si>
    <t>Abril</t>
  </si>
  <si>
    <t>EVOLUCIÓN ANUAL DE LAS INVERSIONES MINERAS
(US$ MILLONES)</t>
  </si>
  <si>
    <t>Mayo</t>
  </si>
  <si>
    <t>May</t>
  </si>
  <si>
    <t>Junio</t>
  </si>
  <si>
    <t>CORI PUNO S.A.C.</t>
  </si>
  <si>
    <t>Jun</t>
  </si>
  <si>
    <t>GRANITO</t>
  </si>
  <si>
    <t>Julio</t>
  </si>
  <si>
    <t>Jul</t>
  </si>
  <si>
    <t xml:space="preserve"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
</t>
  </si>
  <si>
    <t xml:space="preserve"> </t>
  </si>
  <si>
    <t>PRODUCCIÓN MINERA NO METÁLICA SEGÚN REGIÓN*</t>
  </si>
  <si>
    <t>PRODUCCIÓN MINERA CARBON SEGÚN REGIÓN*</t>
  </si>
  <si>
    <t>Tabla 06.1</t>
  </si>
  <si>
    <t>ESTRUCTURA DEL VALOR DE LAS EXPORTACIONES PERUANAS</t>
  </si>
  <si>
    <t>RUBRO</t>
  </si>
  <si>
    <t>Part%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</si>
  <si>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</si>
  <si>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</si>
  <si>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</si>
  <si>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</si>
  <si>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</si>
  <si>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</si>
  <si>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</si>
  <si>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</si>
  <si>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</si>
  <si>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</si>
  <si>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</si>
  <si>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</si>
  <si>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</si>
  <si>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</si>
  <si>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</si>
  <si>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</si>
  <si>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</si>
  <si>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</si>
  <si>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</si>
  <si>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</si>
  <si>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</si>
  <si>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Agosto</t>
  </si>
  <si>
    <t>Ago. 2019</t>
  </si>
  <si>
    <t>BORATOS / ULEXITA</t>
  </si>
  <si>
    <t>BORATOS / ULEXITA  (TM)</t>
  </si>
  <si>
    <t>SEP</t>
  </si>
  <si>
    <t>Setiembre</t>
  </si>
  <si>
    <t xml:space="preserve">** Incluye Canon Minero y Canon Regional. Mediante DS N°033-2019-EF de fecha 30 de enero del 2019, se aprobó el adelanto de Canon Minero a las regiones. </t>
  </si>
  <si>
    <t>HUANUCO</t>
  </si>
  <si>
    <t>JUNIN</t>
  </si>
  <si>
    <t>ANCASH</t>
  </si>
  <si>
    <t>HORMIGÓN</t>
  </si>
  <si>
    <t>SÍLICE</t>
  </si>
  <si>
    <t>SAN MARTIN</t>
  </si>
  <si>
    <t>BENTONITA (TM)</t>
  </si>
  <si>
    <t>Septiembre</t>
  </si>
  <si>
    <t>Sep. 2018</t>
  </si>
  <si>
    <t>Sep. 2019</t>
  </si>
  <si>
    <t>SEGÚN REGIÓN - OCTUBRE 2019</t>
  </si>
  <si>
    <t>APURIMAC</t>
  </si>
  <si>
    <t>Variación Interanual - Octubre</t>
  </si>
  <si>
    <t>UCAYALI</t>
  </si>
  <si>
    <t>Fuente: Dirección de Promoción Minera - Ministerio de Energía y Minas.
- 2009-2018:  Información proporcionada por los Titulares Mineros a través de la Declaración Anual Consolidada (DAC).
- 2019:  Información proporcionada por los Titulares Mineros a través del Declaración Estadística Mensual (ESTAMIN).
- Las cifras han sido ajustadas a lo reportado por los Titulares Mineros al 15 de noviembre de 2019.</t>
  </si>
  <si>
    <t>Fuente: Declaración Estadística Mensual - Ministerio de Energía y Minas.
- Las cifras han sido ajustadas a lo reportado por los Titulares Mineros al 15 de noviembre de 2019.</t>
  </si>
  <si>
    <t>2019 (Ene. - Sep.)</t>
  </si>
  <si>
    <t>VARIACIÓN INTERANUAL * EN MILLONES DE US$ / SEPTIEMBRE</t>
  </si>
  <si>
    <t>VARIACIÓN INTERANUAL ACUMULADA* EN MILLONES DE US$ / ENERO-SEPTIEMBRE</t>
  </si>
  <si>
    <t>Ene.- Sep.  2018</t>
  </si>
  <si>
    <t>Ene.- Sep. 2019</t>
  </si>
  <si>
    <t>VARIACIÓN INTERANUAL VOLUMEN * /SEPTIEMBRE</t>
  </si>
  <si>
    <t>Sep.2018</t>
  </si>
  <si>
    <t>VARIACIÓN INTERANUAL ACUMULADA - VOLUMEN* / ENERO-SEPTIEMBRE</t>
  </si>
  <si>
    <t xml:space="preserve">Fuente: BCRP, Cuadros Estadísticos Mensuales. Elaborado por el Ministerio de Energía y Minas
Fecha de consulta:  13 de noviembre de 2019.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</si>
  <si>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13 de noviembre de 2019</t>
  </si>
  <si>
    <t>Ene.-Sep. 2019</t>
  </si>
  <si>
    <t>2019 (Ene-Oct)</t>
  </si>
  <si>
    <t>Octubre</t>
  </si>
  <si>
    <t>VARIACIÓN ACUMULADA / ENERO - OCTUBRE</t>
  </si>
  <si>
    <t>Ene-Oct 2018</t>
  </si>
  <si>
    <t>Ene-Oct 2019</t>
  </si>
  <si>
    <t>VARIACIÓN INTERANUAL / OCTUBRE</t>
  </si>
  <si>
    <t>Oct. 2018</t>
  </si>
  <si>
    <t>Oct. 2019</t>
  </si>
  <si>
    <t>Fuente: Dirección de Promoción Minera - Ministerio de Energía y Minas.
- Información proporcionada por los Titulares Mineros a través del ESTAMIN.
- Las cifras han sido ajustadas a lo reportado por los Titulares Mineros al 15 de noviembre de 2019.</t>
  </si>
  <si>
    <t>Enero-Octubre</t>
  </si>
  <si>
    <t>COMPAÑIA MINERA SAN IGNACIO DE MOROCOCHA S.A.A.</t>
  </si>
  <si>
    <t>OTROS (2018: 470 titulares mineros, 2019: 328 titulares mineros)</t>
  </si>
  <si>
    <t>OTROS (2018: 122 titulares mineros, 2019: 98 titulares mineros)</t>
  </si>
  <si>
    <t>OTROS (2018: 225 titulares mineros, 2019: 156 titulares mineros)</t>
  </si>
  <si>
    <t>OTROS (2018: 309 titulares mineros, 2019: 223 titulares mineros)</t>
  </si>
  <si>
    <t>OTROS (2018: 255 titulares mineros, 2019: 194 titulares mineros)</t>
  </si>
  <si>
    <t>OTROS (2018: 226 titulares mineros, 2019: 160 titulares mineros)</t>
  </si>
  <si>
    <t>OTROS (2018: 297 titulares mineros, 2019: 161 titulares mineros)</t>
  </si>
  <si>
    <t xml:space="preserve">Fuente: SUNAT, Nota Tributaria. Elaborado por Ministerio de Energía y Minas.
Fecha de consulta: 18 de noviembre del 2019
</t>
  </si>
  <si>
    <t>Fuente: INGEMMET y Ministerio de Energía y Minas.   /    Fecha de consulta: 19 de noviembre de 2019.</t>
  </si>
  <si>
    <r>
      <t>UNIDADES MINERAS EN ACTIVIDAD - OCTUBRE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19</t>
    </r>
  </si>
  <si>
    <t>Fuente:  Ministerio de Energía y Minas.   /    Fecha de consulta: 18 de noviembre de 2019.</t>
  </si>
  <si>
    <t>Variación interanual / octubre</t>
  </si>
  <si>
    <t>Variación acumulada / enero - octubre</t>
  </si>
  <si>
    <t>Fuente:  Dirección de Gestión Minera, DGM/  Fecha de consulta: 19 de noviembre de 2019.
Elaboración: Dirección de Promoción Minera, DGPSM.
(*) Información preliminar. Incluye producción aurífera estimada de mineros artesanales de Madre de Dios, Puno, Piura y Arequipa.</t>
  </si>
  <si>
    <t>OCTUBRE</t>
  </si>
  <si>
    <t>ENERO-OCTUBRE</t>
  </si>
  <si>
    <t>ENERO - OCTUBRE</t>
  </si>
  <si>
    <t>CAOLÍN</t>
  </si>
  <si>
    <t>Fuente:  Dirección de Gestión Minera, DGM /    Fecha de consulta: 19 de noviembre del 2019.
Elaboración: Dirección de Promoción Minera, DGPSM.</t>
  </si>
  <si>
    <t>DIATOMITAS (TM)</t>
  </si>
  <si>
    <t>Fuente:  Dirección de Gestión Minera, DGM /    Fecha de consulta: 19 de noviembre del 2019.
Elaboración: Dirección de Promoción Minera, DGPSM.                                                                                                                                                                                                 (*) Información preliminar</t>
  </si>
  <si>
    <t>Fuente: MEF, Portal de Transparencia Económica; INGEMMET. Elaborado por Ministerio de Energía y Minas. 
Fecha de consulta:  18 de noviembre de 2019
   Canon y Regalías - Datos a noviembre del 2019
   Derecho de Vigencia - Datos al 30 de septiembre del 2019</t>
  </si>
  <si>
    <t>Fuente: MEF, Portal de Transparencia Económica. Elaborado por Ministerio de Energía y Minas. 
Instituto Geológico Minero y Metalúrgico (INGEMMET)
Fecha de consulta:  18 de noviembre de 2019
   Canon y Regalías - Datos a noviembre del 2019
   Derecho de Vigencia - Datos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</si>
</sst>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\ _€_-;\-* #,##0.00\ _€_-;_-* &quot;-&quot;??\ _€_-;_-@_-"/>
    <numFmt numFmtId="164" formatCode="_ * #,##0.00_ ;_ * \-#,##0.00_ ;_ * &quot;-&quot;??_ ;_ @_ "/>
    <numFmt numFmtId="165" formatCode="_-* #,##0.00_-;\-* #,##0.00_-;_-* &quot;-&quot;??_-;_-@_-"/>
    <numFmt numFmtId="166" formatCode="_ * #,##0_ ;_ * \-#,##0_ ;_ * &quot;-&quot;??_ ;_ @_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General_)"/>
    <numFmt numFmtId="175" formatCode="#,##0.00_ ;\-#,##0.00\ "/>
    <numFmt numFmtId="176" formatCode="#,##0_ ;\-#,##0\ "/>
    <numFmt numFmtId="177" formatCode="0.000%"/>
    <numFmt numFmtId="178" formatCode="#,##0;[Red]#,##0"/>
    <numFmt numFmtId="179" formatCode="[$-1010409]###,##0"/>
    <numFmt numFmtId="180" formatCode="_-* #,##0_-;\-* #,##0_-;_-* &quot;-&quot;??_-;_-@_-"/>
    <numFmt numFmtId="181" formatCode="0.0"/>
    <numFmt numFmtId="182" formatCode="_(* #,##0_);_(* \(#,##0\);_(* &quot;-&quot;??_);_(@_)"/>
    <numFmt numFmtId="183" formatCode="#,##0.0,,"/>
    <numFmt numFmtId="184" formatCode="#,###"/>
    <numFmt numFmtId="185" formatCode="0.0000%"/>
    <numFmt numFmtId="188" formatCode="_ * #,##0.00000_ ;_ * \-#,##0.00000_ ;_ * &quot;-&quot;??_ ;_ @_ "/>
    <numFmt numFmtId="189" formatCode="_ * #,##0.000000_ ;_ * \-#,##0.000000_ ;_ * &quot;-&quot;??_ ;_ @_ 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" fontId="8" fillId="0" borderId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18" borderId="4">
      <alignment wrapText="1"/>
    </xf>
    <xf numFmtId="168" fontId="14" fillId="0" borderId="0" applyFont="0" applyFill="0" applyBorder="0" applyAlignment="0" applyProtection="0"/>
    <xf numFmtId="174" fontId="30" fillId="0" borderId="0"/>
    <xf numFmtId="17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6" fillId="7" borderId="1" applyNumberFormat="0" applyAlignment="0" applyProtection="0"/>
    <xf numFmtId="169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27" fillId="0" borderId="0"/>
    <xf numFmtId="0" fontId="35" fillId="0" borderId="0"/>
    <xf numFmtId="174" fontId="32" fillId="0" borderId="0"/>
    <xf numFmtId="0" fontId="14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1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33" fillId="25" borderId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26" borderId="0">
      <alignment horizontal="left"/>
    </xf>
    <xf numFmtId="174" fontId="34" fillId="0" borderId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8" fillId="0" borderId="0"/>
    <xf numFmtId="0" fontId="68" fillId="0" borderId="0"/>
    <xf numFmtId="0" fontId="74" fillId="0" borderId="0" applyNumberFormat="0" applyFill="0" applyBorder="0" applyAlignment="0" applyProtection="0"/>
    <xf numFmtId="0" fontId="75" fillId="0" borderId="59" applyNumberFormat="0" applyFill="0" applyAlignment="0" applyProtection="0"/>
    <xf numFmtId="0" fontId="76" fillId="0" borderId="60" applyNumberFormat="0" applyFill="0" applyAlignment="0" applyProtection="0"/>
    <xf numFmtId="0" fontId="77" fillId="0" borderId="61" applyNumberFormat="0" applyFill="0" applyAlignment="0" applyProtection="0"/>
    <xf numFmtId="0" fontId="77" fillId="0" borderId="0" applyNumberFormat="0" applyFill="0" applyBorder="0" applyAlignment="0" applyProtection="0"/>
    <xf numFmtId="0" fontId="78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9" borderId="0" applyNumberFormat="0" applyBorder="0" applyAlignment="0" applyProtection="0"/>
    <xf numFmtId="0" fontId="81" fillId="40" borderId="62" applyNumberFormat="0" applyAlignment="0" applyProtection="0"/>
    <xf numFmtId="0" fontId="82" fillId="41" borderId="63" applyNumberFormat="0" applyAlignment="0" applyProtection="0"/>
    <xf numFmtId="0" fontId="83" fillId="41" borderId="62" applyNumberFormat="0" applyAlignment="0" applyProtection="0"/>
    <xf numFmtId="0" fontId="84" fillId="0" borderId="64" applyNumberFormat="0" applyFill="0" applyAlignment="0" applyProtection="0"/>
    <xf numFmtId="0" fontId="56" fillId="42" borderId="65" applyNumberFormat="0" applyAlignment="0" applyProtection="0"/>
    <xf numFmtId="0" fontId="69" fillId="0" borderId="0" applyNumberFormat="0" applyFill="0" applyBorder="0" applyAlignment="0" applyProtection="0"/>
    <xf numFmtId="0" fontId="36" fillId="43" borderId="66" applyNumberFormat="0" applyFont="0" applyAlignment="0" applyProtection="0"/>
    <xf numFmtId="0" fontId="85" fillId="0" borderId="0" applyNumberFormat="0" applyFill="0" applyBorder="0" applyAlignment="0" applyProtection="0"/>
    <xf numFmtId="0" fontId="38" fillId="0" borderId="67" applyNumberFormat="0" applyFill="0" applyAlignment="0" applyProtection="0"/>
    <xf numFmtId="0" fontId="55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55" fillId="67" borderId="0" applyNumberFormat="0" applyBorder="0" applyAlignment="0" applyProtection="0"/>
    <xf numFmtId="0" fontId="86" fillId="0" borderId="0"/>
    <xf numFmtId="165" fontId="86" fillId="0" borderId="0" applyFont="0" applyFill="0" applyBorder="0" applyAlignment="0" applyProtection="0"/>
    <xf numFmtId="0" fontId="68" fillId="0" borderId="0"/>
    <xf numFmtId="168" fontId="36" fillId="0" borderId="0" applyFont="0" applyFill="0" applyBorder="0" applyAlignment="0" applyProtection="0"/>
    <xf numFmtId="0" fontId="68" fillId="0" borderId="0"/>
    <xf numFmtId="0" fontId="89" fillId="0" borderId="0"/>
    <xf numFmtId="164" fontId="36" fillId="0" borderId="0" applyFont="0" applyFill="0" applyBorder="0" applyAlignment="0" applyProtection="0"/>
    <xf numFmtId="0" fontId="68" fillId="0" borderId="0"/>
    <xf numFmtId="165" fontId="36" fillId="0" borderId="0" applyFont="0" applyFill="0" applyBorder="0" applyAlignment="0" applyProtection="0"/>
  </cellStyleXfs>
  <cellXfs count="830">
    <xf numFmtId="0" fontId="0" fillId="0" borderId="0" xfId="0"/>
    <xf numFmtId="0" fontId="38" fillId="26" borderId="0" xfId="0" applyFont="1" applyFill="1"/>
    <xf numFmtId="0" fontId="37" fillId="26" borderId="11" xfId="0" applyFont="1" applyFill="1" applyBorder="1" applyAlignment="1">
      <alignment horizontal="left"/>
    </xf>
    <xf numFmtId="0" fontId="37" fillId="26" borderId="11" xfId="0" applyFont="1" applyFill="1" applyBorder="1" applyAlignment="1">
      <alignment horizontal="center"/>
    </xf>
    <xf numFmtId="0" fontId="37" fillId="26" borderId="0" xfId="107">
      <alignment horizontal="left"/>
    </xf>
    <xf numFmtId="0" fontId="39" fillId="26" borderId="0" xfId="107" applyFont="1">
      <alignment horizontal="left"/>
    </xf>
    <xf numFmtId="0" fontId="37" fillId="26" borderId="0" xfId="107" applyAlignment="1">
      <alignment horizontal="center"/>
    </xf>
    <xf numFmtId="0" fontId="39" fillId="26" borderId="0" xfId="107" applyFont="1" applyAlignment="1">
      <alignment horizontal="center"/>
    </xf>
    <xf numFmtId="0" fontId="38" fillId="26" borderId="0" xfId="0" applyFont="1" applyFill="1" applyAlignment="1">
      <alignment horizontal="left"/>
    </xf>
    <xf numFmtId="0" fontId="39" fillId="26" borderId="11" xfId="107" applyFont="1" applyBorder="1" applyAlignment="1">
      <alignment horizontal="center"/>
    </xf>
    <xf numFmtId="4" fontId="37" fillId="26" borderId="0" xfId="107" applyNumberFormat="1" applyAlignment="1">
      <alignment horizontal="center"/>
    </xf>
    <xf numFmtId="0" fontId="40" fillId="27" borderId="0" xfId="107" applyFont="1" applyFill="1" applyAlignment="1">
      <alignment horizontal="center"/>
    </xf>
    <xf numFmtId="10" fontId="37" fillId="26" borderId="0" xfId="94" applyNumberFormat="1" applyFont="1" applyFill="1" applyAlignment="1">
      <alignment horizontal="center"/>
    </xf>
    <xf numFmtId="3" fontId="37" fillId="26" borderId="0" xfId="47" applyNumberFormat="1" applyFont="1" applyFill="1" applyAlignment="1">
      <alignment horizontal="center"/>
    </xf>
    <xf numFmtId="3" fontId="37" fillId="26" borderId="0" xfId="107" applyNumberFormat="1" applyBorder="1" applyAlignment="1">
      <alignment horizontal="center"/>
    </xf>
    <xf numFmtId="0" fontId="39" fillId="26" borderId="12" xfId="107" applyFont="1" applyBorder="1" applyAlignment="1">
      <alignment horizontal="center"/>
    </xf>
    <xf numFmtId="0" fontId="37" fillId="26" borderId="0" xfId="107" applyBorder="1" applyAlignment="1">
      <alignment horizontal="center"/>
    </xf>
    <xf numFmtId="0" fontId="37" fillId="26" borderId="0" xfId="107" applyFill="1">
      <alignment horizontal="left"/>
    </xf>
    <xf numFmtId="0" fontId="37" fillId="26" borderId="0" xfId="107" applyAlignment="1"/>
    <xf numFmtId="0" fontId="38" fillId="26" borderId="0" xfId="0" applyFont="1" applyFill="1" applyAlignment="1"/>
    <xf numFmtId="0" fontId="41" fillId="28" borderId="0" xfId="0" applyFont="1" applyFill="1"/>
    <xf numFmtId="0" fontId="42" fillId="28" borderId="0" xfId="0" applyFont="1" applyFill="1" applyAlignment="1">
      <alignment horizontal="center"/>
    </xf>
    <xf numFmtId="0" fontId="43" fillId="26" borderId="0" xfId="107" applyFont="1" applyAlignment="1">
      <alignment horizontal="center"/>
    </xf>
    <xf numFmtId="0" fontId="43" fillId="26" borderId="0" xfId="0" applyFont="1" applyFill="1" applyBorder="1" applyAlignment="1">
      <alignment horizontal="left"/>
    </xf>
    <xf numFmtId="4" fontId="42" fillId="28" borderId="0" xfId="0" applyNumberFormat="1" applyFont="1" applyFill="1" applyAlignment="1">
      <alignment horizontal="center"/>
    </xf>
    <xf numFmtId="0" fontId="43" fillId="26" borderId="0" xfId="107" applyFont="1">
      <alignment horizontal="left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3" fillId="26" borderId="0" xfId="0" applyFont="1" applyFill="1" applyBorder="1" applyAlignment="1">
      <alignment horizontal="center"/>
    </xf>
    <xf numFmtId="0" fontId="43" fillId="26" borderId="0" xfId="107" applyFont="1" applyAlignment="1"/>
    <xf numFmtId="4" fontId="43" fillId="26" borderId="0" xfId="107" applyNumberFormat="1" applyFont="1" applyAlignment="1">
      <alignment horizontal="center"/>
    </xf>
    <xf numFmtId="0" fontId="45" fillId="26" borderId="0" xfId="107" applyFont="1" applyAlignment="1">
      <alignment horizontal="center"/>
    </xf>
    <xf numFmtId="0" fontId="46" fillId="26" borderId="0" xfId="107" applyFont="1" applyAlignment="1">
      <alignment horizontal="left"/>
    </xf>
    <xf numFmtId="0" fontId="46" fillId="26" borderId="0" xfId="107" applyFont="1" applyAlignment="1">
      <alignment horizontal="center"/>
    </xf>
    <xf numFmtId="0" fontId="46" fillId="26" borderId="0" xfId="107" applyFont="1">
      <alignment horizontal="left"/>
    </xf>
    <xf numFmtId="4" fontId="45" fillId="26" borderId="0" xfId="107" applyNumberFormat="1" applyFont="1" applyAlignment="1">
      <alignment horizontal="center"/>
    </xf>
    <xf numFmtId="0" fontId="47" fillId="26" borderId="0" xfId="107" applyFont="1">
      <alignment horizontal="left"/>
    </xf>
    <xf numFmtId="167" fontId="37" fillId="26" borderId="0" xfId="107" applyNumberFormat="1" applyAlignment="1">
      <alignment horizontal="center"/>
    </xf>
    <xf numFmtId="0" fontId="46" fillId="26" borderId="0" xfId="0" applyFont="1" applyFill="1" applyAlignment="1"/>
    <xf numFmtId="167" fontId="37" fillId="26" borderId="14" xfId="107" applyNumberFormat="1" applyBorder="1" applyAlignment="1">
      <alignment horizontal="center"/>
    </xf>
    <xf numFmtId="167" fontId="37" fillId="26" borderId="15" xfId="107" applyNumberFormat="1" applyBorder="1" applyAlignment="1">
      <alignment horizontal="center"/>
    </xf>
    <xf numFmtId="167" fontId="37" fillId="26" borderId="16" xfId="107" applyNumberFormat="1" applyBorder="1" applyAlignment="1">
      <alignment horizontal="center"/>
    </xf>
    <xf numFmtId="0" fontId="40" fillId="29" borderId="17" xfId="107" applyFont="1" applyFill="1" applyBorder="1" applyAlignment="1">
      <alignment horizontal="center"/>
    </xf>
    <xf numFmtId="3" fontId="37" fillId="26" borderId="18" xfId="47" applyNumberFormat="1" applyFont="1" applyFill="1" applyBorder="1" applyAlignment="1">
      <alignment horizontal="center"/>
    </xf>
    <xf numFmtId="3" fontId="37" fillId="26" borderId="19" xfId="47" applyNumberFormat="1" applyFont="1" applyFill="1" applyBorder="1" applyAlignment="1">
      <alignment horizontal="center"/>
    </xf>
    <xf numFmtId="167" fontId="37" fillId="26" borderId="0" xfId="107" applyNumberFormat="1" applyAlignment="1">
      <alignment horizontal="left"/>
    </xf>
    <xf numFmtId="3" fontId="37" fillId="26" borderId="20" xfId="47" applyNumberFormat="1" applyFont="1" applyFill="1" applyBorder="1" applyAlignment="1">
      <alignment horizontal="center"/>
    </xf>
    <xf numFmtId="3" fontId="37" fillId="26" borderId="21" xfId="47" applyNumberFormat="1" applyFont="1" applyFill="1" applyBorder="1" applyAlignment="1">
      <alignment horizontal="center"/>
    </xf>
    <xf numFmtId="3" fontId="37" fillId="26" borderId="22" xfId="47" applyNumberFormat="1" applyFont="1" applyFill="1" applyBorder="1" applyAlignment="1">
      <alignment horizontal="center"/>
    </xf>
    <xf numFmtId="3" fontId="37" fillId="26" borderId="23" xfId="47" applyNumberFormat="1" applyFont="1" applyFill="1" applyBorder="1" applyAlignment="1">
      <alignment horizontal="center"/>
    </xf>
    <xf numFmtId="0" fontId="39" fillId="26" borderId="24" xfId="107" applyFont="1" applyBorder="1" applyAlignment="1">
      <alignment horizontal="center"/>
    </xf>
    <xf numFmtId="3" fontId="37" fillId="26" borderId="25" xfId="107" applyNumberFormat="1" applyBorder="1" applyAlignment="1">
      <alignment horizontal="center"/>
    </xf>
    <xf numFmtId="3" fontId="39" fillId="26" borderId="26" xfId="107" applyNumberFormat="1" applyFont="1" applyBorder="1" applyAlignment="1">
      <alignment horizontal="center"/>
    </xf>
    <xf numFmtId="3" fontId="39" fillId="26" borderId="27" xfId="107" applyNumberFormat="1" applyFont="1" applyBorder="1" applyAlignment="1">
      <alignment horizontal="center"/>
    </xf>
    <xf numFmtId="0" fontId="40" fillId="26" borderId="0" xfId="107" applyFont="1" applyFill="1" applyAlignment="1"/>
    <xf numFmtId="1" fontId="37" fillId="26" borderId="13" xfId="107" applyNumberFormat="1" applyFill="1" applyBorder="1" applyAlignment="1">
      <alignment horizontal="center"/>
    </xf>
    <xf numFmtId="0" fontId="4" fillId="0" borderId="0" xfId="58"/>
    <xf numFmtId="0" fontId="4" fillId="26" borderId="18" xfId="58" applyFill="1" applyBorder="1" applyAlignment="1">
      <alignment horizontal="center" vertical="center"/>
    </xf>
    <xf numFmtId="0" fontId="4" fillId="26" borderId="19" xfId="58" applyFill="1" applyBorder="1" applyAlignment="1">
      <alignment vertical="center"/>
    </xf>
    <xf numFmtId="170" fontId="4" fillId="26" borderId="19" xfId="52" applyNumberFormat="1" applyFont="1" applyFill="1" applyBorder="1" applyAlignment="1">
      <alignment horizontal="center" vertical="center"/>
    </xf>
    <xf numFmtId="170" fontId="4" fillId="26" borderId="16" xfId="52" applyNumberFormat="1" applyFont="1" applyFill="1" applyBorder="1" applyAlignment="1">
      <alignment horizontal="center" vertical="center"/>
    </xf>
    <xf numFmtId="0" fontId="4" fillId="26" borderId="29" xfId="58" applyFill="1" applyBorder="1" applyAlignment="1">
      <alignment horizontal="center" vertical="center"/>
    </xf>
    <xf numFmtId="0" fontId="4" fillId="26" borderId="0" xfId="58" applyFill="1" applyBorder="1" applyAlignment="1">
      <alignment vertical="center"/>
    </xf>
    <xf numFmtId="170" fontId="4" fillId="26" borderId="0" xfId="52" applyNumberFormat="1" applyFont="1" applyFill="1" applyBorder="1" applyAlignment="1">
      <alignment horizontal="center" vertical="center"/>
    </xf>
    <xf numFmtId="170" fontId="4" fillId="26" borderId="14" xfId="52" applyNumberFormat="1" applyFont="1" applyFill="1" applyBorder="1" applyAlignment="1">
      <alignment horizontal="center" vertical="center"/>
    </xf>
    <xf numFmtId="0" fontId="4" fillId="26" borderId="30" xfId="58" applyFill="1" applyBorder="1" applyAlignment="1">
      <alignment horizontal="center" vertical="center"/>
    </xf>
    <xf numFmtId="0" fontId="4" fillId="26" borderId="31" xfId="58" applyFill="1" applyBorder="1" applyAlignment="1">
      <alignment vertical="center"/>
    </xf>
    <xf numFmtId="170" fontId="4" fillId="26" borderId="31" xfId="52" applyNumberFormat="1" applyFont="1" applyFill="1" applyBorder="1" applyAlignment="1">
      <alignment horizontal="center" vertical="center"/>
    </xf>
    <xf numFmtId="170" fontId="4" fillId="26" borderId="15" xfId="52" applyNumberFormat="1" applyFont="1" applyFill="1" applyBorder="1" applyAlignment="1">
      <alignment horizontal="center" vertical="center"/>
    </xf>
    <xf numFmtId="0" fontId="4" fillId="26" borderId="11" xfId="58" applyFill="1" applyBorder="1" applyAlignment="1">
      <alignment horizontal="center" vertical="center"/>
    </xf>
    <xf numFmtId="0" fontId="4" fillId="26" borderId="11" xfId="58" applyFill="1" applyBorder="1" applyAlignment="1">
      <alignment vertical="center"/>
    </xf>
    <xf numFmtId="0" fontId="4" fillId="26" borderId="11" xfId="58" applyFont="1" applyFill="1" applyBorder="1" applyAlignment="1">
      <alignment horizontal="left" vertical="center"/>
    </xf>
    <xf numFmtId="9" fontId="37" fillId="26" borderId="0" xfId="94" applyFont="1" applyFill="1" applyAlignment="1">
      <alignment horizontal="left"/>
    </xf>
    <xf numFmtId="9" fontId="46" fillId="26" borderId="0" xfId="94" applyFont="1" applyFill="1" applyAlignment="1">
      <alignment horizontal="left"/>
    </xf>
    <xf numFmtId="9" fontId="37" fillId="26" borderId="11" xfId="94" applyFont="1" applyFill="1" applyBorder="1" applyAlignment="1">
      <alignment horizontal="center"/>
    </xf>
    <xf numFmtId="9" fontId="43" fillId="26" borderId="0" xfId="94" applyFont="1" applyFill="1" applyAlignment="1">
      <alignment horizontal="left"/>
    </xf>
    <xf numFmtId="3" fontId="37" fillId="30" borderId="0" xfId="107" applyNumberFormat="1" applyFill="1" applyBorder="1" applyAlignment="1">
      <alignment horizontal="center"/>
    </xf>
    <xf numFmtId="1" fontId="37" fillId="30" borderId="25" xfId="107" applyNumberFormat="1" applyFill="1" applyBorder="1" applyAlignment="1">
      <alignment horizontal="center"/>
    </xf>
    <xf numFmtId="3" fontId="37" fillId="30" borderId="13" xfId="107" applyNumberFormat="1" applyFill="1" applyBorder="1" applyAlignment="1">
      <alignment horizontal="center"/>
    </xf>
    <xf numFmtId="0" fontId="40" fillId="29" borderId="32" xfId="107" applyFont="1" applyFill="1" applyBorder="1" applyAlignment="1">
      <alignment horizontal="left"/>
    </xf>
    <xf numFmtId="0" fontId="50" fillId="29" borderId="32" xfId="107" applyFont="1" applyFill="1" applyBorder="1" applyAlignment="1">
      <alignment horizontal="left"/>
    </xf>
    <xf numFmtId="0" fontId="40" fillId="29" borderId="32" xfId="107" applyFont="1" applyFill="1" applyBorder="1" applyAlignment="1">
      <alignment horizontal="center"/>
    </xf>
    <xf numFmtId="9" fontId="40" fillId="29" borderId="32" xfId="94" applyFont="1" applyFill="1" applyBorder="1" applyAlignment="1">
      <alignment horizontal="center"/>
    </xf>
    <xf numFmtId="0" fontId="51" fillId="31" borderId="0" xfId="58" applyFont="1" applyFill="1" applyAlignment="1">
      <alignment horizontal="center" vertical="center"/>
    </xf>
    <xf numFmtId="0" fontId="51" fillId="31" borderId="0" xfId="58" applyFont="1" applyFill="1" applyAlignment="1">
      <alignment vertical="center"/>
    </xf>
    <xf numFmtId="0" fontId="51" fillId="31" borderId="0" xfId="58" applyFont="1" applyFill="1" applyAlignment="1">
      <alignment horizontal="center" vertical="center" wrapText="1"/>
    </xf>
    <xf numFmtId="172" fontId="37" fillId="30" borderId="25" xfId="47" applyNumberFormat="1" applyFont="1" applyFill="1" applyBorder="1" applyAlignment="1">
      <alignment horizontal="center"/>
    </xf>
    <xf numFmtId="172" fontId="37" fillId="30" borderId="13" xfId="47" applyNumberFormat="1" applyFont="1" applyFill="1" applyBorder="1" applyAlignment="1">
      <alignment horizontal="center"/>
    </xf>
    <xf numFmtId="172" fontId="37" fillId="30" borderId="0" xfId="47" applyNumberFormat="1" applyFont="1" applyFill="1" applyBorder="1" applyAlignment="1">
      <alignment horizontal="center"/>
    </xf>
    <xf numFmtId="172" fontId="37" fillId="26" borderId="13" xfId="47" applyNumberFormat="1" applyFont="1" applyFill="1" applyBorder="1" applyAlignment="1">
      <alignment horizontal="center"/>
    </xf>
    <xf numFmtId="166" fontId="37" fillId="30" borderId="25" xfId="47" applyNumberFormat="1" applyFont="1" applyFill="1" applyBorder="1" applyAlignment="1">
      <alignment horizontal="center"/>
    </xf>
    <xf numFmtId="166" fontId="37" fillId="30" borderId="13" xfId="47" applyNumberFormat="1" applyFont="1" applyFill="1" applyBorder="1" applyAlignment="1">
      <alignment horizontal="center"/>
    </xf>
    <xf numFmtId="166" fontId="37" fillId="30" borderId="0" xfId="47" applyNumberFormat="1" applyFont="1" applyFill="1" applyBorder="1" applyAlignment="1">
      <alignment horizontal="center"/>
    </xf>
    <xf numFmtId="166" fontId="37" fillId="26" borderId="13" xfId="47" applyNumberFormat="1" applyFont="1" applyFill="1" applyBorder="1" applyAlignment="1">
      <alignment horizontal="center"/>
    </xf>
    <xf numFmtId="166" fontId="37" fillId="26" borderId="0" xfId="47" applyNumberFormat="1" applyFont="1" applyFill="1" applyAlignment="1">
      <alignment horizontal="left"/>
    </xf>
    <xf numFmtId="166" fontId="39" fillId="26" borderId="28" xfId="47" applyNumberFormat="1" applyFont="1" applyFill="1" applyBorder="1" applyAlignment="1">
      <alignment horizontal="center"/>
    </xf>
    <xf numFmtId="166" fontId="37" fillId="26" borderId="0" xfId="47" applyNumberFormat="1" applyFont="1" applyFill="1" applyAlignment="1">
      <alignment horizontal="center"/>
    </xf>
    <xf numFmtId="172" fontId="37" fillId="26" borderId="0" xfId="47" applyNumberFormat="1" applyFont="1" applyFill="1" applyBorder="1" applyAlignment="1">
      <alignment horizontal="center"/>
    </xf>
    <xf numFmtId="166" fontId="37" fillId="26" borderId="0" xfId="47" applyNumberFormat="1" applyFont="1" applyFill="1" applyBorder="1" applyAlignment="1">
      <alignment horizontal="center"/>
    </xf>
    <xf numFmtId="9" fontId="37" fillId="32" borderId="33" xfId="94" applyFont="1" applyFill="1" applyBorder="1" applyAlignment="1">
      <alignment horizontal="center"/>
    </xf>
    <xf numFmtId="10" fontId="37" fillId="32" borderId="33" xfId="94" applyNumberFormat="1" applyFont="1" applyFill="1" applyBorder="1" applyAlignment="1">
      <alignment horizontal="center"/>
    </xf>
    <xf numFmtId="10" fontId="37" fillId="32" borderId="34" xfId="94" applyNumberFormat="1" applyFont="1" applyFill="1" applyBorder="1" applyAlignment="1">
      <alignment horizontal="center"/>
    </xf>
    <xf numFmtId="0" fontId="37" fillId="26" borderId="23" xfId="107" applyBorder="1" applyAlignment="1">
      <alignment horizontal="center"/>
    </xf>
    <xf numFmtId="3" fontId="37" fillId="26" borderId="23" xfId="107" applyNumberFormat="1" applyBorder="1" applyAlignment="1">
      <alignment horizontal="center"/>
    </xf>
    <xf numFmtId="166" fontId="37" fillId="30" borderId="23" xfId="47" applyNumberFormat="1" applyFont="1" applyFill="1" applyBorder="1" applyAlignment="1">
      <alignment horizontal="center"/>
    </xf>
    <xf numFmtId="166" fontId="37" fillId="26" borderId="23" xfId="47" applyNumberFormat="1" applyFont="1" applyFill="1" applyBorder="1" applyAlignment="1">
      <alignment horizontal="center"/>
    </xf>
    <xf numFmtId="3" fontId="39" fillId="26" borderId="23" xfId="107" applyNumberFormat="1" applyFont="1" applyBorder="1" applyAlignment="1">
      <alignment horizontal="center"/>
    </xf>
    <xf numFmtId="3" fontId="39" fillId="26" borderId="23" xfId="107" applyNumberFormat="1" applyFont="1" applyBorder="1" applyAlignment="1">
      <alignment horizontal="right"/>
    </xf>
    <xf numFmtId="10" fontId="37" fillId="26" borderId="23" xfId="94" applyNumberFormat="1" applyFont="1" applyFill="1" applyBorder="1" applyAlignment="1">
      <alignment horizontal="center"/>
    </xf>
    <xf numFmtId="0" fontId="38" fillId="0" borderId="35" xfId="0" applyFont="1" applyBorder="1"/>
    <xf numFmtId="0" fontId="29" fillId="26" borderId="36" xfId="58" applyFont="1" applyFill="1" applyBorder="1" applyAlignment="1">
      <alignment vertical="center"/>
    </xf>
    <xf numFmtId="170" fontId="29" fillId="26" borderId="36" xfId="52" applyNumberFormat="1" applyFont="1" applyFill="1" applyBorder="1" applyAlignment="1">
      <alignment horizontal="center" vertical="center"/>
    </xf>
    <xf numFmtId="0" fontId="38" fillId="30" borderId="11" xfId="0" applyFont="1" applyFill="1" applyBorder="1"/>
    <xf numFmtId="0" fontId="29" fillId="30" borderId="11" xfId="58" applyFont="1" applyFill="1" applyBorder="1" applyAlignment="1">
      <alignment vertical="center"/>
    </xf>
    <xf numFmtId="170" fontId="29" fillId="30" borderId="11" xfId="52" applyNumberFormat="1" applyFont="1" applyFill="1" applyBorder="1" applyAlignment="1">
      <alignment horizontal="center" vertical="center"/>
    </xf>
    <xf numFmtId="0" fontId="38" fillId="30" borderId="0" xfId="0" applyFont="1" applyFill="1"/>
    <xf numFmtId="0" fontId="29" fillId="30" borderId="0" xfId="58" applyFont="1" applyFill="1" applyBorder="1" applyAlignment="1">
      <alignment vertical="center"/>
    </xf>
    <xf numFmtId="170" fontId="29" fillId="30" borderId="31" xfId="52" applyNumberFormat="1" applyFont="1" applyFill="1" applyBorder="1" applyAlignment="1">
      <alignment horizontal="center" vertical="center"/>
    </xf>
    <xf numFmtId="0" fontId="29" fillId="30" borderId="29" xfId="58" applyFont="1" applyFill="1" applyBorder="1" applyAlignment="1">
      <alignment horizontal="center" vertical="center"/>
    </xf>
    <xf numFmtId="170" fontId="29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37" fillId="26" borderId="0" xfId="47" applyNumberFormat="1" applyFont="1" applyFill="1" applyAlignment="1">
      <alignment horizontal="left"/>
    </xf>
    <xf numFmtId="0" fontId="37" fillId="26" borderId="37" xfId="107" applyBorder="1" applyAlignment="1">
      <alignment horizontal="center"/>
    </xf>
    <xf numFmtId="0" fontId="37" fillId="26" borderId="31" xfId="107" applyBorder="1" applyAlignment="1">
      <alignment horizontal="center"/>
    </xf>
    <xf numFmtId="0" fontId="40" fillId="31" borderId="0" xfId="107" applyFont="1" applyFill="1" applyAlignment="1">
      <alignment horizontal="center"/>
    </xf>
    <xf numFmtId="173" fontId="37" fillId="26" borderId="0" xfId="94" applyNumberFormat="1" applyFont="1" applyFill="1" applyAlignment="1">
      <alignment horizontal="center"/>
    </xf>
    <xf numFmtId="166" fontId="52" fillId="26" borderId="0" xfId="47" applyNumberFormat="1" applyFont="1" applyFill="1" applyAlignment="1">
      <alignment horizontal="center"/>
    </xf>
    <xf numFmtId="166" fontId="52" fillId="26" borderId="0" xfId="47" applyNumberFormat="1" applyFont="1" applyFill="1" applyAlignment="1">
      <alignment horizontal="left"/>
    </xf>
    <xf numFmtId="172" fontId="52" fillId="26" borderId="0" xfId="47" applyNumberFormat="1" applyFont="1" applyFill="1" applyAlignment="1">
      <alignment horizontal="left"/>
    </xf>
    <xf numFmtId="10" fontId="39" fillId="26" borderId="23" xfId="94" applyNumberFormat="1" applyFont="1" applyFill="1" applyBorder="1" applyAlignment="1">
      <alignment horizontal="center"/>
    </xf>
    <xf numFmtId="165" fontId="37" fillId="26" borderId="0" xfId="107" applyNumberFormat="1">
      <alignment horizontal="left"/>
    </xf>
    <xf numFmtId="164" fontId="37" fillId="26" borderId="0" xfId="47" applyFont="1" applyFill="1" applyAlignment="1">
      <alignment horizontal="left"/>
    </xf>
    <xf numFmtId="172" fontId="37" fillId="26" borderId="0" xfId="47" applyNumberFormat="1" applyFont="1" applyFill="1" applyAlignment="1">
      <alignment horizontal="center"/>
    </xf>
    <xf numFmtId="173" fontId="37" fillId="26" borderId="0" xfId="94" applyNumberFormat="1" applyFont="1" applyFill="1" applyAlignment="1">
      <alignment horizontal="left"/>
    </xf>
    <xf numFmtId="0" fontId="53" fillId="26" borderId="0" xfId="0" applyFont="1" applyFill="1" applyAlignment="1">
      <alignment horizontal="left"/>
    </xf>
    <xf numFmtId="166" fontId="48" fillId="26" borderId="0" xfId="47" applyNumberFormat="1" applyFont="1" applyFill="1" applyAlignment="1">
      <alignment horizontal="center"/>
    </xf>
    <xf numFmtId="10" fontId="48" fillId="26" borderId="0" xfId="94" applyNumberFormat="1" applyFont="1" applyFill="1" applyAlignment="1">
      <alignment horizontal="right"/>
    </xf>
    <xf numFmtId="0" fontId="37" fillId="26" borderId="0" xfId="107" applyFont="1" applyAlignment="1">
      <alignment horizontal="center"/>
    </xf>
    <xf numFmtId="0" fontId="37" fillId="26" borderId="0" xfId="107" applyFont="1">
      <alignment horizontal="left"/>
    </xf>
    <xf numFmtId="4" fontId="37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0" fontId="53" fillId="0" borderId="0" xfId="0" applyFont="1" applyAlignment="1">
      <alignment vertical="center"/>
    </xf>
    <xf numFmtId="0" fontId="38" fillId="26" borderId="11" xfId="0" applyFont="1" applyFill="1" applyBorder="1" applyAlignment="1">
      <alignment horizontal="left"/>
    </xf>
    <xf numFmtId="3" fontId="56" fillId="29" borderId="0" xfId="0" applyNumberFormat="1" applyFont="1" applyFill="1" applyAlignment="1">
      <alignment horizontal="center"/>
    </xf>
    <xf numFmtId="0" fontId="56" fillId="29" borderId="0" xfId="0" applyFont="1" applyFill="1" applyAlignment="1">
      <alignment horizontal="left"/>
    </xf>
    <xf numFmtId="166" fontId="48" fillId="26" borderId="25" xfId="47" applyNumberFormat="1" applyFont="1" applyFill="1" applyBorder="1" applyAlignment="1">
      <alignment horizontal="center" vertical="center"/>
    </xf>
    <xf numFmtId="166" fontId="48" fillId="26" borderId="25" xfId="47" applyNumberFormat="1" applyFont="1" applyFill="1" applyBorder="1" applyAlignment="1">
      <alignment horizontal="left" vertical="center"/>
    </xf>
    <xf numFmtId="0" fontId="0" fillId="26" borderId="0" xfId="0" applyFill="1"/>
    <xf numFmtId="0" fontId="48" fillId="26" borderId="0" xfId="0" applyFont="1" applyFill="1"/>
    <xf numFmtId="0" fontId="57" fillId="26" borderId="0" xfId="0" applyFont="1" applyFill="1" applyAlignment="1">
      <alignment horizontal="left"/>
    </xf>
    <xf numFmtId="0" fontId="57" fillId="26" borderId="0" xfId="0" applyFont="1" applyFill="1"/>
    <xf numFmtId="0" fontId="48" fillId="26" borderId="0" xfId="0" applyFont="1" applyFill="1" applyAlignment="1">
      <alignment vertical="center"/>
    </xf>
    <xf numFmtId="0" fontId="57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59" fillId="29" borderId="0" xfId="0" applyFont="1" applyFill="1" applyAlignment="1">
      <alignment horizontal="left"/>
    </xf>
    <xf numFmtId="0" fontId="48" fillId="26" borderId="0" xfId="0" applyFont="1" applyFill="1" applyAlignment="1">
      <alignment horizontal="left"/>
    </xf>
    <xf numFmtId="3" fontId="48" fillId="26" borderId="0" xfId="0" applyNumberFormat="1" applyFont="1" applyFill="1"/>
    <xf numFmtId="3" fontId="48" fillId="26" borderId="0" xfId="0" applyNumberFormat="1" applyFont="1" applyFill="1" applyAlignment="1">
      <alignment horizontal="right"/>
    </xf>
    <xf numFmtId="0" fontId="57" fillId="26" borderId="11" xfId="0" applyFont="1" applyFill="1" applyBorder="1" applyAlignment="1">
      <alignment horizontal="left"/>
    </xf>
    <xf numFmtId="0" fontId="48" fillId="26" borderId="11" xfId="0" applyFont="1" applyFill="1" applyBorder="1"/>
    <xf numFmtId="0" fontId="57" fillId="30" borderId="0" xfId="0" applyFont="1" applyFill="1" applyAlignment="1">
      <alignment horizontal="left"/>
    </xf>
    <xf numFmtId="0" fontId="57" fillId="30" borderId="11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61" fillId="26" borderId="0" xfId="0" applyFont="1" applyFill="1"/>
    <xf numFmtId="10" fontId="62" fillId="26" borderId="0" xfId="94" applyNumberFormat="1" applyFont="1" applyFill="1" applyAlignment="1">
      <alignment horizontal="right"/>
    </xf>
    <xf numFmtId="0" fontId="63" fillId="26" borderId="0" xfId="0" applyFont="1" applyFill="1" applyAlignment="1">
      <alignment horizontal="left"/>
    </xf>
    <xf numFmtId="166" fontId="62" fillId="26" borderId="0" xfId="47" applyNumberFormat="1" applyFont="1" applyFill="1" applyAlignment="1">
      <alignment horizontal="center"/>
    </xf>
    <xf numFmtId="0" fontId="58" fillId="26" borderId="0" xfId="0" applyFont="1" applyFill="1" applyAlignment="1">
      <alignment horizontal="left"/>
    </xf>
    <xf numFmtId="0" fontId="61" fillId="26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54" fillId="29" borderId="0" xfId="0" applyFont="1" applyFill="1" applyAlignment="1">
      <alignment horizontal="left"/>
    </xf>
    <xf numFmtId="0" fontId="54" fillId="29" borderId="0" xfId="0" applyFont="1" applyFill="1" applyAlignment="1">
      <alignment horizontal="center"/>
    </xf>
    <xf numFmtId="0" fontId="49" fillId="26" borderId="32" xfId="0" applyFont="1" applyFill="1" applyBorder="1" applyAlignment="1">
      <alignment horizontal="left"/>
    </xf>
    <xf numFmtId="0" fontId="49" fillId="26" borderId="32" xfId="0" applyFont="1" applyFill="1" applyBorder="1" applyAlignment="1">
      <alignment horizontal="center"/>
    </xf>
    <xf numFmtId="10" fontId="48" fillId="26" borderId="0" xfId="94" applyNumberFormat="1" applyFont="1" applyFill="1" applyAlignment="1">
      <alignment horizontal="center"/>
    </xf>
    <xf numFmtId="10" fontId="48" fillId="26" borderId="0" xfId="0" applyNumberFormat="1" applyFont="1" applyFill="1" applyAlignment="1">
      <alignment horizontal="center"/>
    </xf>
    <xf numFmtId="3" fontId="48" fillId="26" borderId="0" xfId="0" applyNumberFormat="1" applyFont="1" applyFill="1" applyAlignment="1">
      <alignment horizontal="center"/>
    </xf>
    <xf numFmtId="0" fontId="65" fillId="26" borderId="0" xfId="0" applyFont="1" applyFill="1" applyAlignment="1">
      <alignment horizontal="left"/>
    </xf>
    <xf numFmtId="3" fontId="65" fillId="26" borderId="0" xfId="0" applyNumberFormat="1" applyFont="1" applyFill="1" applyAlignment="1">
      <alignment horizontal="center"/>
    </xf>
    <xf numFmtId="10" fontId="65" fillId="26" borderId="0" xfId="0" applyNumberFormat="1" applyFont="1" applyFill="1" applyAlignment="1">
      <alignment horizontal="center"/>
    </xf>
    <xf numFmtId="3" fontId="65" fillId="26" borderId="0" xfId="94" applyNumberFormat="1" applyFont="1" applyFill="1" applyAlignment="1">
      <alignment horizontal="center"/>
    </xf>
    <xf numFmtId="4" fontId="48" fillId="26" borderId="0" xfId="0" applyNumberFormat="1" applyFont="1" applyFill="1" applyAlignment="1">
      <alignment horizontal="center"/>
    </xf>
    <xf numFmtId="0" fontId="59" fillId="29" borderId="0" xfId="0" applyFont="1" applyFill="1" applyAlignment="1">
      <alignment horizontal="center"/>
    </xf>
    <xf numFmtId="4" fontId="57" fillId="30" borderId="11" xfId="0" applyNumberFormat="1" applyFont="1" applyFill="1" applyBorder="1" applyAlignment="1">
      <alignment horizontal="center"/>
    </xf>
    <xf numFmtId="177" fontId="48" fillId="26" borderId="0" xfId="94" applyNumberFormat="1" applyFont="1" applyFill="1"/>
    <xf numFmtId="3" fontId="57" fillId="26" borderId="11" xfId="0" applyNumberFormat="1" applyFont="1" applyFill="1" applyBorder="1"/>
    <xf numFmtId="0" fontId="54" fillId="29" borderId="0" xfId="0" applyFont="1" applyFill="1" applyAlignment="1">
      <alignment horizontal="right"/>
    </xf>
    <xf numFmtId="0" fontId="62" fillId="26" borderId="0" xfId="0" applyFont="1" applyFill="1" applyAlignment="1">
      <alignment horizontal="right"/>
    </xf>
    <xf numFmtId="0" fontId="62" fillId="26" borderId="0" xfId="0" applyFont="1" applyFill="1"/>
    <xf numFmtId="0" fontId="61" fillId="30" borderId="35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47" xfId="0" applyFont="1" applyFill="1" applyBorder="1" applyAlignment="1">
      <alignment horizontal="right"/>
    </xf>
    <xf numFmtId="0" fontId="62" fillId="26" borderId="0" xfId="0" applyFont="1" applyFill="1" applyAlignment="1">
      <alignment horizontal="left"/>
    </xf>
    <xf numFmtId="0" fontId="61" fillId="30" borderId="35" xfId="0" applyFont="1" applyFill="1" applyBorder="1"/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/>
    <xf numFmtId="4" fontId="48" fillId="26" borderId="0" xfId="107" applyNumberFormat="1" applyFont="1" applyAlignment="1">
      <alignment horizontal="right"/>
    </xf>
    <xf numFmtId="0" fontId="48" fillId="26" borderId="0" xfId="107" applyFont="1" applyAlignment="1">
      <alignment horizontal="right"/>
    </xf>
    <xf numFmtId="0" fontId="48" fillId="26" borderId="0" xfId="107" applyFont="1">
      <alignment horizontal="left"/>
    </xf>
    <xf numFmtId="0" fontId="54" fillId="29" borderId="0" xfId="107" applyFont="1" applyFill="1" applyAlignment="1"/>
    <xf numFmtId="0" fontId="48" fillId="26" borderId="0" xfId="107" applyFont="1" applyAlignment="1"/>
    <xf numFmtId="3" fontId="48" fillId="26" borderId="0" xfId="107" applyNumberFormat="1" applyFont="1" applyAlignment="1">
      <alignment horizontal="right"/>
    </xf>
    <xf numFmtId="0" fontId="48" fillId="26" borderId="0" xfId="107" applyFont="1" applyBorder="1" applyAlignment="1"/>
    <xf numFmtId="3" fontId="48" fillId="26" borderId="0" xfId="107" applyNumberFormat="1" applyFont="1" applyBorder="1" applyAlignment="1">
      <alignment horizontal="right"/>
    </xf>
    <xf numFmtId="0" fontId="57" fillId="30" borderId="35" xfId="107" applyFont="1" applyFill="1" applyBorder="1" applyAlignment="1"/>
    <xf numFmtId="3" fontId="57" fillId="30" borderId="36" xfId="107" applyNumberFormat="1" applyFont="1" applyFill="1" applyBorder="1" applyAlignment="1">
      <alignment horizontal="right"/>
    </xf>
    <xf numFmtId="3" fontId="57" fillId="30" borderId="47" xfId="107" applyNumberFormat="1" applyFont="1" applyFill="1" applyBorder="1" applyAlignment="1">
      <alignment horizontal="right"/>
    </xf>
    <xf numFmtId="0" fontId="57" fillId="30" borderId="35" xfId="107" applyFont="1" applyFill="1" applyBorder="1">
      <alignment horizontal="left"/>
    </xf>
    <xf numFmtId="0" fontId="61" fillId="26" borderId="0" xfId="0" applyFont="1" applyFill="1" applyAlignment="1"/>
    <xf numFmtId="0" fontId="54" fillId="29" borderId="0" xfId="107" applyNumberFormat="1" applyFont="1" applyFill="1" applyAlignment="1">
      <alignment horizontal="center"/>
    </xf>
    <xf numFmtId="0" fontId="57" fillId="26" borderId="11" xfId="107" applyFont="1" applyBorder="1" applyAlignment="1"/>
    <xf numFmtId="3" fontId="57" fillId="26" borderId="11" xfId="107" applyNumberFormat="1" applyFont="1" applyBorder="1" applyAlignment="1">
      <alignment horizontal="right"/>
    </xf>
    <xf numFmtId="0" fontId="48" fillId="26" borderId="0" xfId="107" applyFont="1" applyAlignment="1">
      <alignment horizontal="center"/>
    </xf>
    <xf numFmtId="0" fontId="65" fillId="26" borderId="0" xfId="0" applyFont="1" applyFill="1"/>
    <xf numFmtId="0" fontId="57" fillId="26" borderId="11" xfId="0" applyFont="1" applyFill="1" applyBorder="1" applyAlignment="1">
      <alignment horizontal="center" vertical="center"/>
    </xf>
    <xf numFmtId="178" fontId="48" fillId="26" borderId="11" xfId="0" applyNumberFormat="1" applyFont="1" applyFill="1" applyBorder="1"/>
    <xf numFmtId="0" fontId="61" fillId="26" borderId="11" xfId="0" applyFont="1" applyFill="1" applyBorder="1" applyAlignment="1">
      <alignment horizontal="center" vertical="top" wrapText="1"/>
    </xf>
    <xf numFmtId="179" fontId="61" fillId="26" borderId="11" xfId="0" applyNumberFormat="1" applyFont="1" applyFill="1" applyBorder="1" applyAlignment="1">
      <alignment horizontal="center" vertical="top" wrapText="1"/>
    </xf>
    <xf numFmtId="0" fontId="54" fillId="29" borderId="12" xfId="107" applyFont="1" applyFill="1" applyBorder="1" applyAlignment="1">
      <alignment horizontal="center"/>
    </xf>
    <xf numFmtId="0" fontId="48" fillId="26" borderId="32" xfId="107" applyFont="1" applyBorder="1" applyAlignment="1">
      <alignment horizontal="center"/>
    </xf>
    <xf numFmtId="3" fontId="48" fillId="26" borderId="0" xfId="107" applyNumberFormat="1" applyFont="1" applyAlignment="1">
      <alignment horizontal="center"/>
    </xf>
    <xf numFmtId="0" fontId="57" fillId="26" borderId="0" xfId="107" applyFont="1" applyAlignment="1">
      <alignment horizontal="left"/>
    </xf>
    <xf numFmtId="0" fontId="48" fillId="0" borderId="0" xfId="107" applyFont="1" applyFill="1" applyAlignment="1">
      <alignment horizontal="left" vertical="center"/>
    </xf>
    <xf numFmtId="3" fontId="57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11" xfId="0" applyFill="1" applyBorder="1" applyAlignment="1">
      <alignment horizontal="right"/>
    </xf>
    <xf numFmtId="0" fontId="62" fillId="0" borderId="0" xfId="0" applyFont="1" applyAlignment="1">
      <alignment horizontal="left" vertical="center"/>
    </xf>
    <xf numFmtId="0" fontId="53" fillId="26" borderId="0" xfId="0" applyFont="1" applyFill="1" applyAlignment="1">
      <alignment horizontal="left" vertical="center"/>
    </xf>
    <xf numFmtId="0" fontId="62" fillId="26" borderId="0" xfId="0" applyFont="1" applyFill="1" applyAlignment="1">
      <alignment horizontal="left" vertical="center"/>
    </xf>
    <xf numFmtId="3" fontId="48" fillId="26" borderId="0" xfId="47" applyNumberFormat="1" applyFont="1" applyFill="1" applyAlignment="1">
      <alignment horizontal="right"/>
    </xf>
    <xf numFmtId="3" fontId="48" fillId="26" borderId="31" xfId="107" applyNumberFormat="1" applyFont="1" applyBorder="1" applyAlignment="1">
      <alignment horizontal="right"/>
    </xf>
    <xf numFmtId="3" fontId="37" fillId="26" borderId="0" xfId="107" applyNumberFormat="1" applyFont="1" applyAlignment="1">
      <alignment horizontal="right"/>
    </xf>
    <xf numFmtId="0" fontId="64" fillId="26" borderId="0" xfId="0" applyFont="1" applyFill="1" applyAlignment="1">
      <alignment horizontal="left" indent="1"/>
    </xf>
    <xf numFmtId="0" fontId="48" fillId="26" borderId="0" xfId="107" applyFont="1" applyAlignment="1">
      <alignment horizontal="left" indent="1"/>
    </xf>
    <xf numFmtId="3" fontId="48" fillId="26" borderId="25" xfId="0" applyNumberFormat="1" applyFont="1" applyFill="1" applyBorder="1" applyAlignment="1">
      <alignment horizontal="right" vertical="center"/>
    </xf>
    <xf numFmtId="0" fontId="48" fillId="26" borderId="13" xfId="0" applyFont="1" applyFill="1" applyBorder="1" applyAlignment="1">
      <alignment horizontal="left" vertical="center"/>
    </xf>
    <xf numFmtId="0" fontId="62" fillId="26" borderId="13" xfId="0" applyFont="1" applyFill="1" applyBorder="1" applyAlignment="1">
      <alignment horizontal="left" vertical="center"/>
    </xf>
    <xf numFmtId="0" fontId="62" fillId="26" borderId="48" xfId="0" applyFont="1" applyFill="1" applyBorder="1" applyAlignment="1">
      <alignment vertical="center" wrapText="1"/>
    </xf>
    <xf numFmtId="0" fontId="54" fillId="29" borderId="35" xfId="47" applyNumberFormat="1" applyFont="1" applyFill="1" applyBorder="1" applyAlignment="1">
      <alignment horizontal="center" vertical="center"/>
    </xf>
    <xf numFmtId="0" fontId="54" fillId="29" borderId="36" xfId="47" applyNumberFormat="1" applyFont="1" applyFill="1" applyBorder="1" applyAlignment="1">
      <alignment horizontal="center" vertical="center"/>
    </xf>
    <xf numFmtId="0" fontId="57" fillId="30" borderId="26" xfId="47" applyNumberFormat="1" applyFont="1" applyFill="1" applyBorder="1" applyAlignment="1">
      <alignment vertical="center"/>
    </xf>
    <xf numFmtId="164" fontId="37" fillId="26" borderId="0" xfId="47" applyNumberFormat="1" applyFont="1" applyFill="1" applyAlignment="1">
      <alignment horizontal="center"/>
    </xf>
    <xf numFmtId="0" fontId="56" fillId="29" borderId="0" xfId="0" applyFont="1" applyFill="1" applyAlignment="1">
      <alignment horizontal="center"/>
    </xf>
    <xf numFmtId="9" fontId="37" fillId="26" borderId="0" xfId="94" applyNumberFormat="1" applyFont="1" applyFill="1" applyAlignment="1">
      <alignment horizontal="left"/>
    </xf>
    <xf numFmtId="164" fontId="37" fillId="26" borderId="23" xfId="47" applyNumberFormat="1" applyFont="1" applyFill="1" applyBorder="1" applyAlignment="1">
      <alignment horizontal="center"/>
    </xf>
    <xf numFmtId="164" fontId="37" fillId="30" borderId="23" xfId="47" applyNumberFormat="1" applyFont="1" applyFill="1" applyBorder="1" applyAlignment="1">
      <alignment horizontal="center"/>
    </xf>
    <xf numFmtId="0" fontId="59" fillId="29" borderId="0" xfId="0" applyFont="1" applyFill="1" applyAlignment="1">
      <alignment horizontal="center" vertical="center" wrapText="1"/>
    </xf>
    <xf numFmtId="0" fontId="60" fillId="29" borderId="0" xfId="0" applyFont="1" applyFill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8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0" fontId="54" fillId="29" borderId="0" xfId="107" applyNumberFormat="1" applyFont="1" applyFill="1" applyAlignment="1">
      <alignment horizontal="right"/>
    </xf>
    <xf numFmtId="1" fontId="48" fillId="26" borderId="0" xfId="107" applyNumberFormat="1" applyFont="1">
      <alignment horizontal="left"/>
    </xf>
    <xf numFmtId="0" fontId="54" fillId="29" borderId="0" xfId="107" applyNumberFormat="1" applyFont="1" applyFill="1" applyAlignment="1">
      <alignment horizontal="center" wrapText="1"/>
    </xf>
    <xf numFmtId="0" fontId="40" fillId="31" borderId="0" xfId="107" applyFont="1" applyFill="1" applyAlignment="1">
      <alignment horizontal="center"/>
    </xf>
    <xf numFmtId="166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0" fontId="54" fillId="29" borderId="51" xfId="47" applyNumberFormat="1" applyFont="1" applyFill="1" applyBorder="1" applyAlignment="1">
      <alignment horizontal="right" vertical="center"/>
    </xf>
    <xf numFmtId="0" fontId="54" fillId="29" borderId="19" xfId="47" applyNumberFormat="1" applyFont="1" applyFill="1" applyBorder="1" applyAlignment="1">
      <alignment horizontal="right" vertical="center"/>
    </xf>
    <xf numFmtId="10" fontId="54" fillId="29" borderId="52" xfId="94" applyNumberFormat="1" applyFont="1" applyFill="1" applyBorder="1" applyAlignment="1">
      <alignment horizontal="right" vertical="center"/>
    </xf>
    <xf numFmtId="10" fontId="54" fillId="31" borderId="53" xfId="94" applyNumberFormat="1" applyFont="1" applyFill="1" applyBorder="1" applyAlignment="1">
      <alignment horizontal="right" vertical="center"/>
    </xf>
    <xf numFmtId="166" fontId="57" fillId="30" borderId="54" xfId="47" applyNumberFormat="1" applyFont="1" applyFill="1" applyBorder="1" applyAlignment="1">
      <alignment horizontal="center" vertical="center"/>
    </xf>
    <xf numFmtId="166" fontId="57" fillId="30" borderId="11" xfId="47" applyNumberFormat="1" applyFont="1" applyFill="1" applyBorder="1" applyAlignment="1">
      <alignment horizontal="center" vertical="center"/>
    </xf>
    <xf numFmtId="0" fontId="48" fillId="26" borderId="25" xfId="47" applyNumberFormat="1" applyFont="1" applyFill="1" applyBorder="1" applyAlignment="1">
      <alignment horizontal="left" vertical="center" indent="1"/>
    </xf>
    <xf numFmtId="0" fontId="48" fillId="0" borderId="25" xfId="107" applyFont="1" applyFill="1" applyBorder="1" applyAlignment="1">
      <alignment horizontal="left" vertical="center" indent="1"/>
    </xf>
    <xf numFmtId="0" fontId="54" fillId="29" borderId="24" xfId="47" applyNumberFormat="1" applyFont="1" applyFill="1" applyBorder="1" applyAlignment="1">
      <alignment horizontal="right"/>
    </xf>
    <xf numFmtId="0" fontId="54" fillId="29" borderId="12" xfId="47" applyNumberFormat="1" applyFont="1" applyFill="1" applyBorder="1" applyAlignment="1">
      <alignment horizontal="right"/>
    </xf>
    <xf numFmtId="10" fontId="54" fillId="29" borderId="38" xfId="94" applyNumberFormat="1" applyFont="1" applyFill="1" applyBorder="1" applyAlignment="1">
      <alignment horizontal="right"/>
    </xf>
    <xf numFmtId="10" fontId="54" fillId="31" borderId="39" xfId="94" applyNumberFormat="1" applyFont="1" applyFill="1" applyBorder="1" applyAlignment="1">
      <alignment horizontal="right"/>
    </xf>
    <xf numFmtId="166" fontId="61" fillId="30" borderId="43" xfId="47" applyNumberFormat="1" applyFont="1" applyFill="1" applyBorder="1" applyAlignment="1">
      <alignment horizontal="center"/>
    </xf>
    <xf numFmtId="166" fontId="61" fillId="30" borderId="44" xfId="47" applyNumberFormat="1" applyFont="1" applyFill="1" applyBorder="1" applyAlignment="1">
      <alignment horizontal="center"/>
    </xf>
    <xf numFmtId="0" fontId="62" fillId="26" borderId="25" xfId="47" applyNumberFormat="1" applyFont="1" applyFill="1" applyBorder="1" applyAlignment="1">
      <alignment horizontal="left" indent="1"/>
    </xf>
    <xf numFmtId="166" fontId="62" fillId="26" borderId="25" xfId="47" applyNumberFormat="1" applyFont="1" applyFill="1" applyBorder="1" applyAlignment="1">
      <alignment horizontal="center"/>
    </xf>
    <xf numFmtId="166" fontId="62" fillId="26" borderId="25" xfId="47" applyNumberFormat="1" applyFont="1" applyFill="1" applyBorder="1" applyAlignment="1">
      <alignment horizontal="left"/>
    </xf>
    <xf numFmtId="166" fontId="61" fillId="30" borderId="43" xfId="47" applyNumberFormat="1" applyFont="1" applyFill="1" applyBorder="1" applyAlignment="1">
      <alignment horizontal="left"/>
    </xf>
    <xf numFmtId="166" fontId="61" fillId="30" borderId="44" xfId="47" applyNumberFormat="1" applyFont="1" applyFill="1" applyBorder="1" applyAlignment="1">
      <alignment horizontal="left"/>
    </xf>
    <xf numFmtId="166" fontId="62" fillId="26" borderId="40" xfId="47" applyNumberFormat="1" applyFont="1" applyFill="1" applyBorder="1" applyAlignment="1">
      <alignment horizontal="left"/>
    </xf>
    <xf numFmtId="166" fontId="62" fillId="26" borderId="32" xfId="47" applyNumberFormat="1" applyFont="1" applyFill="1" applyBorder="1" applyAlignment="1">
      <alignment horizontal="left"/>
    </xf>
    <xf numFmtId="0" fontId="61" fillId="26" borderId="0" xfId="0" applyFont="1" applyFill="1" applyAlignment="1">
      <alignment horizontal="right"/>
    </xf>
    <xf numFmtId="0" fontId="39" fillId="26" borderId="42" xfId="107" applyFont="1" applyBorder="1" applyAlignment="1">
      <alignment horizontal="center"/>
    </xf>
    <xf numFmtId="3" fontId="37" fillId="26" borderId="33" xfId="107" applyNumberFormat="1" applyBorder="1" applyAlignment="1">
      <alignment horizontal="center"/>
    </xf>
    <xf numFmtId="0" fontId="37" fillId="26" borderId="33" xfId="107" applyBorder="1" applyAlignment="1">
      <alignment horizontal="center"/>
    </xf>
    <xf numFmtId="0" fontId="67" fillId="26" borderId="0" xfId="107" applyFont="1">
      <alignment horizontal="left"/>
    </xf>
    <xf numFmtId="166" fontId="48" fillId="26" borderId="0" xfId="47" applyNumberFormat="1" applyFont="1" applyFill="1"/>
    <xf numFmtId="3" fontId="57" fillId="35" borderId="27" xfId="0" applyNumberFormat="1" applyFont="1" applyFill="1" applyBorder="1" applyAlignment="1">
      <alignment horizontal="right" vertical="center"/>
    </xf>
    <xf numFmtId="166" fontId="62" fillId="26" borderId="25" xfId="47" applyNumberFormat="1" applyFont="1" applyFill="1" applyBorder="1" applyAlignment="1">
      <alignment horizontal="center" vertical="center"/>
    </xf>
    <xf numFmtId="166" fontId="57" fillId="30" borderId="26" xfId="47" applyNumberFormat="1" applyFont="1" applyFill="1" applyBorder="1" applyAlignment="1">
      <alignment horizontal="center" vertical="center"/>
    </xf>
    <xf numFmtId="2" fontId="62" fillId="26" borderId="0" xfId="0" applyNumberFormat="1" applyFont="1" applyFill="1" applyAlignment="1">
      <alignment horizontal="center"/>
    </xf>
    <xf numFmtId="10" fontId="62" fillId="26" borderId="0" xfId="94" applyNumberFormat="1" applyFont="1" applyFill="1" applyAlignment="1">
      <alignment horizontal="center"/>
    </xf>
    <xf numFmtId="3" fontId="62" fillId="26" borderId="0" xfId="0" applyNumberFormat="1" applyFont="1" applyFill="1" applyAlignment="1">
      <alignment horizontal="center"/>
    </xf>
    <xf numFmtId="0" fontId="48" fillId="26" borderId="25" xfId="0" applyFont="1" applyFill="1" applyBorder="1" applyAlignment="1">
      <alignment horizontal="center" vertical="center"/>
    </xf>
    <xf numFmtId="0" fontId="48" fillId="26" borderId="37" xfId="0" applyFont="1" applyFill="1" applyBorder="1" applyAlignment="1">
      <alignment horizontal="center" vertical="center"/>
    </xf>
    <xf numFmtId="0" fontId="57" fillId="35" borderId="26" xfId="0" applyFont="1" applyFill="1" applyBorder="1" applyAlignment="1">
      <alignment vertical="center"/>
    </xf>
    <xf numFmtId="0" fontId="70" fillId="26" borderId="0" xfId="107" applyFont="1">
      <alignment horizontal="left"/>
    </xf>
    <xf numFmtId="166" fontId="57" fillId="30" borderId="11" xfId="47" applyNumberFormat="1" applyFont="1" applyFill="1" applyBorder="1" applyAlignment="1">
      <alignment horizontal="left"/>
    </xf>
    <xf numFmtId="166" fontId="57" fillId="30" borderId="11" xfId="47" applyNumberFormat="1" applyFont="1" applyFill="1" applyBorder="1" applyAlignment="1">
      <alignment horizontal="right"/>
    </xf>
    <xf numFmtId="166" fontId="48" fillId="26" borderId="25" xfId="47" applyNumberFormat="1" applyFont="1" applyFill="1" applyBorder="1" applyAlignment="1">
      <alignment horizontal="left" indent="1"/>
    </xf>
    <xf numFmtId="166" fontId="48" fillId="26" borderId="25" xfId="47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wrapText="1"/>
    </xf>
    <xf numFmtId="3" fontId="54" fillId="29" borderId="0" xfId="0" applyNumberFormat="1" applyFont="1" applyFill="1" applyAlignment="1">
      <alignment horizontal="center" wrapText="1"/>
    </xf>
    <xf numFmtId="0" fontId="57" fillId="30" borderId="0" xfId="0" applyFont="1" applyFill="1" applyAlignment="1">
      <alignment horizontal="center" wrapText="1"/>
    </xf>
    <xf numFmtId="3" fontId="57" fillId="30" borderId="0" xfId="0" applyNumberFormat="1" applyFont="1" applyFill="1" applyAlignment="1">
      <alignment horizontal="center" wrapText="1"/>
    </xf>
    <xf numFmtId="10" fontId="57" fillId="30" borderId="0" xfId="94" applyNumberFormat="1" applyFont="1" applyFill="1" applyAlignment="1">
      <alignment horizontal="center" wrapText="1"/>
    </xf>
    <xf numFmtId="0" fontId="48" fillId="26" borderId="0" xfId="0" applyFont="1" applyFill="1" applyAlignment="1">
      <alignment horizontal="center" wrapText="1"/>
    </xf>
    <xf numFmtId="3" fontId="48" fillId="26" borderId="0" xfId="0" applyNumberFormat="1" applyFont="1" applyFill="1" applyAlignment="1">
      <alignment horizontal="center" wrapText="1"/>
    </xf>
    <xf numFmtId="3" fontId="57" fillId="26" borderId="11" xfId="0" applyNumberFormat="1" applyFont="1" applyFill="1" applyBorder="1" applyAlignment="1">
      <alignment horizontal="center" wrapText="1"/>
    </xf>
    <xf numFmtId="0" fontId="57" fillId="26" borderId="11" xfId="0" applyFont="1" applyFill="1" applyBorder="1" applyAlignment="1">
      <alignment horizontal="center" wrapText="1"/>
    </xf>
    <xf numFmtId="10" fontId="57" fillId="26" borderId="11" xfId="9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4" fillId="36" borderId="29" xfId="0" applyFont="1" applyFill="1" applyBorder="1" applyAlignment="1">
      <alignment horizontal="center" vertical="center" wrapText="1"/>
    </xf>
    <xf numFmtId="0" fontId="54" fillId="36" borderId="14" xfId="0" applyFont="1" applyFill="1" applyBorder="1" applyAlignment="1">
      <alignment horizontal="center" vertical="center" wrapText="1"/>
    </xf>
    <xf numFmtId="166" fontId="57" fillId="35" borderId="29" xfId="0" applyNumberFormat="1" applyFont="1" applyFill="1" applyBorder="1" applyAlignment="1">
      <alignment horizontal="center" vertical="center" wrapText="1"/>
    </xf>
    <xf numFmtId="0" fontId="54" fillId="29" borderId="29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71" fillId="26" borderId="0" xfId="0" applyFont="1" applyFill="1"/>
    <xf numFmtId="9" fontId="48" fillId="26" borderId="0" xfId="94" applyFont="1" applyFill="1" applyAlignment="1">
      <alignment horizontal="left"/>
    </xf>
    <xf numFmtId="10" fontId="54" fillId="29" borderId="14" xfId="94" applyNumberFormat="1" applyFont="1" applyFill="1" applyBorder="1" applyAlignment="1">
      <alignment horizontal="center"/>
    </xf>
    <xf numFmtId="166" fontId="61" fillId="35" borderId="29" xfId="0" applyNumberFormat="1" applyFont="1" applyFill="1" applyBorder="1" applyAlignment="1">
      <alignment horizontal="center" vertical="center" wrapText="1"/>
    </xf>
    <xf numFmtId="0" fontId="73" fillId="26" borderId="0" xfId="0" applyFont="1" applyFill="1"/>
    <xf numFmtId="10" fontId="48" fillId="26" borderId="0" xfId="94" applyNumberFormat="1" applyFont="1" applyFill="1" applyAlignment="1">
      <alignment horizontal="center" wrapText="1"/>
    </xf>
    <xf numFmtId="167" fontId="48" fillId="26" borderId="0" xfId="0" applyNumberFormat="1" applyFont="1" applyFill="1" applyAlignment="1">
      <alignment horizontal="center"/>
    </xf>
    <xf numFmtId="167" fontId="57" fillId="33" borderId="11" xfId="107" applyNumberFormat="1" applyFont="1" applyFill="1" applyBorder="1" applyAlignment="1">
      <alignment horizontal="center"/>
    </xf>
    <xf numFmtId="164" fontId="67" fillId="26" borderId="0" xfId="107" applyNumberFormat="1" applyFont="1">
      <alignment horizontal="left"/>
    </xf>
    <xf numFmtId="173" fontId="48" fillId="26" borderId="13" xfId="94" applyNumberFormat="1" applyFont="1" applyFill="1" applyBorder="1" applyAlignment="1">
      <alignment horizontal="right" vertical="center"/>
    </xf>
    <xf numFmtId="166" fontId="48" fillId="26" borderId="29" xfId="0" applyNumberFormat="1" applyFont="1" applyFill="1" applyBorder="1" applyAlignment="1">
      <alignment horizontal="center" vertical="center" wrapText="1"/>
    </xf>
    <xf numFmtId="0" fontId="62" fillId="26" borderId="19" xfId="0" applyFont="1" applyFill="1" applyBorder="1" applyAlignment="1">
      <alignment horizontal="right"/>
    </xf>
    <xf numFmtId="0" fontId="62" fillId="26" borderId="31" xfId="0" applyFont="1" applyFill="1" applyBorder="1" applyAlignment="1">
      <alignment horizontal="right"/>
    </xf>
    <xf numFmtId="173" fontId="57" fillId="30" borderId="55" xfId="94" applyNumberFormat="1" applyFont="1" applyFill="1" applyBorder="1" applyAlignment="1">
      <alignment horizontal="right" vertical="center"/>
    </xf>
    <xf numFmtId="173" fontId="62" fillId="26" borderId="46" xfId="94" applyNumberFormat="1" applyFont="1" applyFill="1" applyBorder="1" applyAlignment="1">
      <alignment horizontal="right"/>
    </xf>
    <xf numFmtId="173" fontId="62" fillId="26" borderId="41" xfId="94" applyNumberFormat="1" applyFont="1" applyFill="1" applyBorder="1" applyAlignment="1">
      <alignment horizontal="right"/>
    </xf>
    <xf numFmtId="173" fontId="62" fillId="26" borderId="13" xfId="94" applyNumberFormat="1" applyFont="1" applyFill="1" applyBorder="1" applyAlignment="1">
      <alignment horizontal="right"/>
    </xf>
    <xf numFmtId="173" fontId="48" fillId="26" borderId="46" xfId="94" applyNumberFormat="1" applyFont="1" applyFill="1" applyBorder="1" applyAlignment="1">
      <alignment horizontal="right" vertical="center"/>
    </xf>
    <xf numFmtId="173" fontId="61" fillId="30" borderId="50" xfId="94" applyNumberFormat="1" applyFont="1" applyFill="1" applyBorder="1" applyAlignment="1">
      <alignment horizontal="right"/>
    </xf>
    <xf numFmtId="0" fontId="61" fillId="26" borderId="0" xfId="0" applyFont="1" applyFill="1" applyAlignment="1">
      <alignment horizontal="center"/>
    </xf>
    <xf numFmtId="166" fontId="57" fillId="35" borderId="29" xfId="48" applyNumberFormat="1" applyFont="1" applyFill="1" applyBorder="1" applyAlignment="1">
      <alignment horizontal="center" vertical="center" wrapText="1"/>
    </xf>
    <xf numFmtId="0" fontId="59" fillId="26" borderId="0" xfId="0" applyFont="1" applyFill="1"/>
    <xf numFmtId="3" fontId="54" fillId="26" borderId="0" xfId="0" applyNumberFormat="1" applyFont="1" applyFill="1" applyBorder="1" applyAlignment="1">
      <alignment horizontal="left" vertical="center"/>
    </xf>
    <xf numFmtId="173" fontId="57" fillId="30" borderId="11" xfId="0" applyNumberFormat="1" applyFont="1" applyFill="1" applyBorder="1"/>
    <xf numFmtId="173" fontId="48" fillId="26" borderId="0" xfId="94" applyNumberFormat="1" applyFont="1" applyFill="1" applyAlignment="1">
      <alignment vertical="center"/>
    </xf>
    <xf numFmtId="173" fontId="54" fillId="31" borderId="49" xfId="94" applyNumberFormat="1" applyFont="1" applyFill="1" applyBorder="1" applyAlignment="1">
      <alignment horizontal="center" vertical="center"/>
    </xf>
    <xf numFmtId="173" fontId="57" fillId="30" borderId="58" xfId="94" applyNumberFormat="1" applyFont="1" applyFill="1" applyBorder="1" applyAlignment="1">
      <alignment horizontal="right" vertical="center"/>
    </xf>
    <xf numFmtId="173" fontId="54" fillId="29" borderId="57" xfId="94" applyNumberFormat="1" applyFont="1" applyFill="1" applyBorder="1" applyAlignment="1">
      <alignment horizontal="center" vertical="center"/>
    </xf>
    <xf numFmtId="173" fontId="48" fillId="26" borderId="0" xfId="94" applyNumberFormat="1" applyFont="1" applyFill="1"/>
    <xf numFmtId="166" fontId="61" fillId="35" borderId="29" xfId="48" applyNumberFormat="1" applyFont="1" applyFill="1" applyBorder="1" applyAlignment="1">
      <alignment horizontal="center" vertical="center" wrapText="1"/>
    </xf>
    <xf numFmtId="166" fontId="57" fillId="35" borderId="18" xfId="48" applyNumberFormat="1" applyFont="1" applyFill="1" applyBorder="1" applyAlignment="1">
      <alignment horizontal="center" vertical="center" wrapText="1"/>
    </xf>
    <xf numFmtId="166" fontId="48" fillId="26" borderId="0" xfId="47" applyNumberFormat="1" applyFont="1" applyFill="1" applyAlignment="1">
      <alignment vertical="center"/>
    </xf>
    <xf numFmtId="0" fontId="54" fillId="29" borderId="29" xfId="160" applyNumberFormat="1" applyFont="1" applyFill="1" applyBorder="1" applyAlignment="1">
      <alignment horizontal="center"/>
    </xf>
    <xf numFmtId="166" fontId="61" fillId="30" borderId="29" xfId="160" applyNumberFormat="1" applyFont="1" applyFill="1" applyBorder="1" applyAlignment="1">
      <alignment horizontal="right"/>
    </xf>
    <xf numFmtId="166" fontId="62" fillId="26" borderId="29" xfId="160" applyNumberFormat="1" applyFont="1" applyFill="1" applyBorder="1" applyAlignment="1">
      <alignment horizontal="right"/>
    </xf>
    <xf numFmtId="182" fontId="62" fillId="26" borderId="0" xfId="160" applyNumberFormat="1" applyFont="1" applyFill="1" applyAlignment="1">
      <alignment horizontal="right"/>
    </xf>
    <xf numFmtId="166" fontId="61" fillId="30" borderId="29" xfId="160" applyNumberFormat="1" applyFont="1" applyFill="1" applyBorder="1" applyAlignment="1">
      <alignment horizontal="center"/>
    </xf>
    <xf numFmtId="166" fontId="62" fillId="26" borderId="29" xfId="160" applyNumberFormat="1" applyFont="1" applyFill="1" applyBorder="1" applyAlignment="1">
      <alignment horizontal="center"/>
    </xf>
    <xf numFmtId="166" fontId="62" fillId="26" borderId="0" xfId="160" applyNumberFormat="1" applyFont="1" applyFill="1" applyAlignment="1">
      <alignment horizontal="right"/>
    </xf>
    <xf numFmtId="176" fontId="62" fillId="26" borderId="0" xfId="160" applyNumberFormat="1" applyFont="1" applyFill="1" applyAlignment="1">
      <alignment horizontal="right"/>
    </xf>
    <xf numFmtId="3" fontId="62" fillId="26" borderId="0" xfId="160" applyNumberFormat="1" applyFont="1" applyFill="1" applyAlignment="1">
      <alignment horizontal="right"/>
    </xf>
    <xf numFmtId="0" fontId="57" fillId="33" borderId="31" xfId="0" applyFont="1" applyFill="1" applyBorder="1" applyAlignment="1">
      <alignment horizontal="left"/>
    </xf>
    <xf numFmtId="10" fontId="57" fillId="33" borderId="31" xfId="0" applyNumberFormat="1" applyFont="1" applyFill="1" applyBorder="1" applyAlignment="1">
      <alignment horizontal="center"/>
    </xf>
    <xf numFmtId="181" fontId="68" fillId="0" borderId="0" xfId="161" applyNumberFormat="1" applyAlignment="1">
      <alignment horizontal="center"/>
    </xf>
    <xf numFmtId="3" fontId="48" fillId="26" borderId="31" xfId="107" applyNumberFormat="1" applyFont="1" applyBorder="1" applyAlignment="1">
      <alignment horizontal="left" vertical="top"/>
    </xf>
    <xf numFmtId="10" fontId="68" fillId="0" borderId="0" xfId="94" applyNumberFormat="1" applyFont="1" applyAlignment="1">
      <alignment horizontal="center" vertical="center"/>
    </xf>
    <xf numFmtId="10" fontId="68" fillId="0" borderId="0" xfId="94" applyNumberFormat="1" applyFont="1" applyAlignment="1">
      <alignment horizontal="center"/>
    </xf>
    <xf numFmtId="1" fontId="48" fillId="26" borderId="0" xfId="0" applyNumberFormat="1" applyFont="1" applyFill="1" applyAlignment="1">
      <alignment horizontal="center" vertical="center"/>
    </xf>
    <xf numFmtId="0" fontId="64" fillId="26" borderId="31" xfId="107" applyFont="1" applyBorder="1" applyAlignment="1">
      <alignment horizontal="left" vertical="top"/>
    </xf>
    <xf numFmtId="9" fontId="37" fillId="26" borderId="31" xfId="94" applyFont="1" applyFill="1" applyBorder="1" applyAlignment="1">
      <alignment horizontal="left"/>
    </xf>
    <xf numFmtId="0" fontId="87" fillId="26" borderId="31" xfId="0" applyFont="1" applyFill="1" applyBorder="1"/>
    <xf numFmtId="0" fontId="48" fillId="0" borderId="0" xfId="107" applyFont="1" applyFill="1" applyAlignment="1"/>
    <xf numFmtId="3" fontId="48" fillId="0" borderId="0" xfId="107" applyNumberFormat="1" applyFont="1" applyFill="1" applyAlignment="1">
      <alignment horizontal="right"/>
    </xf>
    <xf numFmtId="0" fontId="54" fillId="29" borderId="0" xfId="0" applyFont="1" applyFill="1" applyAlignment="1">
      <alignment horizontal="left" vertical="center" wrapText="1"/>
    </xf>
    <xf numFmtId="0" fontId="61" fillId="35" borderId="0" xfId="0" applyFont="1" applyFill="1" applyAlignment="1">
      <alignment horizontal="left" vertical="center" wrapText="1"/>
    </xf>
    <xf numFmtId="0" fontId="57" fillId="35" borderId="19" xfId="0" applyFont="1" applyFill="1" applyBorder="1" applyAlignment="1">
      <alignment horizontal="left" vertical="center" wrapText="1"/>
    </xf>
    <xf numFmtId="3" fontId="57" fillId="33" borderId="11" xfId="107" applyNumberFormat="1" applyFont="1" applyFill="1" applyBorder="1" applyAlignment="1">
      <alignment horizontal="center" vertical="center"/>
    </xf>
    <xf numFmtId="10" fontId="54" fillId="29" borderId="19" xfId="94" applyNumberFormat="1" applyFont="1" applyFill="1" applyBorder="1" applyAlignment="1">
      <alignment horizontal="right" vertical="center"/>
    </xf>
    <xf numFmtId="166" fontId="57" fillId="30" borderId="54" xfId="47" applyNumberFormat="1" applyFont="1" applyFill="1" applyBorder="1" applyAlignment="1">
      <alignment horizontal="left" vertical="center"/>
    </xf>
    <xf numFmtId="173" fontId="57" fillId="30" borderId="11" xfId="94" applyNumberFormat="1" applyFont="1" applyFill="1" applyBorder="1" applyAlignment="1">
      <alignment horizontal="right" vertical="center"/>
    </xf>
    <xf numFmtId="9" fontId="62" fillId="26" borderId="13" xfId="94" applyFont="1" applyFill="1" applyBorder="1" applyAlignment="1">
      <alignment horizontal="right"/>
    </xf>
    <xf numFmtId="180" fontId="62" fillId="26" borderId="29" xfId="0" applyNumberFormat="1" applyFont="1" applyFill="1" applyBorder="1"/>
    <xf numFmtId="0" fontId="54" fillId="29" borderId="14" xfId="0" applyFont="1" applyFill="1" applyBorder="1" applyAlignment="1">
      <alignment horizontal="center" vertical="center" wrapText="1"/>
    </xf>
    <xf numFmtId="0" fontId="57" fillId="35" borderId="0" xfId="0" applyFont="1" applyFill="1" applyAlignment="1">
      <alignment horizontal="left" vertical="center" wrapText="1"/>
    </xf>
    <xf numFmtId="0" fontId="0" fillId="0" borderId="31" xfId="0" applyBorder="1"/>
    <xf numFmtId="167" fontId="68" fillId="26" borderId="0" xfId="161" applyNumberFormat="1" applyFill="1" applyAlignment="1">
      <alignment horizontal="center"/>
    </xf>
    <xf numFmtId="0" fontId="0" fillId="0" borderId="0" xfId="0"/>
    <xf numFmtId="183" fontId="88" fillId="0" borderId="0" xfId="47" applyNumberFormat="1" applyFont="1" applyAlignment="1">
      <alignment horizontal="right"/>
    </xf>
    <xf numFmtId="183" fontId="88" fillId="0" borderId="0" xfId="52" applyNumberFormat="1" applyFont="1" applyAlignment="1">
      <alignment horizontal="right"/>
    </xf>
    <xf numFmtId="4" fontId="57" fillId="26" borderId="31" xfId="0" applyNumberFormat="1" applyFont="1" applyFill="1" applyBorder="1" applyAlignment="1">
      <alignment horizontal="center"/>
    </xf>
    <xf numFmtId="172" fontId="0" fillId="26" borderId="0" xfId="47" applyNumberFormat="1" applyFont="1" applyFill="1" applyAlignment="1">
      <alignment horizontal="center"/>
    </xf>
    <xf numFmtId="0" fontId="57" fillId="26" borderId="31" xfId="0" applyFont="1" applyFill="1" applyBorder="1" applyAlignment="1">
      <alignment horizontal="left"/>
    </xf>
    <xf numFmtId="0" fontId="48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8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90" fillId="30" borderId="11" xfId="0" applyFont="1" applyFill="1" applyBorder="1" applyAlignment="1">
      <alignment horizontal="left"/>
    </xf>
    <xf numFmtId="3" fontId="57" fillId="30" borderId="0" xfId="0" applyNumberFormat="1" applyFont="1" applyFill="1"/>
    <xf numFmtId="0" fontId="48" fillId="33" borderId="11" xfId="0" applyFont="1" applyFill="1" applyBorder="1"/>
    <xf numFmtId="173" fontId="57" fillId="26" borderId="11" xfId="0" applyNumberFormat="1" applyFont="1" applyFill="1" applyBorder="1"/>
    <xf numFmtId="173" fontId="54" fillId="29" borderId="47" xfId="94" applyNumberFormat="1" applyFont="1" applyFill="1" applyBorder="1" applyAlignment="1">
      <alignment horizontal="center" vertical="center"/>
    </xf>
    <xf numFmtId="173" fontId="62" fillId="26" borderId="13" xfId="94" applyNumberFormat="1" applyFont="1" applyFill="1" applyBorder="1" applyAlignment="1">
      <alignment horizontal="right" vertical="center"/>
    </xf>
    <xf numFmtId="0" fontId="61" fillId="35" borderId="27" xfId="0" applyFont="1" applyFill="1" applyBorder="1" applyAlignment="1">
      <alignment vertical="center" wrapText="1"/>
    </xf>
    <xf numFmtId="173" fontId="57" fillId="35" borderId="27" xfId="94" applyNumberFormat="1" applyFont="1" applyFill="1" applyBorder="1" applyAlignment="1">
      <alignment horizontal="right" vertical="center"/>
    </xf>
    <xf numFmtId="173" fontId="48" fillId="26" borderId="11" xfId="94" applyNumberFormat="1" applyFont="1" applyFill="1" applyBorder="1"/>
    <xf numFmtId="166" fontId="0" fillId="26" borderId="0" xfId="0" applyNumberFormat="1" applyFill="1" applyAlignment="1">
      <alignment horizontal="right"/>
    </xf>
    <xf numFmtId="2" fontId="57" fillId="33" borderId="31" xfId="0" applyNumberFormat="1" applyFont="1" applyFill="1" applyBorder="1" applyAlignment="1">
      <alignment horizontal="center"/>
    </xf>
    <xf numFmtId="1" fontId="48" fillId="26" borderId="0" xfId="0" applyNumberFormat="1" applyFont="1" applyFill="1" applyAlignment="1">
      <alignment horizontal="center"/>
    </xf>
    <xf numFmtId="173" fontId="38" fillId="26" borderId="11" xfId="0" applyNumberFormat="1" applyFont="1" applyFill="1" applyBorder="1" applyAlignment="1">
      <alignment horizontal="center"/>
    </xf>
    <xf numFmtId="0" fontId="48" fillId="0" borderId="0" xfId="107" applyFont="1" applyFill="1" applyAlignment="1">
      <alignment horizontal="center"/>
    </xf>
    <xf numFmtId="172" fontId="57" fillId="35" borderId="19" xfId="48" applyNumberFormat="1" applyFont="1" applyFill="1" applyBorder="1" applyAlignment="1">
      <alignment horizontal="center" vertical="center" wrapText="1"/>
    </xf>
    <xf numFmtId="166" fontId="57" fillId="26" borderId="11" xfId="47" applyNumberFormat="1" applyFont="1" applyFill="1" applyBorder="1"/>
    <xf numFmtId="166" fontId="48" fillId="26" borderId="11" xfId="47" applyNumberFormat="1" applyFont="1" applyFill="1" applyBorder="1" applyAlignment="1">
      <alignment horizontal="center" vertical="center"/>
    </xf>
    <xf numFmtId="0" fontId="0" fillId="0" borderId="20" xfId="0" applyBorder="1"/>
    <xf numFmtId="173" fontId="61" fillId="35" borderId="14" xfId="94" applyNumberFormat="1" applyFont="1" applyFill="1" applyBorder="1" applyAlignment="1">
      <alignment horizontal="center" vertical="center" wrapText="1"/>
    </xf>
    <xf numFmtId="173" fontId="57" fillId="35" borderId="14" xfId="94" applyNumberFormat="1" applyFont="1" applyFill="1" applyBorder="1" applyAlignment="1">
      <alignment horizontal="center" vertical="center" wrapText="1"/>
    </xf>
    <xf numFmtId="173" fontId="57" fillId="35" borderId="19" xfId="94" applyNumberFormat="1" applyFont="1" applyFill="1" applyBorder="1" applyAlignment="1">
      <alignment horizontal="center" vertical="center" wrapText="1"/>
    </xf>
    <xf numFmtId="173" fontId="48" fillId="26" borderId="14" xfId="94" applyNumberFormat="1" applyFont="1" applyFill="1" applyBorder="1" applyAlignment="1">
      <alignment horizontal="center" vertical="center" wrapText="1"/>
    </xf>
    <xf numFmtId="0" fontId="48" fillId="26" borderId="0" xfId="107" applyFont="1" applyAlignment="1">
      <alignment horizontal="left" vertical="center" indent="1"/>
    </xf>
    <xf numFmtId="173" fontId="57" fillId="30" borderId="28" xfId="94" applyNumberFormat="1" applyFont="1" applyFill="1" applyBorder="1" applyAlignment="1">
      <alignment horizontal="right" vertical="center"/>
    </xf>
    <xf numFmtId="173" fontId="54" fillId="31" borderId="47" xfId="94" applyNumberFormat="1" applyFont="1" applyFill="1" applyBorder="1" applyAlignment="1">
      <alignment horizontal="center" vertical="center"/>
    </xf>
    <xf numFmtId="173" fontId="57" fillId="30" borderId="31" xfId="94" applyNumberFormat="1" applyFont="1" applyFill="1" applyBorder="1" applyAlignment="1">
      <alignment horizontal="right" vertical="center"/>
    </xf>
    <xf numFmtId="166" fontId="57" fillId="30" borderId="31" xfId="47" applyNumberFormat="1" applyFont="1" applyFill="1" applyBorder="1" applyAlignment="1">
      <alignment horizontal="right"/>
    </xf>
    <xf numFmtId="166" fontId="57" fillId="30" borderId="31" xfId="47" applyNumberFormat="1" applyFont="1" applyFill="1" applyBorder="1" applyAlignment="1">
      <alignment horizontal="left"/>
    </xf>
    <xf numFmtId="10" fontId="54" fillId="31" borderId="50" xfId="94" applyNumberFormat="1" applyFont="1" applyFill="1" applyBorder="1" applyAlignment="1">
      <alignment horizontal="center"/>
    </xf>
    <xf numFmtId="10" fontId="54" fillId="29" borderId="50" xfId="94" applyNumberFormat="1" applyFont="1" applyFill="1" applyBorder="1" applyAlignment="1">
      <alignment horizontal="center"/>
    </xf>
    <xf numFmtId="0" fontId="54" fillId="29" borderId="44" xfId="47" applyNumberFormat="1" applyFont="1" applyFill="1" applyBorder="1" applyAlignment="1">
      <alignment horizontal="center"/>
    </xf>
    <xf numFmtId="0" fontId="54" fillId="29" borderId="43" xfId="47" applyNumberFormat="1" applyFont="1" applyFill="1" applyBorder="1" applyAlignment="1">
      <alignment horizontal="center"/>
    </xf>
    <xf numFmtId="173" fontId="48" fillId="26" borderId="11" xfId="94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vertical="center" wrapText="1"/>
    </xf>
    <xf numFmtId="1" fontId="57" fillId="33" borderId="31" xfId="0" applyNumberFormat="1" applyFont="1" applyFill="1" applyBorder="1" applyAlignment="1">
      <alignment horizontal="center"/>
    </xf>
    <xf numFmtId="166" fontId="62" fillId="0" borderId="0" xfId="160" applyNumberFormat="1" applyFont="1" applyAlignment="1">
      <alignment horizontal="right"/>
    </xf>
    <xf numFmtId="3" fontId="62" fillId="26" borderId="31" xfId="107" applyNumberFormat="1" applyFont="1" applyBorder="1" applyAlignment="1">
      <alignment horizontal="center"/>
    </xf>
    <xf numFmtId="3" fontId="62" fillId="26" borderId="31" xfId="107" applyNumberFormat="1" applyFont="1" applyBorder="1" applyAlignment="1">
      <alignment horizontal="right"/>
    </xf>
    <xf numFmtId="0" fontId="62" fillId="26" borderId="31" xfId="107" applyFont="1" applyBorder="1" applyAlignment="1">
      <alignment horizontal="right"/>
    </xf>
    <xf numFmtId="0" fontId="62" fillId="26" borderId="31" xfId="107" applyFont="1" applyBorder="1" applyAlignment="1">
      <alignment horizontal="center"/>
    </xf>
    <xf numFmtId="0" fontId="62" fillId="26" borderId="31" xfId="107" applyFont="1" applyBorder="1">
      <alignment horizontal="left"/>
    </xf>
    <xf numFmtId="3" fontId="62" fillId="26" borderId="19" xfId="107" applyNumberFormat="1" applyFont="1" applyBorder="1" applyAlignment="1">
      <alignment horizontal="center"/>
    </xf>
    <xf numFmtId="3" fontId="62" fillId="26" borderId="19" xfId="107" applyNumberFormat="1" applyFont="1" applyBorder="1" applyAlignment="1">
      <alignment horizontal="right"/>
    </xf>
    <xf numFmtId="166" fontId="62" fillId="0" borderId="0" xfId="160" applyNumberFormat="1" applyFont="1" applyAlignment="1">
      <alignment horizontal="center"/>
    </xf>
    <xf numFmtId="0" fontId="62" fillId="26" borderId="0" xfId="107" applyFont="1" applyAlignment="1">
      <alignment horizontal="left" indent="1"/>
    </xf>
    <xf numFmtId="173" fontId="62" fillId="26" borderId="15" xfId="94" applyNumberFormat="1" applyFont="1" applyFill="1" applyBorder="1" applyAlignment="1">
      <alignment horizontal="center"/>
    </xf>
    <xf numFmtId="173" fontId="62" fillId="26" borderId="31" xfId="94" applyNumberFormat="1" applyFont="1" applyFill="1" applyBorder="1" applyAlignment="1">
      <alignment horizontal="center"/>
    </xf>
    <xf numFmtId="172" fontId="62" fillId="0" borderId="31" xfId="160" applyNumberFormat="1" applyFont="1" applyBorder="1" applyAlignment="1">
      <alignment horizontal="center"/>
    </xf>
    <xf numFmtId="166" fontId="62" fillId="0" borderId="30" xfId="160" applyNumberFormat="1" applyFont="1" applyBorder="1" applyAlignment="1">
      <alignment horizontal="center"/>
    </xf>
    <xf numFmtId="173" fontId="62" fillId="26" borderId="14" xfId="94" applyNumberFormat="1" applyFont="1" applyFill="1" applyBorder="1" applyAlignment="1">
      <alignment horizontal="center"/>
    </xf>
    <xf numFmtId="173" fontId="62" fillId="26" borderId="0" xfId="94" applyNumberFormat="1" applyFont="1" applyFill="1" applyAlignment="1">
      <alignment horizontal="center"/>
    </xf>
    <xf numFmtId="166" fontId="62" fillId="26" borderId="0" xfId="160" applyNumberFormat="1" applyFont="1" applyFill="1" applyAlignment="1">
      <alignment horizontal="center"/>
    </xf>
    <xf numFmtId="0" fontId="62" fillId="26" borderId="0" xfId="160" applyNumberFormat="1" applyFont="1" applyFill="1" applyAlignment="1">
      <alignment horizontal="left" indent="1"/>
    </xf>
    <xf numFmtId="173" fontId="61" fillId="30" borderId="14" xfId="94" applyNumberFormat="1" applyFont="1" applyFill="1" applyBorder="1" applyAlignment="1">
      <alignment horizontal="center"/>
    </xf>
    <xf numFmtId="173" fontId="61" fillId="30" borderId="0" xfId="94" applyNumberFormat="1" applyFont="1" applyFill="1" applyAlignment="1">
      <alignment horizontal="center"/>
    </xf>
    <xf numFmtId="166" fontId="61" fillId="30" borderId="0" xfId="160" applyNumberFormat="1" applyFont="1" applyFill="1" applyAlignment="1">
      <alignment horizontal="center"/>
    </xf>
    <xf numFmtId="10" fontId="61" fillId="30" borderId="0" xfId="94" applyNumberFormat="1" applyFont="1" applyFill="1" applyAlignment="1">
      <alignment horizontal="center"/>
    </xf>
    <xf numFmtId="0" fontId="61" fillId="30" borderId="0" xfId="160" applyNumberFormat="1" applyFont="1" applyFill="1"/>
    <xf numFmtId="166" fontId="62" fillId="26" borderId="0" xfId="160" applyNumberFormat="1" applyFont="1" applyFill="1" applyAlignment="1">
      <alignment horizontal="right" vertical="center" indent="1"/>
    </xf>
    <xf numFmtId="173" fontId="62" fillId="0" borderId="14" xfId="94" applyNumberFormat="1" applyFont="1" applyBorder="1" applyAlignment="1">
      <alignment horizontal="center"/>
    </xf>
    <xf numFmtId="166" fontId="62" fillId="0" borderId="29" xfId="160" applyNumberFormat="1" applyFont="1" applyBorder="1" applyAlignment="1">
      <alignment horizontal="right"/>
    </xf>
    <xf numFmtId="10" fontId="62" fillId="0" borderId="0" xfId="94" applyNumberFormat="1" applyFont="1" applyAlignment="1">
      <alignment horizontal="right"/>
    </xf>
    <xf numFmtId="0" fontId="62" fillId="0" borderId="0" xfId="107" applyFont="1" applyFill="1" applyAlignment="1">
      <alignment horizontal="left" indent="1"/>
    </xf>
    <xf numFmtId="0" fontId="62" fillId="0" borderId="0" xfId="160" applyNumberFormat="1" applyFont="1" applyAlignment="1">
      <alignment horizontal="left" indent="1"/>
    </xf>
    <xf numFmtId="9" fontId="61" fillId="30" borderId="14" xfId="94" applyFont="1" applyFill="1" applyBorder="1" applyAlignment="1">
      <alignment horizontal="center"/>
    </xf>
    <xf numFmtId="166" fontId="61" fillId="30" borderId="0" xfId="160" applyNumberFormat="1" applyFont="1" applyFill="1" applyAlignment="1">
      <alignment horizontal="right"/>
    </xf>
    <xf numFmtId="10" fontId="61" fillId="30" borderId="0" xfId="94" applyNumberFormat="1" applyFont="1" applyFill="1" applyAlignment="1">
      <alignment horizontal="right"/>
    </xf>
    <xf numFmtId="10" fontId="54" fillId="29" borderId="0" xfId="94" applyNumberFormat="1" applyFont="1" applyFill="1" applyAlignment="1">
      <alignment horizontal="center"/>
    </xf>
    <xf numFmtId="0" fontId="54" fillId="29" borderId="0" xfId="160" applyNumberFormat="1" applyFont="1" applyFill="1" applyAlignment="1">
      <alignment horizontal="center"/>
    </xf>
    <xf numFmtId="0" fontId="54" fillId="29" borderId="0" xfId="107" applyFont="1" applyFill="1">
      <alignment horizontal="left"/>
    </xf>
    <xf numFmtId="3" fontId="61" fillId="0" borderId="0" xfId="107" applyNumberFormat="1" applyFont="1" applyFill="1" applyAlignment="1">
      <alignment horizontal="center" vertical="center"/>
    </xf>
    <xf numFmtId="0" fontId="59" fillId="26" borderId="0" xfId="107" applyFont="1">
      <alignment horizontal="left"/>
    </xf>
    <xf numFmtId="3" fontId="62" fillId="26" borderId="0" xfId="107" applyNumberFormat="1" applyFont="1" applyAlignment="1">
      <alignment horizontal="center"/>
    </xf>
    <xf numFmtId="3" fontId="62" fillId="26" borderId="0" xfId="107" applyNumberFormat="1" applyFont="1" applyAlignment="1">
      <alignment horizontal="right"/>
    </xf>
    <xf numFmtId="0" fontId="62" fillId="26" borderId="0" xfId="107" applyFont="1" applyAlignment="1">
      <alignment horizontal="right"/>
    </xf>
    <xf numFmtId="0" fontId="62" fillId="26" borderId="0" xfId="107" applyFont="1" applyAlignment="1">
      <alignment horizontal="center"/>
    </xf>
    <xf numFmtId="0" fontId="62" fillId="26" borderId="0" xfId="107" applyFont="1">
      <alignment horizontal="left"/>
    </xf>
    <xf numFmtId="173" fontId="57" fillId="35" borderId="0" xfId="94" applyNumberFormat="1" applyFont="1" applyFill="1" applyAlignment="1">
      <alignment horizontal="center" vertical="center" wrapText="1"/>
    </xf>
    <xf numFmtId="166" fontId="57" fillId="35" borderId="0" xfId="0" applyNumberFormat="1" applyFont="1" applyFill="1" applyAlignment="1">
      <alignment horizontal="center" vertical="center" wrapText="1"/>
    </xf>
    <xf numFmtId="10" fontId="57" fillId="35" borderId="0" xfId="94" applyNumberFormat="1" applyFont="1" applyFill="1" applyAlignment="1">
      <alignment horizontal="center" vertical="center" wrapText="1"/>
    </xf>
    <xf numFmtId="0" fontId="57" fillId="35" borderId="0" xfId="0" applyFont="1" applyFill="1" applyAlignment="1">
      <alignment horizontal="left"/>
    </xf>
    <xf numFmtId="173" fontId="48" fillId="0" borderId="14" xfId="94" applyNumberFormat="1" applyFont="1" applyBorder="1" applyAlignment="1">
      <alignment horizontal="center" vertical="center" wrapText="1"/>
    </xf>
    <xf numFmtId="173" fontId="48" fillId="0" borderId="0" xfId="94" applyNumberFormat="1" applyFont="1" applyAlignment="1">
      <alignment horizontal="center" vertical="center" wrapText="1"/>
    </xf>
    <xf numFmtId="166" fontId="48" fillId="0" borderId="0" xfId="0" applyNumberFormat="1" applyFont="1" applyAlignment="1">
      <alignment horizontal="center" vertical="center" wrapText="1"/>
    </xf>
    <xf numFmtId="166" fontId="48" fillId="0" borderId="29" xfId="0" applyNumberFormat="1" applyFont="1" applyBorder="1" applyAlignment="1">
      <alignment horizontal="right" vertical="center" wrapText="1"/>
    </xf>
    <xf numFmtId="10" fontId="48" fillId="0" borderId="0" xfId="94" applyNumberFormat="1" applyFont="1" applyAlignment="1">
      <alignment horizontal="center" vertical="center" wrapText="1"/>
    </xf>
    <xf numFmtId="0" fontId="48" fillId="0" borderId="0" xfId="0" applyFont="1"/>
    <xf numFmtId="166" fontId="48" fillId="0" borderId="29" xfId="0" applyNumberFormat="1" applyFont="1" applyBorder="1" applyAlignment="1">
      <alignment horizontal="center" vertical="center" wrapText="1"/>
    </xf>
    <xf numFmtId="173" fontId="62" fillId="0" borderId="14" xfId="94" applyNumberFormat="1" applyFont="1" applyBorder="1" applyAlignment="1">
      <alignment horizontal="center" vertical="center" wrapText="1"/>
    </xf>
    <xf numFmtId="173" fontId="62" fillId="0" borderId="0" xfId="94" applyNumberFormat="1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166" fontId="62" fillId="0" borderId="0" xfId="0" applyNumberFormat="1" applyFont="1" applyAlignment="1">
      <alignment horizontal="center" vertical="center" wrapText="1"/>
    </xf>
    <xf numFmtId="166" fontId="62" fillId="0" borderId="29" xfId="0" applyNumberFormat="1" applyFont="1" applyBorder="1" applyAlignment="1">
      <alignment horizontal="center" vertical="center" wrapText="1"/>
    </xf>
    <xf numFmtId="10" fontId="62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173" fontId="61" fillId="35" borderId="0" xfId="94" applyNumberFormat="1" applyFont="1" applyFill="1" applyAlignment="1">
      <alignment horizontal="center" vertical="center" wrapText="1"/>
    </xf>
    <xf numFmtId="166" fontId="61" fillId="35" borderId="0" xfId="0" applyNumberFormat="1" applyFont="1" applyFill="1" applyAlignment="1">
      <alignment horizontal="center" vertical="center" wrapText="1"/>
    </xf>
    <xf numFmtId="10" fontId="61" fillId="35" borderId="0" xfId="94" applyNumberFormat="1" applyFont="1" applyFill="1" applyAlignment="1">
      <alignment horizontal="center" vertical="center" wrapText="1"/>
    </xf>
    <xf numFmtId="0" fontId="61" fillId="35" borderId="0" xfId="0" applyFont="1" applyFill="1" applyAlignment="1">
      <alignment horizontal="left"/>
    </xf>
    <xf numFmtId="0" fontId="62" fillId="0" borderId="0" xfId="0" applyFont="1"/>
    <xf numFmtId="166" fontId="62" fillId="0" borderId="0" xfId="0" applyNumberFormat="1" applyFont="1" applyAlignment="1">
      <alignment horizontal="right" vertical="center" wrapText="1"/>
    </xf>
    <xf numFmtId="166" fontId="62" fillId="0" borderId="29" xfId="0" applyNumberFormat="1" applyFont="1" applyBorder="1" applyAlignment="1">
      <alignment horizontal="right" vertical="center" wrapText="1"/>
    </xf>
    <xf numFmtId="180" fontId="48" fillId="0" borderId="29" xfId="0" applyNumberFormat="1" applyFont="1" applyBorder="1"/>
    <xf numFmtId="166" fontId="48" fillId="0" borderId="29" xfId="0" applyNumberFormat="1" applyFont="1" applyBorder="1" applyAlignment="1">
      <alignment vertical="center" wrapText="1"/>
    </xf>
    <xf numFmtId="166" fontId="48" fillId="26" borderId="0" xfId="0" applyNumberFormat="1" applyFont="1" applyFill="1" applyAlignment="1">
      <alignment horizontal="center" vertical="center" wrapText="1"/>
    </xf>
    <xf numFmtId="10" fontId="48" fillId="26" borderId="0" xfId="94" applyNumberFormat="1" applyFont="1" applyFill="1" applyAlignment="1">
      <alignment horizontal="center" vertical="center" wrapText="1"/>
    </xf>
    <xf numFmtId="166" fontId="48" fillId="0" borderId="0" xfId="94" applyNumberFormat="1" applyFont="1" applyAlignment="1">
      <alignment horizontal="center" vertical="center" wrapText="1"/>
    </xf>
    <xf numFmtId="0" fontId="54" fillId="36" borderId="0" xfId="0" applyFont="1" applyFill="1" applyAlignment="1">
      <alignment horizontal="center" vertical="center" wrapText="1"/>
    </xf>
    <xf numFmtId="0" fontId="54" fillId="36" borderId="0" xfId="0" applyFont="1" applyFill="1" applyAlignment="1">
      <alignment horizontal="left"/>
    </xf>
    <xf numFmtId="0" fontId="61" fillId="0" borderId="0" xfId="0" applyFont="1" applyAlignment="1">
      <alignment horizontal="center"/>
    </xf>
    <xf numFmtId="3" fontId="62" fillId="26" borderId="31" xfId="107" applyNumberFormat="1" applyFont="1" applyBorder="1" applyAlignment="1">
      <alignment horizontal="left" vertical="top"/>
    </xf>
    <xf numFmtId="0" fontId="62" fillId="26" borderId="31" xfId="107" applyFont="1" applyBorder="1" applyAlignment="1">
      <alignment horizontal="left" vertical="top"/>
    </xf>
    <xf numFmtId="9" fontId="57" fillId="0" borderId="15" xfId="94" applyFont="1" applyBorder="1" applyAlignment="1">
      <alignment horizontal="center" vertical="center" wrapText="1"/>
    </xf>
    <xf numFmtId="173" fontId="57" fillId="0" borderId="31" xfId="94" applyNumberFormat="1" applyFont="1" applyBorder="1" applyAlignment="1">
      <alignment horizontal="center" vertical="center" wrapText="1"/>
    </xf>
    <xf numFmtId="172" fontId="48" fillId="0" borderId="31" xfId="48" applyNumberFormat="1" applyFont="1" applyBorder="1" applyAlignment="1">
      <alignment horizontal="center" vertical="center" wrapText="1"/>
    </xf>
    <xf numFmtId="166" fontId="48" fillId="0" borderId="30" xfId="48" applyNumberFormat="1" applyFont="1" applyBorder="1" applyAlignment="1">
      <alignment horizontal="center" vertical="center" wrapText="1"/>
    </xf>
    <xf numFmtId="10" fontId="57" fillId="0" borderId="0" xfId="94" applyNumberFormat="1" applyFont="1" applyAlignment="1">
      <alignment horizontal="center" vertical="center" wrapText="1"/>
    </xf>
    <xf numFmtId="0" fontId="48" fillId="0" borderId="31" xfId="0" applyFont="1" applyBorder="1" applyAlignment="1">
      <alignment horizontal="left" vertical="center" wrapText="1"/>
    </xf>
    <xf numFmtId="9" fontId="57" fillId="35" borderId="16" xfId="94" applyFont="1" applyFill="1" applyBorder="1" applyAlignment="1">
      <alignment horizontal="center" vertical="center" wrapText="1"/>
    </xf>
    <xf numFmtId="9" fontId="48" fillId="0" borderId="14" xfId="94" applyFont="1" applyBorder="1" applyAlignment="1">
      <alignment horizontal="center" vertical="center" wrapText="1"/>
    </xf>
    <xf numFmtId="166" fontId="48" fillId="0" borderId="0" xfId="48" applyNumberFormat="1" applyFont="1" applyAlignment="1">
      <alignment horizontal="center" vertical="center" wrapText="1"/>
    </xf>
    <xf numFmtId="166" fontId="48" fillId="0" borderId="29" xfId="48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9" fontId="57" fillId="35" borderId="14" xfId="94" applyFont="1" applyFill="1" applyBorder="1" applyAlignment="1">
      <alignment horizontal="center" vertical="center" wrapText="1"/>
    </xf>
    <xf numFmtId="166" fontId="57" fillId="35" borderId="0" xfId="48" applyNumberFormat="1" applyFont="1" applyFill="1" applyAlignment="1">
      <alignment horizontal="center" vertical="center" wrapText="1"/>
    </xf>
    <xf numFmtId="166" fontId="62" fillId="0" borderId="0" xfId="48" applyNumberFormat="1" applyFont="1" applyAlignment="1">
      <alignment horizontal="center" vertical="center" wrapText="1"/>
    </xf>
    <xf numFmtId="166" fontId="62" fillId="0" borderId="29" xfId="48" applyNumberFormat="1" applyFont="1" applyBorder="1" applyAlignment="1">
      <alignment horizontal="center" vertical="center" wrapText="1"/>
    </xf>
    <xf numFmtId="10" fontId="61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9" fontId="61" fillId="35" borderId="14" xfId="94" applyFont="1" applyFill="1" applyBorder="1" applyAlignment="1">
      <alignment horizontal="center" vertical="center" wrapText="1"/>
    </xf>
    <xf numFmtId="166" fontId="61" fillId="35" borderId="0" xfId="48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57" fillId="26" borderId="0" xfId="94" applyNumberFormat="1" applyFont="1" applyFill="1" applyAlignment="1">
      <alignment horizontal="center" vertical="center"/>
    </xf>
    <xf numFmtId="0" fontId="57" fillId="26" borderId="0" xfId="107" applyFont="1" applyAlignment="1">
      <alignment horizontal="left" vertical="center"/>
    </xf>
    <xf numFmtId="3" fontId="48" fillId="26" borderId="19" xfId="107" applyNumberFormat="1" applyFont="1" applyBorder="1" applyAlignment="1">
      <alignment horizontal="center" vertical="center"/>
    </xf>
    <xf numFmtId="0" fontId="48" fillId="26" borderId="19" xfId="107" applyFont="1" applyBorder="1" applyAlignment="1">
      <alignment horizontal="left" vertical="center" indent="1"/>
    </xf>
    <xf numFmtId="10" fontId="57" fillId="26" borderId="0" xfId="94" applyNumberFormat="1" applyFont="1" applyFill="1" applyAlignment="1">
      <alignment horizontal="center"/>
    </xf>
    <xf numFmtId="0" fontId="57" fillId="26" borderId="0" xfId="107" applyFont="1" applyAlignment="1"/>
    <xf numFmtId="3" fontId="62" fillId="26" borderId="0" xfId="107" applyNumberFormat="1" applyFont="1" applyAlignment="1">
      <alignment horizontal="center" vertical="center"/>
    </xf>
    <xf numFmtId="173" fontId="48" fillId="26" borderId="0" xfId="94" applyNumberFormat="1" applyFont="1" applyFill="1" applyAlignment="1">
      <alignment horizontal="right" vertical="center"/>
    </xf>
    <xf numFmtId="166" fontId="48" fillId="0" borderId="0" xfId="47" applyNumberFormat="1" applyFont="1" applyAlignment="1">
      <alignment horizontal="center" vertical="center"/>
    </xf>
    <xf numFmtId="166" fontId="48" fillId="0" borderId="25" xfId="47" applyNumberFormat="1" applyFont="1" applyBorder="1" applyAlignment="1">
      <alignment horizontal="center" vertical="center"/>
    </xf>
    <xf numFmtId="166" fontId="48" fillId="26" borderId="0" xfId="47" applyNumberFormat="1" applyFont="1" applyFill="1" applyAlignment="1">
      <alignment horizontal="center" vertical="center"/>
    </xf>
    <xf numFmtId="0" fontId="48" fillId="26" borderId="25" xfId="107" applyFont="1" applyBorder="1" applyAlignment="1">
      <alignment horizontal="left" vertical="center" indent="1"/>
    </xf>
    <xf numFmtId="9" fontId="57" fillId="30" borderId="56" xfId="94" applyFont="1" applyFill="1" applyBorder="1" applyAlignment="1">
      <alignment horizontal="right" vertical="center"/>
    </xf>
    <xf numFmtId="0" fontId="57" fillId="30" borderId="54" xfId="107" applyFont="1" applyFill="1" applyBorder="1" applyAlignment="1">
      <alignment horizontal="left" vertical="center"/>
    </xf>
    <xf numFmtId="9" fontId="48" fillId="26" borderId="46" xfId="94" applyFont="1" applyFill="1" applyBorder="1" applyAlignment="1">
      <alignment horizontal="right" vertical="center"/>
    </xf>
    <xf numFmtId="0" fontId="61" fillId="30" borderId="43" xfId="107" applyFont="1" applyFill="1" applyBorder="1">
      <alignment horizontal="left"/>
    </xf>
    <xf numFmtId="166" fontId="48" fillId="26" borderId="0" xfId="47" applyNumberFormat="1" applyFont="1" applyFill="1" applyAlignment="1">
      <alignment horizontal="left" vertical="center"/>
    </xf>
    <xf numFmtId="0" fontId="54" fillId="29" borderId="51" xfId="107" applyFont="1" applyFill="1" applyBorder="1" applyAlignment="1">
      <alignment horizontal="left" vertical="center"/>
    </xf>
    <xf numFmtId="0" fontId="48" fillId="26" borderId="0" xfId="107" applyFont="1" applyAlignment="1">
      <alignment horizontal="left" vertical="center"/>
    </xf>
    <xf numFmtId="0" fontId="49" fillId="26" borderId="0" xfId="107" applyFont="1">
      <alignment horizontal="left"/>
    </xf>
    <xf numFmtId="0" fontId="62" fillId="26" borderId="40" xfId="107" applyFont="1" applyBorder="1" applyAlignment="1">
      <alignment horizontal="left" indent="1"/>
    </xf>
    <xf numFmtId="166" fontId="62" fillId="26" borderId="0" xfId="47" applyNumberFormat="1" applyFont="1" applyFill="1" applyAlignment="1">
      <alignment horizontal="left"/>
    </xf>
    <xf numFmtId="0" fontId="62" fillId="26" borderId="25" xfId="107" applyFont="1" applyBorder="1" applyAlignment="1">
      <alignment horizontal="left" indent="1"/>
    </xf>
    <xf numFmtId="166" fontId="62" fillId="26" borderId="0" xfId="47" applyNumberFormat="1" applyFont="1" applyFill="1" applyAlignment="1">
      <alignment horizontal="right"/>
    </xf>
    <xf numFmtId="9" fontId="61" fillId="30" borderId="45" xfId="94" applyFont="1" applyFill="1" applyBorder="1" applyAlignment="1">
      <alignment horizontal="right"/>
    </xf>
    <xf numFmtId="0" fontId="54" fillId="29" borderId="24" xfId="107" applyFont="1" applyFill="1" applyBorder="1">
      <alignment horizontal="left"/>
    </xf>
    <xf numFmtId="0" fontId="64" fillId="26" borderId="0" xfId="107" applyFont="1" applyAlignment="1">
      <alignment horizontal="left" vertical="top"/>
    </xf>
    <xf numFmtId="3" fontId="48" fillId="26" borderId="0" xfId="107" applyNumberFormat="1" applyFont="1" applyAlignment="1">
      <alignment horizontal="left" vertical="top"/>
    </xf>
    <xf numFmtId="166" fontId="62" fillId="0" borderId="0" xfId="47" applyNumberFormat="1" applyFont="1" applyFill="1" applyAlignment="1">
      <alignment horizontal="left"/>
    </xf>
    <xf numFmtId="173" fontId="62" fillId="0" borderId="13" xfId="94" applyNumberFormat="1" applyFont="1" applyFill="1" applyBorder="1" applyAlignment="1">
      <alignment horizontal="right"/>
    </xf>
    <xf numFmtId="173" fontId="62" fillId="0" borderId="46" xfId="94" applyNumberFormat="1" applyFont="1" applyFill="1" applyBorder="1" applyAlignment="1">
      <alignment horizontal="right"/>
    </xf>
    <xf numFmtId="0" fontId="53" fillId="26" borderId="0" xfId="0" applyFont="1" applyFill="1" applyAlignment="1">
      <alignment horizontal="left" wrapText="1"/>
    </xf>
    <xf numFmtId="3" fontId="48" fillId="26" borderId="0" xfId="107" applyNumberFormat="1" applyFont="1" applyBorder="1" applyAlignment="1">
      <alignment horizontal="center" vertical="center"/>
    </xf>
    <xf numFmtId="166" fontId="62" fillId="26" borderId="25" xfId="47" applyNumberFormat="1" applyFont="1" applyFill="1" applyBorder="1" applyAlignment="1">
      <alignment horizontal="right"/>
    </xf>
    <xf numFmtId="2" fontId="48" fillId="26" borderId="0" xfId="107" applyNumberFormat="1" applyFont="1" applyFill="1" applyBorder="1" applyAlignment="1">
      <alignment horizontal="left" indent="1"/>
    </xf>
    <xf numFmtId="3" fontId="48" fillId="26" borderId="0" xfId="0" applyNumberFormat="1" applyFont="1" applyFill="1" applyBorder="1"/>
    <xf numFmtId="3" fontId="62" fillId="26" borderId="0" xfId="107" applyNumberFormat="1" applyFont="1" applyFill="1" applyAlignment="1">
      <alignment horizontal="right" vertical="center"/>
    </xf>
    <xf numFmtId="3" fontId="48" fillId="26" borderId="0" xfId="0" applyNumberFormat="1" applyFont="1" applyFill="1" applyBorder="1" applyAlignment="1">
      <alignment horizontal="right"/>
    </xf>
    <xf numFmtId="0" fontId="62" fillId="0" borderId="25" xfId="107" applyNumberFormat="1" applyFont="1" applyFill="1" applyBorder="1" applyAlignment="1">
      <alignment horizontal="left" vertical="center"/>
    </xf>
    <xf numFmtId="166" fontId="62" fillId="26" borderId="0" xfId="47" applyNumberFormat="1" applyFont="1" applyFill="1" applyBorder="1" applyAlignment="1">
      <alignment horizontal="center" vertical="center"/>
    </xf>
    <xf numFmtId="0" fontId="62" fillId="0" borderId="25" xfId="47" applyNumberFormat="1" applyFont="1" applyFill="1" applyBorder="1" applyAlignment="1">
      <alignment horizontal="left" vertical="center"/>
    </xf>
    <xf numFmtId="3" fontId="48" fillId="26" borderId="0" xfId="0" applyNumberFormat="1" applyFont="1" applyFill="1" applyBorder="1" applyAlignment="1">
      <alignment horizontal="right" vertical="center"/>
    </xf>
    <xf numFmtId="3" fontId="62" fillId="26" borderId="0" xfId="0" applyNumberFormat="1" applyFont="1" applyFill="1" applyBorder="1" applyAlignment="1">
      <alignment horizontal="right" vertical="center"/>
    </xf>
    <xf numFmtId="0" fontId="0" fillId="26" borderId="0" xfId="0" applyFill="1" applyBorder="1"/>
    <xf numFmtId="0" fontId="54" fillId="29" borderId="43" xfId="107" applyFont="1" applyFill="1" applyBorder="1" applyAlignment="1">
      <alignment horizontal="left"/>
    </xf>
    <xf numFmtId="9" fontId="57" fillId="30" borderId="48" xfId="94" applyNumberFormat="1" applyFont="1" applyFill="1" applyBorder="1" applyAlignment="1">
      <alignment horizontal="right" vertical="center"/>
    </xf>
    <xf numFmtId="166" fontId="48" fillId="26" borderId="0" xfId="47" applyNumberFormat="1" applyFont="1" applyFill="1" applyBorder="1" applyAlignment="1">
      <alignment horizontal="right"/>
    </xf>
    <xf numFmtId="0" fontId="48" fillId="26" borderId="25" xfId="107" applyFont="1" applyFill="1" applyBorder="1" applyAlignment="1">
      <alignment horizontal="left" indent="1"/>
    </xf>
    <xf numFmtId="9" fontId="57" fillId="30" borderId="55" xfId="94" applyNumberFormat="1" applyFont="1" applyFill="1" applyBorder="1" applyAlignment="1">
      <alignment horizontal="right" vertical="center"/>
    </xf>
    <xf numFmtId="9" fontId="57" fillId="30" borderId="68" xfId="94" applyNumberFormat="1" applyFont="1" applyFill="1" applyBorder="1" applyAlignment="1">
      <alignment horizontal="right" vertical="center"/>
    </xf>
    <xf numFmtId="166" fontId="0" fillId="26" borderId="0" xfId="0" applyNumberFormat="1" applyFill="1"/>
    <xf numFmtId="0" fontId="48" fillId="26" borderId="0" xfId="0" applyFont="1" applyFill="1" applyBorder="1"/>
    <xf numFmtId="179" fontId="62" fillId="26" borderId="0" xfId="0" applyNumberFormat="1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horizontal="center" vertical="top" wrapText="1"/>
    </xf>
    <xf numFmtId="0" fontId="54" fillId="29" borderId="0" xfId="0" applyFont="1" applyFill="1" applyBorder="1" applyAlignment="1">
      <alignment horizontal="center" vertical="top" wrapText="1"/>
    </xf>
    <xf numFmtId="166" fontId="48" fillId="26" borderId="0" xfId="47" applyNumberFormat="1" applyFont="1" applyFill="1" applyBorder="1"/>
    <xf numFmtId="10" fontId="48" fillId="26" borderId="0" xfId="94" applyNumberFormat="1" applyFont="1" applyFill="1" applyBorder="1"/>
    <xf numFmtId="184" fontId="0" fillId="0" borderId="0" xfId="0" applyNumberFormat="1"/>
    <xf numFmtId="173" fontId="48" fillId="26" borderId="0" xfId="94" applyNumberFormat="1" applyFont="1" applyFill="1" applyBorder="1" applyAlignment="1">
      <alignment horizontal="right"/>
    </xf>
    <xf numFmtId="166" fontId="48" fillId="26" borderId="0" xfId="0" applyNumberFormat="1" applyFont="1" applyFill="1" applyBorder="1"/>
    <xf numFmtId="3" fontId="48" fillId="26" borderId="0" xfId="0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indent="1"/>
    </xf>
    <xf numFmtId="173" fontId="48" fillId="26" borderId="0" xfId="94" applyNumberFormat="1" applyFont="1" applyFill="1" applyBorder="1"/>
    <xf numFmtId="166" fontId="48" fillId="26" borderId="0" xfId="47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/>
    </xf>
    <xf numFmtId="0" fontId="54" fillId="29" borderId="0" xfId="0" applyFont="1" applyFill="1" applyBorder="1" applyAlignment="1">
      <alignment horizontal="right" vertical="center"/>
    </xf>
    <xf numFmtId="0" fontId="54" fillId="29" borderId="0" xfId="0" applyFont="1" applyFill="1" applyBorder="1" applyAlignment="1">
      <alignment horizontal="left" vertical="center"/>
    </xf>
    <xf numFmtId="0" fontId="54" fillId="29" borderId="0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vertical="center"/>
    </xf>
    <xf numFmtId="0" fontId="65" fillId="26" borderId="0" xfId="0" applyFont="1" applyFill="1" applyBorder="1"/>
    <xf numFmtId="0" fontId="61" fillId="26" borderId="0" xfId="0" applyFont="1" applyFill="1" applyBorder="1" applyAlignment="1">
      <alignment vertical="center"/>
    </xf>
    <xf numFmtId="0" fontId="61" fillId="26" borderId="0" xfId="0" applyFont="1" applyFill="1" applyBorder="1" applyAlignment="1">
      <alignment vertical="center" wrapText="1"/>
    </xf>
    <xf numFmtId="3" fontId="37" fillId="26" borderId="0" xfId="107" applyNumberFormat="1" applyFont="1">
      <alignment horizontal="left"/>
    </xf>
    <xf numFmtId="3" fontId="0" fillId="0" borderId="0" xfId="0" applyNumberFormat="1"/>
    <xf numFmtId="10" fontId="62" fillId="0" borderId="14" xfId="94" applyNumberFormat="1" applyFont="1" applyBorder="1" applyAlignment="1">
      <alignment horizontal="center"/>
    </xf>
    <xf numFmtId="10" fontId="62" fillId="26" borderId="14" xfId="94" applyNumberFormat="1" applyFont="1" applyFill="1" applyBorder="1" applyAlignment="1">
      <alignment horizontal="center"/>
    </xf>
    <xf numFmtId="177" fontId="62" fillId="26" borderId="14" xfId="94" applyNumberFormat="1" applyFont="1" applyFill="1" applyBorder="1" applyAlignment="1">
      <alignment horizontal="center"/>
    </xf>
    <xf numFmtId="185" fontId="62" fillId="0" borderId="14" xfId="94" applyNumberFormat="1" applyFont="1" applyBorder="1" applyAlignment="1">
      <alignment horizontal="center"/>
    </xf>
    <xf numFmtId="185" fontId="62" fillId="26" borderId="14" xfId="94" applyNumberFormat="1" applyFont="1" applyFill="1" applyBorder="1" applyAlignment="1">
      <alignment horizontal="center"/>
    </xf>
    <xf numFmtId="177" fontId="62" fillId="26" borderId="15" xfId="94" applyNumberFormat="1" applyFont="1" applyFill="1" applyBorder="1" applyAlignment="1">
      <alignment horizontal="center"/>
    </xf>
    <xf numFmtId="9" fontId="48" fillId="0" borderId="14" xfId="94" applyNumberFormat="1" applyFont="1" applyBorder="1" applyAlignment="1">
      <alignment horizontal="center" vertical="center" wrapText="1"/>
    </xf>
    <xf numFmtId="9" fontId="48" fillId="0" borderId="0" xfId="94" applyNumberFormat="1" applyFont="1" applyAlignment="1">
      <alignment horizontal="center" vertical="center" wrapText="1"/>
    </xf>
    <xf numFmtId="9" fontId="62" fillId="0" borderId="14" xfId="94" applyNumberFormat="1" applyFont="1" applyBorder="1" applyAlignment="1">
      <alignment horizontal="center" vertical="center" wrapText="1"/>
    </xf>
    <xf numFmtId="0" fontId="62" fillId="0" borderId="14" xfId="0" applyFont="1" applyBorder="1"/>
    <xf numFmtId="166" fontId="62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/>
    <xf numFmtId="166" fontId="48" fillId="0" borderId="0" xfId="0" applyNumberFormat="1" applyFont="1" applyBorder="1" applyAlignment="1">
      <alignment horizontal="center" vertical="center" wrapText="1"/>
    </xf>
    <xf numFmtId="10" fontId="48" fillId="0" borderId="0" xfId="94" applyNumberFormat="1" applyFont="1" applyBorder="1" applyAlignment="1">
      <alignment horizontal="center" vertical="center" wrapText="1"/>
    </xf>
    <xf numFmtId="173" fontId="48" fillId="0" borderId="0" xfId="94" applyNumberFormat="1" applyFont="1" applyBorder="1" applyAlignment="1">
      <alignment horizontal="center" vertical="center" wrapText="1"/>
    </xf>
    <xf numFmtId="166" fontId="0" fillId="26" borderId="0" xfId="47" applyNumberFormat="1" applyFont="1" applyFill="1"/>
    <xf numFmtId="3" fontId="48" fillId="26" borderId="32" xfId="107" applyNumberFormat="1" applyFont="1" applyBorder="1" applyAlignment="1">
      <alignment horizontal="center" vertical="center"/>
    </xf>
    <xf numFmtId="0" fontId="57" fillId="26" borderId="32" xfId="107" applyFont="1" applyBorder="1" applyAlignment="1">
      <alignment horizontal="left" vertical="center"/>
    </xf>
    <xf numFmtId="173" fontId="57" fillId="26" borderId="27" xfId="94" applyNumberFormat="1" applyFont="1" applyFill="1" applyBorder="1" applyAlignment="1">
      <alignment horizontal="center" vertical="center"/>
    </xf>
    <xf numFmtId="0" fontId="57" fillId="26" borderId="0" xfId="107" applyFont="1">
      <alignment horizontal="left"/>
    </xf>
    <xf numFmtId="0" fontId="57" fillId="26" borderId="27" xfId="107" applyFont="1" applyBorder="1" applyAlignment="1"/>
    <xf numFmtId="172" fontId="62" fillId="0" borderId="30" xfId="160" applyNumberFormat="1" applyFont="1" applyBorder="1" applyAlignment="1">
      <alignment horizontal="right"/>
    </xf>
    <xf numFmtId="172" fontId="57" fillId="35" borderId="18" xfId="48" applyNumberFormat="1" applyFont="1" applyFill="1" applyBorder="1" applyAlignment="1">
      <alignment horizontal="center" vertical="center" wrapText="1"/>
    </xf>
    <xf numFmtId="172" fontId="48" fillId="0" borderId="30" xfId="48" applyNumberFormat="1" applyFont="1" applyBorder="1" applyAlignment="1">
      <alignment horizontal="center" vertical="center" wrapText="1"/>
    </xf>
    <xf numFmtId="0" fontId="48" fillId="26" borderId="0" xfId="107" applyNumberFormat="1" applyFont="1" applyFill="1" applyAlignment="1">
      <alignment horizontal="left" vertical="center" indent="1"/>
    </xf>
    <xf numFmtId="2" fontId="62" fillId="26" borderId="0" xfId="107" applyNumberFormat="1" applyFont="1" applyFill="1" applyBorder="1" applyAlignment="1">
      <alignment horizontal="left" indent="1"/>
    </xf>
    <xf numFmtId="166" fontId="0" fillId="0" borderId="0" xfId="0" applyNumberFormat="1"/>
    <xf numFmtId="166" fontId="48" fillId="26" borderId="0" xfId="0" applyNumberFormat="1" applyFont="1" applyFill="1" applyAlignment="1">
      <alignment vertical="center"/>
    </xf>
    <xf numFmtId="0" fontId="48" fillId="0" borderId="0" xfId="0" applyFont="1" applyFill="1" applyAlignment="1">
      <alignment horizontal="center"/>
    </xf>
    <xf numFmtId="175" fontId="48" fillId="26" borderId="0" xfId="163" applyNumberFormat="1" applyFont="1" applyFill="1" applyAlignment="1">
      <alignment horizontal="center"/>
    </xf>
    <xf numFmtId="3" fontId="48" fillId="26" borderId="0" xfId="0" applyNumberFormat="1" applyFont="1" applyFill="1" applyBorder="1" applyAlignment="1">
      <alignment horizontal="center"/>
    </xf>
    <xf numFmtId="175" fontId="48" fillId="26" borderId="0" xfId="163" applyNumberFormat="1" applyFont="1" applyFill="1" applyBorder="1" applyAlignment="1">
      <alignment horizontal="center"/>
    </xf>
    <xf numFmtId="4" fontId="48" fillId="26" borderId="0" xfId="0" applyNumberFormat="1" applyFont="1" applyFill="1" applyBorder="1" applyAlignment="1">
      <alignment horizontal="center"/>
    </xf>
    <xf numFmtId="4" fontId="62" fillId="26" borderId="0" xfId="0" applyNumberFormat="1" applyFont="1" applyFill="1" applyBorder="1" applyAlignment="1">
      <alignment horizontal="center"/>
    </xf>
    <xf numFmtId="0" fontId="57" fillId="33" borderId="11" xfId="107" applyFont="1" applyFill="1" applyBorder="1" applyAlignment="1">
      <alignment horizontal="left"/>
    </xf>
    <xf numFmtId="3" fontId="0" fillId="26" borderId="0" xfId="0" applyNumberFormat="1" applyFont="1" applyFill="1" applyAlignment="1">
      <alignment horizontal="center"/>
    </xf>
    <xf numFmtId="0" fontId="0" fillId="26" borderId="0" xfId="0" applyFont="1" applyFill="1" applyAlignment="1">
      <alignment horizontal="left" indent="1"/>
    </xf>
    <xf numFmtId="1" fontId="0" fillId="26" borderId="0" xfId="0" applyNumberFormat="1" applyFont="1" applyFill="1" applyAlignment="1">
      <alignment horizontal="center"/>
    </xf>
    <xf numFmtId="3" fontId="37" fillId="30" borderId="0" xfId="107" applyNumberFormat="1" applyFont="1" applyFill="1" applyBorder="1" applyAlignment="1">
      <alignment horizontal="center"/>
    </xf>
    <xf numFmtId="167" fontId="0" fillId="26" borderId="0" xfId="0" applyNumberFormat="1" applyFont="1" applyFill="1" applyAlignment="1">
      <alignment horizontal="center"/>
    </xf>
    <xf numFmtId="173" fontId="38" fillId="0" borderId="11" xfId="0" applyNumberFormat="1" applyFont="1" applyFill="1" applyBorder="1" applyAlignment="1">
      <alignment horizontal="center"/>
    </xf>
    <xf numFmtId="0" fontId="38" fillId="26" borderId="0" xfId="0" applyFont="1" applyFill="1" applyBorder="1" applyAlignment="1">
      <alignment horizontal="left"/>
    </xf>
    <xf numFmtId="10" fontId="38" fillId="26" borderId="0" xfId="0" applyNumberFormat="1" applyFont="1" applyFill="1" applyBorder="1" applyAlignment="1">
      <alignment horizontal="center"/>
    </xf>
    <xf numFmtId="167" fontId="56" fillId="29" borderId="0" xfId="0" applyNumberFormat="1" applyFont="1" applyFill="1" applyAlignment="1">
      <alignment horizontal="center"/>
    </xf>
    <xf numFmtId="0" fontId="0" fillId="26" borderId="11" xfId="0" applyFont="1" applyFill="1" applyBorder="1" applyAlignment="1">
      <alignment horizontal="center"/>
    </xf>
    <xf numFmtId="166" fontId="48" fillId="0" borderId="0" xfId="47" applyNumberFormat="1" applyFont="1" applyBorder="1" applyAlignment="1">
      <alignment horizontal="center" vertical="center"/>
    </xf>
    <xf numFmtId="164" fontId="48" fillId="26" borderId="0" xfId="47" applyFont="1" applyFill="1" applyAlignment="1">
      <alignment horizontal="center"/>
    </xf>
    <xf numFmtId="164" fontId="48" fillId="26" borderId="0" xfId="47" applyFont="1" applyFill="1" applyAlignment="1">
      <alignment horizontal="center" vertical="center"/>
    </xf>
    <xf numFmtId="164" fontId="57" fillId="30" borderId="11" xfId="47" applyFont="1" applyFill="1" applyBorder="1" applyAlignment="1">
      <alignment horizontal="center"/>
    </xf>
    <xf numFmtId="0" fontId="58" fillId="26" borderId="0" xfId="0" applyFont="1" applyFill="1"/>
    <xf numFmtId="0" fontId="37" fillId="26" borderId="0" xfId="107" applyFont="1" applyFill="1" applyAlignment="1">
      <alignment horizontal="center"/>
    </xf>
    <xf numFmtId="0" fontId="37" fillId="26" borderId="0" xfId="107" applyFont="1" applyFill="1">
      <alignment horizontal="left"/>
    </xf>
    <xf numFmtId="0" fontId="40" fillId="34" borderId="0" xfId="107" applyFont="1" applyFill="1" applyAlignment="1">
      <alignment horizontal="left"/>
    </xf>
    <xf numFmtId="0" fontId="40" fillId="34" borderId="0" xfId="107" applyFont="1" applyFill="1" applyAlignment="1">
      <alignment horizontal="center"/>
    </xf>
    <xf numFmtId="0" fontId="47" fillId="34" borderId="0" xfId="107" applyFont="1" applyFill="1" applyAlignment="1">
      <alignment horizontal="left"/>
    </xf>
    <xf numFmtId="0" fontId="47" fillId="34" borderId="0" xfId="107" applyFont="1" applyFill="1" applyAlignment="1">
      <alignment horizontal="center"/>
    </xf>
    <xf numFmtId="3" fontId="37" fillId="30" borderId="0" xfId="107" applyNumberFormat="1" applyFont="1" applyFill="1" applyAlignment="1">
      <alignment horizontal="left"/>
    </xf>
    <xf numFmtId="176" fontId="37" fillId="30" borderId="0" xfId="163" applyNumberFormat="1" applyFont="1" applyFill="1" applyBorder="1" applyAlignment="1">
      <alignment horizontal="center"/>
    </xf>
    <xf numFmtId="10" fontId="37" fillId="30" borderId="42" xfId="94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left"/>
    </xf>
    <xf numFmtId="3" fontId="37" fillId="26" borderId="0" xfId="107" applyNumberFormat="1" applyFont="1" applyBorder="1" applyAlignment="1">
      <alignment horizontal="center"/>
    </xf>
    <xf numFmtId="176" fontId="37" fillId="26" borderId="0" xfId="163" applyNumberFormat="1" applyFont="1" applyFill="1" applyBorder="1" applyAlignment="1">
      <alignment horizontal="center"/>
    </xf>
    <xf numFmtId="10" fontId="37" fillId="26" borderId="0" xfId="94" applyNumberFormat="1" applyFont="1" applyFill="1" applyBorder="1" applyAlignment="1">
      <alignment horizontal="center"/>
    </xf>
    <xf numFmtId="0" fontId="1" fillId="0" borderId="0" xfId="57" applyFill="1"/>
    <xf numFmtId="3" fontId="37" fillId="26" borderId="0" xfId="107" applyNumberFormat="1" applyFont="1" applyFill="1" applyAlignment="1">
      <alignment horizontal="left"/>
    </xf>
    <xf numFmtId="3" fontId="37" fillId="26" borderId="0" xfId="107" applyNumberFormat="1" applyFont="1" applyFill="1" applyBorder="1" applyAlignment="1">
      <alignment horizontal="center"/>
    </xf>
    <xf numFmtId="10" fontId="37" fillId="0" borderId="0" xfId="94" applyNumberFormat="1" applyFont="1" applyFill="1" applyBorder="1" applyAlignment="1">
      <alignment horizontal="center"/>
    </xf>
    <xf numFmtId="10" fontId="37" fillId="30" borderId="34" xfId="94" applyNumberFormat="1" applyFont="1" applyFill="1" applyBorder="1" applyAlignment="1">
      <alignment horizontal="center"/>
    </xf>
    <xf numFmtId="10" fontId="37" fillId="30" borderId="0" xfId="94" applyNumberFormat="1" applyFont="1" applyFill="1" applyBorder="1" applyAlignment="1">
      <alignment horizontal="center"/>
    </xf>
    <xf numFmtId="176" fontId="37" fillId="26" borderId="0" xfId="163" applyNumberFormat="1" applyFont="1" applyFill="1" applyAlignment="1">
      <alignment horizontal="center"/>
    </xf>
    <xf numFmtId="3" fontId="37" fillId="26" borderId="69" xfId="107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center"/>
    </xf>
    <xf numFmtId="3" fontId="37" fillId="26" borderId="69" xfId="107" applyNumberFormat="1" applyFont="1" applyBorder="1" applyAlignment="1">
      <alignment horizontal="center"/>
    </xf>
    <xf numFmtId="3" fontId="39" fillId="26" borderId="11" xfId="107" applyNumberFormat="1" applyFont="1" applyBorder="1" applyAlignment="1">
      <alignment horizontal="left"/>
    </xf>
    <xf numFmtId="3" fontId="39" fillId="26" borderId="11" xfId="107" applyNumberFormat="1" applyFont="1" applyBorder="1" applyAlignment="1">
      <alignment horizontal="center"/>
    </xf>
    <xf numFmtId="3" fontId="39" fillId="26" borderId="70" xfId="107" applyNumberFormat="1" applyFont="1" applyBorder="1" applyAlignment="1">
      <alignment horizontal="center"/>
    </xf>
    <xf numFmtId="10" fontId="39" fillId="26" borderId="11" xfId="94" applyNumberFormat="1" applyFont="1" applyFill="1" applyBorder="1" applyAlignment="1">
      <alignment horizontal="center"/>
    </xf>
    <xf numFmtId="3" fontId="43" fillId="26" borderId="0" xfId="107" applyNumberFormat="1" applyFont="1" applyBorder="1" applyAlignment="1">
      <alignment horizontal="left"/>
    </xf>
    <xf numFmtId="3" fontId="39" fillId="26" borderId="0" xfId="107" applyNumberFormat="1" applyFont="1" applyBorder="1" applyAlignment="1">
      <alignment horizontal="center"/>
    </xf>
    <xf numFmtId="10" fontId="39" fillId="26" borderId="69" xfId="94" applyNumberFormat="1" applyFont="1" applyFill="1" applyBorder="1" applyAlignment="1">
      <alignment horizontal="center"/>
    </xf>
    <xf numFmtId="10" fontId="39" fillId="26" borderId="71" xfId="94" applyNumberFormat="1" applyFont="1" applyFill="1" applyBorder="1" applyAlignment="1">
      <alignment horizontal="center"/>
    </xf>
    <xf numFmtId="0" fontId="37" fillId="26" borderId="69" xfId="107" applyFont="1" applyBorder="1" applyAlignment="1">
      <alignment horizontal="center"/>
    </xf>
    <xf numFmtId="0" fontId="1" fillId="68" borderId="0" xfId="57" applyFill="1"/>
    <xf numFmtId="0" fontId="68" fillId="0" borderId="0" xfId="114"/>
    <xf numFmtId="0" fontId="68" fillId="0" borderId="0" xfId="114" applyFill="1"/>
    <xf numFmtId="0" fontId="40" fillId="29" borderId="0" xfId="107" applyFont="1" applyFill="1" applyAlignment="1">
      <alignment horizontal="left"/>
    </xf>
    <xf numFmtId="17" fontId="40" fillId="29" borderId="0" xfId="107" applyNumberFormat="1" applyFont="1" applyFill="1" applyAlignment="1">
      <alignment horizontal="center"/>
    </xf>
    <xf numFmtId="0" fontId="43" fillId="26" borderId="0" xfId="107" applyFont="1" applyFill="1" applyAlignment="1">
      <alignment horizontal="left"/>
    </xf>
    <xf numFmtId="0" fontId="40" fillId="26" borderId="0" xfId="107" applyFont="1" applyFill="1" applyAlignment="1">
      <alignment horizontal="center"/>
    </xf>
    <xf numFmtId="0" fontId="39" fillId="26" borderId="0" xfId="107" applyFont="1" applyFill="1" applyAlignment="1">
      <alignment horizontal="left"/>
    </xf>
    <xf numFmtId="3" fontId="91" fillId="26" borderId="17" xfId="107" applyNumberFormat="1" applyFont="1" applyFill="1" applyBorder="1" applyAlignment="1">
      <alignment horizontal="center"/>
    </xf>
    <xf numFmtId="10" fontId="39" fillId="26" borderId="42" xfId="94" applyNumberFormat="1" applyFont="1" applyFill="1" applyBorder="1" applyAlignment="1">
      <alignment horizontal="center"/>
    </xf>
    <xf numFmtId="0" fontId="37" fillId="26" borderId="42" xfId="107" applyFont="1" applyBorder="1" applyAlignment="1">
      <alignment horizontal="center"/>
    </xf>
    <xf numFmtId="0" fontId="37" fillId="26" borderId="38" xfId="107" applyFont="1" applyBorder="1" applyAlignment="1">
      <alignment horizontal="center"/>
    </xf>
    <xf numFmtId="10" fontId="37" fillId="26" borderId="13" xfId="94" applyNumberFormat="1" applyFont="1" applyFill="1" applyBorder="1" applyAlignment="1">
      <alignment horizontal="center"/>
    </xf>
    <xf numFmtId="10" fontId="0" fillId="0" borderId="0" xfId="0" applyNumberFormat="1"/>
    <xf numFmtId="166" fontId="37" fillId="26" borderId="34" xfId="163" applyNumberFormat="1" applyFont="1" applyFill="1" applyBorder="1" applyAlignment="1">
      <alignment horizontal="center"/>
    </xf>
    <xf numFmtId="10" fontId="37" fillId="26" borderId="41" xfId="94" applyNumberFormat="1" applyFont="1" applyFill="1" applyBorder="1" applyAlignment="1">
      <alignment horizontal="center"/>
    </xf>
    <xf numFmtId="3" fontId="39" fillId="26" borderId="0" xfId="107" applyNumberFormat="1" applyFont="1">
      <alignment horizontal="left"/>
    </xf>
    <xf numFmtId="3" fontId="91" fillId="0" borderId="17" xfId="107" applyNumberFormat="1" applyFont="1" applyFill="1" applyBorder="1" applyAlignment="1">
      <alignment horizontal="center"/>
    </xf>
    <xf numFmtId="10" fontId="39" fillId="26" borderId="17" xfId="94" applyNumberFormat="1" applyFont="1" applyFill="1" applyBorder="1" applyAlignment="1">
      <alignment horizontal="center"/>
    </xf>
    <xf numFmtId="9" fontId="39" fillId="26" borderId="11" xfId="94" applyNumberFormat="1" applyFont="1" applyFill="1" applyBorder="1" applyAlignment="1">
      <alignment horizontal="center"/>
    </xf>
    <xf numFmtId="3" fontId="39" fillId="26" borderId="0" xfId="107" applyNumberFormat="1" applyFont="1" applyBorder="1" applyAlignment="1">
      <alignment horizontal="left"/>
    </xf>
    <xf numFmtId="9" fontId="39" fillId="26" borderId="0" xfId="94" applyNumberFormat="1" applyFont="1" applyFill="1" applyBorder="1" applyAlignment="1">
      <alignment horizontal="center"/>
    </xf>
    <xf numFmtId="176" fontId="39" fillId="33" borderId="35" xfId="107" applyNumberFormat="1" applyFont="1" applyFill="1" applyBorder="1" applyAlignment="1">
      <alignment horizontal="center"/>
    </xf>
    <xf numFmtId="10" fontId="39" fillId="33" borderId="47" xfId="94" applyNumberFormat="1" applyFont="1" applyFill="1" applyBorder="1" applyAlignment="1">
      <alignment horizontal="center"/>
    </xf>
    <xf numFmtId="176" fontId="37" fillId="26" borderId="25" xfId="163" applyNumberFormat="1" applyFont="1" applyFill="1" applyBorder="1" applyAlignment="1">
      <alignment horizontal="center"/>
    </xf>
    <xf numFmtId="176" fontId="37" fillId="26" borderId="40" xfId="163" applyNumberFormat="1" applyFont="1" applyFill="1" applyBorder="1" applyAlignment="1">
      <alignment horizontal="center"/>
    </xf>
    <xf numFmtId="0" fontId="0" fillId="0" borderId="0" xfId="0" applyBorder="1"/>
    <xf numFmtId="0" fontId="37" fillId="26" borderId="0" xfId="107" applyFont="1" applyBorder="1">
      <alignment horizontal="left"/>
    </xf>
    <xf numFmtId="0" fontId="64" fillId="0" borderId="0" xfId="0" applyFont="1" applyBorder="1" applyAlignment="1">
      <alignment wrapText="1"/>
    </xf>
    <xf numFmtId="180" fontId="0" fillId="0" borderId="29" xfId="0" applyNumberFormat="1" applyBorder="1"/>
    <xf numFmtId="173" fontId="57" fillId="35" borderId="16" xfId="94" applyNumberFormat="1" applyFont="1" applyFill="1" applyBorder="1" applyAlignment="1">
      <alignment horizontal="center" vertical="center" wrapText="1"/>
    </xf>
    <xf numFmtId="173" fontId="57" fillId="0" borderId="15" xfId="94" applyNumberFormat="1" applyFont="1" applyBorder="1" applyAlignment="1">
      <alignment horizontal="center" vertical="center" wrapText="1"/>
    </xf>
    <xf numFmtId="0" fontId="55" fillId="26" borderId="0" xfId="0" applyFont="1" applyFill="1"/>
    <xf numFmtId="0" fontId="48" fillId="26" borderId="0" xfId="0" applyFont="1" applyFill="1" applyAlignment="1">
      <alignment horizontal="center" vertical="center" wrapText="1"/>
    </xf>
    <xf numFmtId="166" fontId="55" fillId="26" borderId="0" xfId="47" applyNumberFormat="1" applyFont="1" applyFill="1"/>
    <xf numFmtId="0" fontId="0" fillId="0" borderId="0" xfId="0" applyAlignment="1">
      <alignment horizontal="left"/>
    </xf>
    <xf numFmtId="166" fontId="0" fillId="0" borderId="0" xfId="47" applyNumberFormat="1" applyFont="1"/>
    <xf numFmtId="166" fontId="92" fillId="0" borderId="0" xfId="47" applyNumberFormat="1" applyFont="1"/>
    <xf numFmtId="166" fontId="92" fillId="26" borderId="0" xfId="47" applyNumberFormat="1" applyFont="1" applyFill="1"/>
    <xf numFmtId="9" fontId="69" fillId="26" borderId="0" xfId="94" applyFont="1" applyFill="1"/>
    <xf numFmtId="166" fontId="69" fillId="26" borderId="0" xfId="94" applyNumberFormat="1" applyFont="1" applyFill="1"/>
    <xf numFmtId="3" fontId="48" fillId="26" borderId="0" xfId="107" applyNumberFormat="1" applyFont="1" applyFill="1" applyAlignment="1">
      <alignment horizontal="right" vertical="center"/>
    </xf>
    <xf numFmtId="43" fontId="48" fillId="26" borderId="0" xfId="0" applyNumberFormat="1" applyFont="1" applyFill="1"/>
    <xf numFmtId="0" fontId="61" fillId="26" borderId="0" xfId="0" applyNumberFormat="1" applyFont="1" applyFill="1" applyBorder="1" applyAlignment="1">
      <alignment horizontal="center" vertical="top" wrapText="1"/>
    </xf>
    <xf numFmtId="179" fontId="57" fillId="26" borderId="0" xfId="0" applyNumberFormat="1" applyFont="1" applyFill="1" applyBorder="1" applyAlignment="1">
      <alignment horizontal="center"/>
    </xf>
    <xf numFmtId="179" fontId="48" fillId="26" borderId="0" xfId="0" applyNumberFormat="1" applyFont="1" applyFill="1" applyBorder="1"/>
    <xf numFmtId="10" fontId="48" fillId="26" borderId="0" xfId="0" applyNumberFormat="1" applyFont="1" applyFill="1"/>
    <xf numFmtId="10" fontId="48" fillId="26" borderId="0" xfId="94" applyNumberFormat="1" applyFont="1" applyFill="1"/>
    <xf numFmtId="0" fontId="57" fillId="26" borderId="0" xfId="0" applyFont="1" applyFill="1" applyBorder="1" applyAlignment="1">
      <alignment horizontal="center"/>
    </xf>
    <xf numFmtId="0" fontId="57" fillId="26" borderId="0" xfId="0" applyFont="1" applyFill="1" applyBorder="1"/>
    <xf numFmtId="3" fontId="57" fillId="26" borderId="0" xfId="0" applyNumberFormat="1" applyFont="1" applyFill="1" applyBorder="1"/>
    <xf numFmtId="177" fontId="57" fillId="26" borderId="0" xfId="94" applyNumberFormat="1" applyFont="1" applyFill="1" applyBorder="1"/>
    <xf numFmtId="0" fontId="48" fillId="26" borderId="0" xfId="0" applyFont="1" applyFill="1" applyBorder="1" applyAlignment="1">
      <alignment horizontal="center"/>
    </xf>
    <xf numFmtId="177" fontId="48" fillId="26" borderId="0" xfId="94" applyNumberFormat="1" applyFont="1" applyFill="1" applyBorder="1"/>
    <xf numFmtId="0" fontId="64" fillId="0" borderId="0" xfId="0" applyFont="1" applyBorder="1" applyAlignment="1">
      <alignment horizontal="left"/>
    </xf>
    <xf numFmtId="179" fontId="61" fillId="26" borderId="11" xfId="0" applyNumberFormat="1" applyFont="1" applyFill="1" applyBorder="1" applyAlignment="1">
      <alignment horizontal="right" vertical="top" wrapText="1"/>
    </xf>
    <xf numFmtId="0" fontId="48" fillId="26" borderId="24" xfId="107" applyFont="1" applyBorder="1">
      <alignment horizontal="left"/>
    </xf>
    <xf numFmtId="3" fontId="48" fillId="26" borderId="12" xfId="107" applyNumberFormat="1" applyFont="1" applyBorder="1" applyAlignment="1">
      <alignment horizontal="center" vertical="center"/>
    </xf>
    <xf numFmtId="3" fontId="48" fillId="26" borderId="38" xfId="107" applyNumberFormat="1" applyFont="1" applyBorder="1" applyAlignment="1">
      <alignment horizontal="center" vertical="center"/>
    </xf>
    <xf numFmtId="0" fontId="48" fillId="26" borderId="25" xfId="107" applyFont="1" applyBorder="1">
      <alignment horizontal="left"/>
    </xf>
    <xf numFmtId="3" fontId="48" fillId="26" borderId="13" xfId="107" applyNumberFormat="1" applyFont="1" applyBorder="1" applyAlignment="1">
      <alignment horizontal="center" vertical="center"/>
    </xf>
    <xf numFmtId="0" fontId="57" fillId="33" borderId="54" xfId="107" applyFont="1" applyFill="1" applyBorder="1">
      <alignment horizontal="left"/>
    </xf>
    <xf numFmtId="3" fontId="57" fillId="33" borderId="55" xfId="107" applyNumberFormat="1" applyFont="1" applyFill="1" applyBorder="1" applyAlignment="1">
      <alignment horizontal="center" vertical="center"/>
    </xf>
    <xf numFmtId="2" fontId="48" fillId="26" borderId="51" xfId="107" applyNumberFormat="1" applyFont="1" applyBorder="1" applyAlignment="1">
      <alignment horizontal="left" indent="1"/>
    </xf>
    <xf numFmtId="3" fontId="48" fillId="26" borderId="52" xfId="107" applyNumberFormat="1" applyFont="1" applyBorder="1" applyAlignment="1">
      <alignment horizontal="center" vertical="center"/>
    </xf>
    <xf numFmtId="2" fontId="48" fillId="26" borderId="25" xfId="107" applyNumberFormat="1" applyFont="1" applyBorder="1" applyAlignment="1">
      <alignment horizontal="left" indent="1"/>
    </xf>
    <xf numFmtId="2" fontId="48" fillId="26" borderId="40" xfId="107" applyNumberFormat="1" applyFont="1" applyBorder="1" applyAlignment="1">
      <alignment horizontal="left" indent="1"/>
    </xf>
    <xf numFmtId="3" fontId="48" fillId="26" borderId="41" xfId="107" applyNumberFormat="1" applyFont="1" applyBorder="1" applyAlignment="1">
      <alignment horizontal="center" vertical="center"/>
    </xf>
    <xf numFmtId="166" fontId="48" fillId="0" borderId="0" xfId="47" applyNumberFormat="1" applyFont="1" applyFill="1" applyAlignment="1">
      <alignment horizontal="center" vertical="center"/>
    </xf>
    <xf numFmtId="166" fontId="61" fillId="35" borderId="0" xfId="0" applyNumberFormat="1" applyFont="1" applyFill="1" applyBorder="1" applyAlignment="1">
      <alignment horizontal="center" vertical="center" wrapText="1"/>
    </xf>
    <xf numFmtId="173" fontId="57" fillId="26" borderId="32" xfId="94" applyNumberFormat="1" applyFont="1" applyFill="1" applyBorder="1" applyAlignment="1">
      <alignment horizontal="center" vertical="center"/>
    </xf>
    <xf numFmtId="0" fontId="48" fillId="26" borderId="31" xfId="107" applyFont="1" applyBorder="1" applyAlignment="1">
      <alignment horizontal="left" vertical="center" indent="1"/>
    </xf>
    <xf numFmtId="3" fontId="48" fillId="26" borderId="31" xfId="107" applyNumberFormat="1" applyFont="1" applyBorder="1" applyAlignment="1">
      <alignment horizontal="center" vertical="center"/>
    </xf>
    <xf numFmtId="173" fontId="50" fillId="26" borderId="0" xfId="94" applyNumberFormat="1" applyFont="1" applyFill="1" applyAlignment="1">
      <alignment horizontal="center"/>
    </xf>
    <xf numFmtId="0" fontId="40" fillId="29" borderId="0" xfId="107" applyFont="1" applyFill="1" applyAlignment="1">
      <alignment horizontal="center"/>
    </xf>
    <xf numFmtId="0" fontId="64" fillId="0" borderId="0" xfId="0" applyFont="1" applyBorder="1" applyAlignment="1">
      <alignment horizontal="left" wrapText="1"/>
    </xf>
    <xf numFmtId="0" fontId="57" fillId="26" borderId="0" xfId="0" applyFont="1" applyFill="1" applyBorder="1" applyAlignment="1">
      <alignment horizontal="left" vertical="center" wrapText="1"/>
    </xf>
    <xf numFmtId="0" fontId="57" fillId="33" borderId="11" xfId="0" applyFont="1" applyFill="1" applyBorder="1" applyAlignment="1">
      <alignment horizontal="left"/>
    </xf>
    <xf numFmtId="0" fontId="54" fillId="29" borderId="35" xfId="107" applyFont="1" applyFill="1" applyBorder="1" applyAlignment="1">
      <alignment horizontal="left" vertical="center"/>
    </xf>
    <xf numFmtId="17" fontId="48" fillId="26" borderId="0" xfId="0" applyNumberFormat="1" applyFont="1" applyFill="1" applyBorder="1" applyAlignment="1">
      <alignment horizontal="left" vertical="center"/>
    </xf>
    <xf numFmtId="173" fontId="57" fillId="26" borderId="11" xfId="0" applyNumberFormat="1" applyFont="1" applyFill="1" applyBorder="1" applyAlignment="1">
      <alignment horizontal="right" vertical="center" wrapText="1"/>
    </xf>
    <xf numFmtId="176" fontId="37" fillId="26" borderId="33" xfId="163" applyNumberFormat="1" applyFont="1" applyFill="1" applyBorder="1" applyAlignment="1">
      <alignment horizontal="center"/>
    </xf>
    <xf numFmtId="164" fontId="92" fillId="0" borderId="0" xfId="47" applyFont="1"/>
    <xf numFmtId="43" fontId="92" fillId="0" borderId="0" xfId="47" applyNumberFormat="1" applyFont="1"/>
    <xf numFmtId="9" fontId="48" fillId="26" borderId="0" xfId="94" applyFont="1" applyFill="1"/>
    <xf numFmtId="165" fontId="0" fillId="26" borderId="0" xfId="0" applyNumberFormat="1" applyFont="1" applyFill="1"/>
    <xf numFmtId="164" fontId="0" fillId="26" borderId="0" xfId="47" applyNumberFormat="1" applyFont="1" applyFill="1"/>
    <xf numFmtId="164" fontId="48" fillId="26" borderId="0" xfId="47" applyNumberFormat="1" applyFont="1" applyFill="1" applyAlignment="1">
      <alignment horizontal="center" vertical="center"/>
    </xf>
    <xf numFmtId="164" fontId="57" fillId="26" borderId="11" xfId="47" applyNumberFormat="1" applyFont="1" applyFill="1" applyBorder="1" applyAlignment="1">
      <alignment horizontal="center" vertical="center"/>
    </xf>
    <xf numFmtId="173" fontId="62" fillId="26" borderId="13" xfId="94" applyNumberFormat="1" applyFont="1" applyFill="1" applyBorder="1" applyAlignment="1">
      <alignment horizontal="center"/>
    </xf>
    <xf numFmtId="180" fontId="0" fillId="0" borderId="0" xfId="0" applyNumberFormat="1"/>
    <xf numFmtId="0" fontId="62" fillId="26" borderId="14" xfId="107" applyFont="1" applyBorder="1" applyAlignment="1">
      <alignment horizontal="left" indent="1"/>
    </xf>
    <xf numFmtId="0" fontId="53" fillId="26" borderId="0" xfId="0" applyFont="1" applyFill="1" applyAlignment="1">
      <alignment horizontal="left" wrapText="1"/>
    </xf>
    <xf numFmtId="0" fontId="37" fillId="0" borderId="11" xfId="0" applyFont="1" applyBorder="1" applyAlignment="1">
      <alignment horizontal="left" vertical="top" wrapText="1"/>
    </xf>
    <xf numFmtId="3" fontId="66" fillId="34" borderId="24" xfId="107" applyNumberFormat="1" applyFont="1" applyFill="1" applyBorder="1" applyAlignment="1">
      <alignment horizontal="center" vertical="center"/>
    </xf>
    <xf numFmtId="3" fontId="66" fillId="34" borderId="12" xfId="107" applyNumberFormat="1" applyFont="1" applyFill="1" applyBorder="1" applyAlignment="1">
      <alignment horizontal="center" vertical="center"/>
    </xf>
    <xf numFmtId="3" fontId="66" fillId="34" borderId="38" xfId="107" applyNumberFormat="1" applyFont="1" applyFill="1" applyBorder="1" applyAlignment="1">
      <alignment horizontal="center" vertical="center"/>
    </xf>
    <xf numFmtId="3" fontId="54" fillId="34" borderId="12" xfId="107" applyNumberFormat="1" applyFont="1" applyFill="1" applyBorder="1" applyAlignment="1">
      <alignment horizontal="center" vertical="center"/>
    </xf>
    <xf numFmtId="3" fontId="54" fillId="34" borderId="38" xfId="107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left" vertical="top" wrapText="1"/>
    </xf>
    <xf numFmtId="0" fontId="37" fillId="0" borderId="3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left" vertical="top" wrapText="1"/>
    </xf>
    <xf numFmtId="0" fontId="29" fillId="26" borderId="0" xfId="58" applyFont="1" applyFill="1" applyAlignment="1">
      <alignment horizontal="center" vertical="center"/>
    </xf>
    <xf numFmtId="0" fontId="40" fillId="29" borderId="0" xfId="107" applyFont="1" applyFill="1" applyAlignment="1">
      <alignment horizontal="center"/>
    </xf>
    <xf numFmtId="3" fontId="66" fillId="34" borderId="35" xfId="107" applyNumberFormat="1" applyFont="1" applyFill="1" applyBorder="1" applyAlignment="1">
      <alignment horizontal="center" vertical="center"/>
    </xf>
    <xf numFmtId="3" fontId="66" fillId="34" borderId="36" xfId="107" applyNumberFormat="1" applyFont="1" applyFill="1" applyBorder="1" applyAlignment="1">
      <alignment horizontal="center" vertical="center"/>
    </xf>
    <xf numFmtId="3" fontId="66" fillId="34" borderId="47" xfId="107" applyNumberFormat="1" applyFont="1" applyFill="1" applyBorder="1" applyAlignment="1">
      <alignment horizontal="center" vertical="center"/>
    </xf>
    <xf numFmtId="3" fontId="61" fillId="0" borderId="23" xfId="107" applyNumberFormat="1" applyFont="1" applyFill="1" applyBorder="1" applyAlignment="1">
      <alignment horizontal="center" vertical="center"/>
    </xf>
    <xf numFmtId="0" fontId="62" fillId="0" borderId="19" xfId="0" applyFont="1" applyBorder="1" applyAlignment="1">
      <alignment horizontal="left" wrapText="1"/>
    </xf>
    <xf numFmtId="0" fontId="62" fillId="0" borderId="19" xfId="0" applyFont="1" applyBorder="1" applyAlignment="1">
      <alignment horizontal="left"/>
    </xf>
    <xf numFmtId="0" fontId="48" fillId="0" borderId="0" xfId="0" applyFont="1" applyBorder="1" applyAlignment="1">
      <alignment horizontal="left" vertical="top" wrapText="1"/>
    </xf>
    <xf numFmtId="0" fontId="48" fillId="0" borderId="11" xfId="0" applyFont="1" applyBorder="1" applyAlignment="1">
      <alignment horizontal="left" vertical="top" wrapText="1"/>
    </xf>
    <xf numFmtId="0" fontId="62" fillId="0" borderId="19" xfId="0" applyFont="1" applyBorder="1" applyAlignment="1">
      <alignment horizontal="left" vertical="top" wrapText="1"/>
    </xf>
    <xf numFmtId="0" fontId="40" fillId="31" borderId="0" xfId="107" applyFont="1" applyFill="1" applyAlignment="1">
      <alignment horizontal="center"/>
    </xf>
    <xf numFmtId="0" fontId="37" fillId="26" borderId="0" xfId="107" applyAlignment="1">
      <alignment horizontal="left"/>
    </xf>
    <xf numFmtId="0" fontId="37" fillId="26" borderId="0" xfId="107" applyAlignment="1">
      <alignment horizontal="left" wrapText="1"/>
    </xf>
    <xf numFmtId="0" fontId="64" fillId="0" borderId="11" xfId="0" applyFont="1" applyBorder="1" applyAlignment="1">
      <alignment horizontal="left" wrapText="1"/>
    </xf>
    <xf numFmtId="0" fontId="38" fillId="26" borderId="0" xfId="0" applyFont="1" applyFill="1" applyAlignment="1">
      <alignment horizontal="center"/>
    </xf>
    <xf numFmtId="0" fontId="40" fillId="34" borderId="0" xfId="107" applyFont="1" applyFill="1" applyAlignment="1">
      <alignment horizontal="center" wrapText="1"/>
    </xf>
    <xf numFmtId="0" fontId="64" fillId="0" borderId="11" xfId="0" applyFont="1" applyBorder="1" applyAlignment="1">
      <alignment horizontal="left" vertical="top" wrapText="1"/>
    </xf>
    <xf numFmtId="0" fontId="38" fillId="0" borderId="0" xfId="0" applyFont="1" applyAlignment="1">
      <alignment horizontal="left" wrapText="1"/>
    </xf>
    <xf numFmtId="0" fontId="64" fillId="0" borderId="11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wrapText="1"/>
    </xf>
    <xf numFmtId="0" fontId="48" fillId="26" borderId="11" xfId="0" applyFont="1" applyFill="1" applyBorder="1" applyAlignment="1">
      <alignment horizontal="left" vertical="top" wrapText="1"/>
    </xf>
    <xf numFmtId="0" fontId="57" fillId="33" borderId="11" xfId="0" applyFont="1" applyFill="1" applyBorder="1" applyAlignment="1">
      <alignment horizontal="left"/>
    </xf>
    <xf numFmtId="0" fontId="28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48" fillId="26" borderId="11" xfId="0" applyFont="1" applyFill="1" applyBorder="1" applyAlignment="1">
      <alignment horizontal="left" vertical="center" wrapText="1"/>
    </xf>
    <xf numFmtId="3" fontId="54" fillId="34" borderId="24" xfId="107" applyNumberFormat="1" applyFont="1" applyFill="1" applyBorder="1" applyAlignment="1">
      <alignment horizontal="center" vertical="center"/>
    </xf>
    <xf numFmtId="0" fontId="54" fillId="29" borderId="35" xfId="107" applyFont="1" applyFill="1" applyBorder="1" applyAlignment="1">
      <alignment horizontal="left" vertical="center"/>
    </xf>
    <xf numFmtId="0" fontId="54" fillId="29" borderId="47" xfId="107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wrapText="1"/>
    </xf>
    <xf numFmtId="0" fontId="63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top" wrapText="1"/>
    </xf>
    <xf numFmtId="0" fontId="62" fillId="26" borderId="0" xfId="0" applyFont="1" applyFill="1" applyBorder="1" applyAlignment="1">
      <alignment horizontal="center" wrapText="1"/>
    </xf>
    <xf numFmtId="0" fontId="48" fillId="26" borderId="0" xfId="0" applyFont="1" applyFill="1" applyBorder="1" applyAlignment="1">
      <alignment horizontal="center" wrapText="1"/>
    </xf>
    <xf numFmtId="0" fontId="87" fillId="0" borderId="11" xfId="0" applyFont="1" applyBorder="1" applyAlignment="1">
      <alignment horizontal="left" vertical="center" wrapText="1"/>
    </xf>
    <xf numFmtId="0" fontId="87" fillId="0" borderId="19" xfId="0" applyFont="1" applyBorder="1" applyAlignment="1">
      <alignment horizontal="left" vertical="top" wrapText="1"/>
    </xf>
    <xf numFmtId="0" fontId="87" fillId="26" borderId="19" xfId="0" applyFont="1" applyFill="1" applyBorder="1" applyAlignment="1">
      <alignment horizontal="left"/>
    </xf>
    <xf numFmtId="188" fontId="0" fillId="26" borderId="0" xfId="47" applyNumberFormat="1" applyFont="1" applyFill="1"/>
    <xf numFmtId="189" fontId="0" fillId="26" borderId="0" xfId="47" applyNumberFormat="1" applyFont="1" applyFill="1"/>
  </cellXfs>
  <cellStyles count="166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 2" xfId="20"/>
    <cellStyle name="Bueno" xfId="121" builtinId="26" customBuiltin="1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1" xfId="117" builtinId="16" customBuiltin="1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2 3" xfId="163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Millares 9" xfId="165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22" xfId="164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47-4706-9F11-BB823894943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47-4706-9F11-BB823894943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7-4706-9F11-BB823894943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47-4706-9F11-BB823894943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'[1]6. EXPORTACIONES'!$B$90:$I$90</c:f>
              <c:numCache>
                <c:formatCode>General</c:formatCode>
                <c:ptCount val="8"/>
                <c:pt idx="0">
                  <c:v>2.7922553313759479E-3</c:v>
                </c:pt>
                <c:pt idx="1">
                  <c:v>-9.6030010551875766E-2</c:v>
                </c:pt>
                <c:pt idx="2">
                  <c:v>-5.6727627403581171E-2</c:v>
                </c:pt>
                <c:pt idx="3">
                  <c:v>-0.41518009735430295</c:v>
                </c:pt>
                <c:pt idx="4">
                  <c:v>4.9685200271040841E-2</c:v>
                </c:pt>
                <c:pt idx="5">
                  <c:v>0.1622620084475237</c:v>
                </c:pt>
                <c:pt idx="6">
                  <c:v>-7.2059283529586349E-3</c:v>
                </c:pt>
                <c:pt idx="7">
                  <c:v>4.5727737054234829E-2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7-4706-9F11-BB823894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0699520"/>
        <c:axId val="160701056"/>
      </c:barChart>
      <c:catAx>
        <c:axId val="16069952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701056"/>
        <c:crossesAt val="0"/>
        <c:auto val="1"/>
        <c:lblAlgn val="ctr"/>
        <c:lblOffset val="100"/>
        <c:noMultiLvlLbl val="0"/>
      </c:catAx>
      <c:valAx>
        <c:axId val="16070105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69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AA0-4CCD-B3BD-3C7A2EA1A053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 - Sep.)</c:v>
                </c:pt>
              </c:strCache>
            </c:strRef>
          </c:cat>
          <c:val>
            <c:numRef>
              <c:f>'[1]6. EXPORTACIONES'!$K$6:$K$15</c:f>
              <c:numCache>
                <c:formatCode>General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20083.217777085014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0-4CCD-B3BD-3C7A2EA1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47520"/>
        <c:axId val="160749056"/>
      </c:barChart>
      <c:catAx>
        <c:axId val="1607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749056"/>
        <c:crosses val="autoZero"/>
        <c:auto val="1"/>
        <c:lblAlgn val="ctr"/>
        <c:lblOffset val="100"/>
        <c:noMultiLvlLbl val="0"/>
      </c:catAx>
      <c:valAx>
        <c:axId val="16074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74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90-4985-8C5C-BD23CE9AA3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'[2]7. INVERSIONES'!$A$5:$A$15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(Ene-Oct)</c:v>
                </c:pt>
              </c:strCache>
            </c:strRef>
          </c:cat>
          <c:val>
            <c:numRef>
              <c:f>'[2]7. INVERSIONES'!$I$5:$I$15</c:f>
              <c:numCache>
                <c:formatCode>General</c:formatCode>
                <c:ptCount val="11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4947.4348791800003</c:v>
                </c:pt>
                <c:pt idx="10">
                  <c:v>4699.2678948001803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98496"/>
        <c:axId val="184304384"/>
      </c:barChart>
      <c:catAx>
        <c:axId val="18429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304384"/>
        <c:crosses val="autoZero"/>
        <c:auto val="1"/>
        <c:lblAlgn val="ctr"/>
        <c:lblOffset val="100"/>
        <c:noMultiLvlLbl val="0"/>
      </c:catAx>
      <c:valAx>
        <c:axId val="18430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298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98</xdr:row>
      <xdr:rowOff>20554</xdr:rowOff>
    </xdr:from>
    <xdr:to>
      <xdr:col>8</xdr:col>
      <xdr:colOff>311818</xdr:colOff>
      <xdr:row>112</xdr:row>
      <xdr:rowOff>84722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43</xdr:row>
      <xdr:rowOff>54042</xdr:rowOff>
    </xdr:from>
    <xdr:to>
      <xdr:col>8</xdr:col>
      <xdr:colOff>129313</xdr:colOff>
      <xdr:row>57</xdr:row>
      <xdr:rowOff>85028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41</xdr:row>
      <xdr:rowOff>0</xdr:rowOff>
    </xdr:from>
    <xdr:to>
      <xdr:col>7</xdr:col>
      <xdr:colOff>781049</xdr:colOff>
      <xdr:row>47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K0R1F2CN\ANEXOS%20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K0R1F2CN\XLS2019OCT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ACROECONÓMICAS"/>
      <sheetName val="6. EXPORTACIONES"/>
      <sheetName val="6.1 EXPORTACIONES PART"/>
      <sheetName val="6.2 EXPORT PRODUCTOS"/>
    </sheetNames>
    <sheetDataSet>
      <sheetData sheetId="0"/>
      <sheetData sheetId="1">
        <row r="6">
          <cell r="A6">
            <v>2010</v>
          </cell>
          <cell r="K6">
            <v>21903</v>
          </cell>
        </row>
        <row r="7">
          <cell r="A7">
            <v>2011</v>
          </cell>
          <cell r="K7">
            <v>27526</v>
          </cell>
        </row>
        <row r="8">
          <cell r="A8">
            <v>2012</v>
          </cell>
          <cell r="K8">
            <v>27467</v>
          </cell>
        </row>
        <row r="9">
          <cell r="A9">
            <v>2013</v>
          </cell>
          <cell r="K9">
            <v>23790</v>
          </cell>
        </row>
        <row r="10">
          <cell r="A10">
            <v>2014</v>
          </cell>
          <cell r="K10">
            <v>20547</v>
          </cell>
        </row>
        <row r="11">
          <cell r="A11">
            <v>2015</v>
          </cell>
          <cell r="K11">
            <v>18950.140019839251</v>
          </cell>
        </row>
        <row r="12">
          <cell r="A12">
            <v>2016</v>
          </cell>
          <cell r="K12">
            <v>21776.636298768288</v>
          </cell>
        </row>
        <row r="13">
          <cell r="A13">
            <v>2017</v>
          </cell>
          <cell r="K13">
            <v>27158.581548278267</v>
          </cell>
        </row>
        <row r="14">
          <cell r="A14">
            <v>2018</v>
          </cell>
          <cell r="K14">
            <v>28823.486147754375</v>
          </cell>
        </row>
        <row r="15">
          <cell r="A15" t="str">
            <v>2019 (Ene. - Sep.)</v>
          </cell>
          <cell r="K15">
            <v>20083.217777085014</v>
          </cell>
        </row>
        <row r="90">
          <cell r="B90">
            <v>2.7922553313759479E-3</v>
          </cell>
          <cell r="C90">
            <v>-9.6030010551875766E-2</v>
          </cell>
          <cell r="D90">
            <v>-5.6727627403581171E-2</v>
          </cell>
          <cell r="E90">
            <v>-0.41518009735430295</v>
          </cell>
          <cell r="F90">
            <v>4.9685200271040841E-2</v>
          </cell>
          <cell r="G90">
            <v>0.1622620084475237</v>
          </cell>
          <cell r="H90">
            <v>-7.2059283529586349E-3</v>
          </cell>
          <cell r="I90">
            <v>4.5727737054234829E-2</v>
          </cell>
        </row>
      </sheetData>
      <sheetData sheetId="2">
        <row r="21">
          <cell r="R21">
            <v>26604.295728130368</v>
          </cell>
          <cell r="T21">
            <v>34398.385298432149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 refreshError="1"/>
      <sheetData sheetId="1" refreshError="1"/>
      <sheetData sheetId="2" refreshError="1"/>
      <sheetData sheetId="3">
        <row r="5">
          <cell r="A5">
            <v>2009</v>
          </cell>
          <cell r="I5">
            <v>2290.2734399599999</v>
          </cell>
        </row>
        <row r="6">
          <cell r="A6">
            <v>2010</v>
          </cell>
          <cell r="I6">
            <v>3331.5544708899988</v>
          </cell>
        </row>
        <row r="7">
          <cell r="A7">
            <v>2011</v>
          </cell>
          <cell r="I7">
            <v>6377.6153638800024</v>
          </cell>
        </row>
        <row r="8">
          <cell r="A8">
            <v>2012</v>
          </cell>
          <cell r="I8">
            <v>7498.2074195999949</v>
          </cell>
        </row>
        <row r="9">
          <cell r="A9">
            <v>2013</v>
          </cell>
          <cell r="I9">
            <v>8863.6219657799938</v>
          </cell>
        </row>
        <row r="10">
          <cell r="A10">
            <v>2014</v>
          </cell>
          <cell r="I10">
            <v>8079.20970149</v>
          </cell>
        </row>
        <row r="11">
          <cell r="A11">
            <v>2015</v>
          </cell>
          <cell r="I11">
            <v>6824.6243262299959</v>
          </cell>
        </row>
        <row r="12">
          <cell r="A12">
            <v>2016</v>
          </cell>
          <cell r="I12">
            <v>3333.5635732200003</v>
          </cell>
        </row>
        <row r="13">
          <cell r="A13">
            <v>2017</v>
          </cell>
          <cell r="I13">
            <v>3928.0167818599944</v>
          </cell>
        </row>
        <row r="14">
          <cell r="A14">
            <v>2018</v>
          </cell>
          <cell r="I14">
            <v>4947.4348791800003</v>
          </cell>
        </row>
        <row r="15">
          <cell r="A15" t="str">
            <v>2019 (Ene-Oct)</v>
          </cell>
          <cell r="I15">
            <v>4699.2678948001803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43"/>
  <sheetViews>
    <sheetView tabSelected="1" view="pageBreakPreview" zoomScaleNormal="100" zoomScaleSheetLayoutView="100" workbookViewId="0">
      <selection activeCell="A43" sqref="A43:I43"/>
    </sheetView>
  </sheetViews>
  <sheetFormatPr baseColWidth="10" defaultColWidth="11.5703125" defaultRowHeight="12.75"/>
  <cols>
    <col min="1" max="1" width="14.140625" style="219" customWidth="1"/>
    <col min="2" max="9" width="11.140625" style="219" customWidth="1"/>
    <col min="10" max="16384" width="11.5703125" style="205"/>
  </cols>
  <sheetData>
    <row r="1" spans="1:9">
      <c r="A1" s="156" t="s">
        <v>453</v>
      </c>
    </row>
    <row r="2" spans="1:9" ht="15.75">
      <c r="A2" s="779" t="s">
        <v>216</v>
      </c>
      <c r="B2" s="779"/>
      <c r="C2" s="779"/>
      <c r="D2" s="779"/>
      <c r="E2" s="779"/>
      <c r="F2" s="779"/>
      <c r="G2" s="779"/>
      <c r="H2" s="779"/>
      <c r="I2" s="779"/>
    </row>
    <row r="3" spans="1:9" ht="13.5" thickBot="1"/>
    <row r="4" spans="1:9">
      <c r="A4" s="225" t="s">
        <v>248</v>
      </c>
      <c r="B4" s="225" t="s">
        <v>198</v>
      </c>
      <c r="C4" s="225" t="s">
        <v>199</v>
      </c>
      <c r="D4" s="225" t="s">
        <v>200</v>
      </c>
      <c r="E4" s="225" t="s">
        <v>201</v>
      </c>
      <c r="F4" s="225" t="s">
        <v>202</v>
      </c>
      <c r="G4" s="225" t="s">
        <v>203</v>
      </c>
      <c r="H4" s="225" t="s">
        <v>204</v>
      </c>
      <c r="I4" s="225" t="s">
        <v>205</v>
      </c>
    </row>
    <row r="5" spans="1:9" ht="13.5" thickBot="1">
      <c r="A5" s="226"/>
      <c r="B5" s="226" t="s">
        <v>206</v>
      </c>
      <c r="C5" s="226" t="s">
        <v>207</v>
      </c>
      <c r="D5" s="226" t="s">
        <v>206</v>
      </c>
      <c r="E5" s="226" t="s">
        <v>208</v>
      </c>
      <c r="F5" s="226" t="s">
        <v>206</v>
      </c>
      <c r="G5" s="226" t="s">
        <v>206</v>
      </c>
      <c r="H5" s="226" t="s">
        <v>206</v>
      </c>
      <c r="I5" s="226" t="s">
        <v>206</v>
      </c>
    </row>
    <row r="6" spans="1:9">
      <c r="A6" s="743">
        <v>2009</v>
      </c>
      <c r="B6" s="744">
        <v>1276249.2028350001</v>
      </c>
      <c r="C6" s="744">
        <v>183994714.39928088</v>
      </c>
      <c r="D6" s="744">
        <v>1512931.0674319996</v>
      </c>
      <c r="E6" s="744">
        <v>3922708.8843694869</v>
      </c>
      <c r="F6" s="744">
        <v>302459.11290999997</v>
      </c>
      <c r="G6" s="744">
        <v>4418768.325600001</v>
      </c>
      <c r="H6" s="744">
        <v>37502.627191</v>
      </c>
      <c r="I6" s="745">
        <v>12297.103142</v>
      </c>
    </row>
    <row r="7" spans="1:9">
      <c r="A7" s="746">
        <v>2010</v>
      </c>
      <c r="B7" s="562">
        <v>1247184.0293920003</v>
      </c>
      <c r="C7" s="562">
        <v>164084409.31560928</v>
      </c>
      <c r="D7" s="562">
        <v>1470449.7064990001</v>
      </c>
      <c r="E7" s="562">
        <v>3640465.9170745406</v>
      </c>
      <c r="F7" s="562">
        <v>261989.60579399994</v>
      </c>
      <c r="G7" s="562">
        <v>6042644.2223000005</v>
      </c>
      <c r="H7" s="562">
        <v>33847.813441999999</v>
      </c>
      <c r="I7" s="747">
        <v>16963.268973000002</v>
      </c>
    </row>
    <row r="8" spans="1:9">
      <c r="A8" s="746">
        <v>2011</v>
      </c>
      <c r="B8" s="562">
        <v>1235345.0680179999</v>
      </c>
      <c r="C8" s="562">
        <v>166186737.65759215</v>
      </c>
      <c r="D8" s="562">
        <v>1256382.6002110001</v>
      </c>
      <c r="E8" s="562">
        <v>3418862.5427760012</v>
      </c>
      <c r="F8" s="562">
        <v>230199.08238500002</v>
      </c>
      <c r="G8" s="562">
        <v>7010937.8915999997</v>
      </c>
      <c r="H8" s="562">
        <v>28881.790966</v>
      </c>
      <c r="I8" s="747">
        <v>19141.078051999997</v>
      </c>
    </row>
    <row r="9" spans="1:9">
      <c r="A9" s="746">
        <v>2012</v>
      </c>
      <c r="B9" s="562">
        <v>1298761.3646879999</v>
      </c>
      <c r="C9" s="562">
        <v>161544686.25159043</v>
      </c>
      <c r="D9" s="562">
        <v>1281282.4314850001</v>
      </c>
      <c r="E9" s="562">
        <v>3480857.3450930165</v>
      </c>
      <c r="F9" s="562">
        <v>249236.15747600002</v>
      </c>
      <c r="G9" s="562">
        <v>6684539.3917999994</v>
      </c>
      <c r="H9" s="562">
        <v>26104.854507000004</v>
      </c>
      <c r="I9" s="747">
        <v>16790.374244000002</v>
      </c>
    </row>
    <row r="10" spans="1:9">
      <c r="A10" s="746">
        <v>2013</v>
      </c>
      <c r="B10" s="562">
        <v>1375640.694202</v>
      </c>
      <c r="C10" s="562">
        <v>156257425.44059473</v>
      </c>
      <c r="D10" s="562">
        <v>1351273.4971160002</v>
      </c>
      <c r="E10" s="562">
        <v>3674282.9679788533</v>
      </c>
      <c r="F10" s="562">
        <v>266472.33039199992</v>
      </c>
      <c r="G10" s="562">
        <v>6680658.79</v>
      </c>
      <c r="H10" s="562">
        <v>23667.787452</v>
      </c>
      <c r="I10" s="747">
        <v>18139.597244000001</v>
      </c>
    </row>
    <row r="11" spans="1:9">
      <c r="A11" s="746">
        <v>2014</v>
      </c>
      <c r="B11" s="562">
        <v>1377642.4148150005</v>
      </c>
      <c r="C11" s="562">
        <v>140097028.09351492</v>
      </c>
      <c r="D11" s="562">
        <v>1315475.3454159996</v>
      </c>
      <c r="E11" s="562">
        <v>3768147.1783280014</v>
      </c>
      <c r="F11" s="562">
        <v>277294.48258999997</v>
      </c>
      <c r="G11" s="562">
        <v>7192591.9308000002</v>
      </c>
      <c r="H11" s="562">
        <v>23105.261868000001</v>
      </c>
      <c r="I11" s="747">
        <v>17017.692465</v>
      </c>
    </row>
    <row r="12" spans="1:9">
      <c r="A12" s="746">
        <v>2015</v>
      </c>
      <c r="B12" s="562">
        <v>1700814.0358259997</v>
      </c>
      <c r="C12" s="562">
        <v>146822906.53713998</v>
      </c>
      <c r="D12" s="562">
        <v>1421513.070201</v>
      </c>
      <c r="E12" s="562">
        <v>4101567.7170699998</v>
      </c>
      <c r="F12" s="562">
        <v>315784.01908399991</v>
      </c>
      <c r="G12" s="562">
        <v>7320806.8476999998</v>
      </c>
      <c r="H12" s="562">
        <v>19510.729779000001</v>
      </c>
      <c r="I12" s="747">
        <v>20153.237616000002</v>
      </c>
    </row>
    <row r="13" spans="1:9">
      <c r="A13" s="746">
        <v>2016</v>
      </c>
      <c r="B13" s="562">
        <v>2353858.5579239996</v>
      </c>
      <c r="C13" s="562">
        <v>153005896.97612542</v>
      </c>
      <c r="D13" s="562">
        <v>1337081.4908789999</v>
      </c>
      <c r="E13" s="562">
        <v>4375336.6871659998</v>
      </c>
      <c r="F13" s="562">
        <v>314421.59763300006</v>
      </c>
      <c r="G13" s="562">
        <v>7663123.9877000004</v>
      </c>
      <c r="H13" s="562">
        <v>18789.004763000001</v>
      </c>
      <c r="I13" s="747">
        <v>25756.505005000006</v>
      </c>
    </row>
    <row r="14" spans="1:9">
      <c r="A14" s="746">
        <v>2017</v>
      </c>
      <c r="B14" s="562">
        <v>2445584.7979310001</v>
      </c>
      <c r="C14" s="562">
        <v>151103938.45861599</v>
      </c>
      <c r="D14" s="562">
        <v>1473072.7682369999</v>
      </c>
      <c r="E14" s="562">
        <v>4303540.9139170004</v>
      </c>
      <c r="F14" s="562">
        <v>306793.81027800002</v>
      </c>
      <c r="G14" s="562">
        <v>8806451.7127710003</v>
      </c>
      <c r="H14" s="562">
        <v>17790.363566</v>
      </c>
      <c r="I14" s="747">
        <v>28141.142527</v>
      </c>
    </row>
    <row r="15" spans="1:9">
      <c r="A15" s="746">
        <v>2018</v>
      </c>
      <c r="B15" s="562">
        <v>2437034.9605970001</v>
      </c>
      <c r="C15" s="562">
        <v>140208209.41591296</v>
      </c>
      <c r="D15" s="562">
        <v>1474386.7233290002</v>
      </c>
      <c r="E15" s="562">
        <v>4165341.9200389995</v>
      </c>
      <c r="F15" s="562">
        <v>289123.06280700001</v>
      </c>
      <c r="G15" s="562">
        <v>9533871.1347550005</v>
      </c>
      <c r="H15" s="562">
        <v>18601.344508000002</v>
      </c>
      <c r="I15" s="747">
        <v>28033.511927</v>
      </c>
    </row>
    <row r="16" spans="1:9">
      <c r="A16" s="748" t="s">
        <v>552</v>
      </c>
      <c r="B16" s="378">
        <f t="shared" ref="B16:D16" si="0">SUM(B17:B26)</f>
        <v>2018707.2334339998</v>
      </c>
      <c r="C16" s="378">
        <f t="shared" si="0"/>
        <v>107823890.11159387</v>
      </c>
      <c r="D16" s="378">
        <f t="shared" si="0"/>
        <v>1158422.833228</v>
      </c>
      <c r="E16" s="378">
        <f>SUM(E17:E26)</f>
        <v>3178953.1000329996</v>
      </c>
      <c r="F16" s="378">
        <f>SUM(F17:F26)</f>
        <v>254501.11170300003</v>
      </c>
      <c r="G16" s="378">
        <f>SUM(G17:G26)</f>
        <v>7838580.2925749989</v>
      </c>
      <c r="H16" s="378">
        <f>SUM(H17:H26)</f>
        <v>16474.273300000001</v>
      </c>
      <c r="I16" s="749">
        <f>SUM(I17:I26)</f>
        <v>23628.260936000002</v>
      </c>
    </row>
    <row r="17" spans="1:9">
      <c r="A17" s="750" t="s">
        <v>209</v>
      </c>
      <c r="B17" s="532">
        <v>201216.51790900005</v>
      </c>
      <c r="C17" s="532">
        <v>10383583.311893212</v>
      </c>
      <c r="D17" s="532">
        <v>101604.15472400002</v>
      </c>
      <c r="E17" s="532">
        <v>275228.66026299988</v>
      </c>
      <c r="F17" s="532">
        <v>23048.133815999998</v>
      </c>
      <c r="G17" s="532">
        <v>600445.67243600008</v>
      </c>
      <c r="H17" s="532">
        <v>1581.7539000000002</v>
      </c>
      <c r="I17" s="751">
        <v>2008.599125</v>
      </c>
    </row>
    <row r="18" spans="1:9">
      <c r="A18" s="752" t="s">
        <v>454</v>
      </c>
      <c r="B18" s="562">
        <v>176068.22071899998</v>
      </c>
      <c r="C18" s="562">
        <v>10344004.853397379</v>
      </c>
      <c r="D18" s="562">
        <v>107769.451908</v>
      </c>
      <c r="E18" s="562">
        <v>281968.74900499999</v>
      </c>
      <c r="F18" s="562">
        <v>22181.549251</v>
      </c>
      <c r="G18" s="562">
        <v>586328.11855999997</v>
      </c>
      <c r="H18" s="562">
        <v>1622.0219</v>
      </c>
      <c r="I18" s="747">
        <v>1698.2011640000001</v>
      </c>
    </row>
    <row r="19" spans="1:9">
      <c r="A19" s="752" t="s">
        <v>475</v>
      </c>
      <c r="B19" s="562">
        <v>209863.84430500001</v>
      </c>
      <c r="C19" s="562">
        <v>10995629.306990458</v>
      </c>
      <c r="D19" s="562">
        <v>118007.753621</v>
      </c>
      <c r="E19" s="562">
        <v>313397.47186500009</v>
      </c>
      <c r="F19" s="562">
        <v>24480.393717000003</v>
      </c>
      <c r="G19" s="562">
        <v>801478.55200000003</v>
      </c>
      <c r="H19" s="562">
        <v>1841.1858</v>
      </c>
      <c r="I19" s="747">
        <v>2011.3406329999998</v>
      </c>
    </row>
    <row r="20" spans="1:9">
      <c r="A20" s="752" t="s">
        <v>479</v>
      </c>
      <c r="B20" s="562">
        <v>188003.57478499998</v>
      </c>
      <c r="C20" s="562">
        <v>10805852.617417697</v>
      </c>
      <c r="D20" s="562">
        <v>116613.07790800001</v>
      </c>
      <c r="E20" s="562">
        <v>321693.10347700008</v>
      </c>
      <c r="F20" s="562">
        <v>26861.497997999999</v>
      </c>
      <c r="G20" s="562">
        <v>559442.53853000002</v>
      </c>
      <c r="H20" s="562">
        <v>1607.4564</v>
      </c>
      <c r="I20" s="747">
        <v>2369.7786809999998</v>
      </c>
    </row>
    <row r="21" spans="1:9">
      <c r="A21" s="752" t="s">
        <v>481</v>
      </c>
      <c r="B21" s="562">
        <v>218218.63691599996</v>
      </c>
      <c r="C21" s="562">
        <v>11244125.784317724</v>
      </c>
      <c r="D21" s="562">
        <v>118606.97091900001</v>
      </c>
      <c r="E21" s="562">
        <v>340030.86650699982</v>
      </c>
      <c r="F21" s="562">
        <v>28188.169726</v>
      </c>
      <c r="G21" s="562">
        <v>992009.27366199996</v>
      </c>
      <c r="H21" s="562">
        <v>1761.6957</v>
      </c>
      <c r="I21" s="747">
        <v>2428.9043020000004</v>
      </c>
    </row>
    <row r="22" spans="1:9">
      <c r="A22" s="752" t="s">
        <v>483</v>
      </c>
      <c r="B22" s="562">
        <v>198688.45119999998</v>
      </c>
      <c r="C22" s="562">
        <v>10780231.113433411</v>
      </c>
      <c r="D22" s="562">
        <v>115989.95343899998</v>
      </c>
      <c r="E22" s="562">
        <v>320728.42950500007</v>
      </c>
      <c r="F22" s="562">
        <v>24605.330757999996</v>
      </c>
      <c r="G22" s="562">
        <v>927600.88892099995</v>
      </c>
      <c r="H22" s="562">
        <v>1703.6477</v>
      </c>
      <c r="I22" s="747">
        <v>2680.3619820000004</v>
      </c>
    </row>
    <row r="23" spans="1:9">
      <c r="A23" s="752" t="s">
        <v>487</v>
      </c>
      <c r="B23" s="562">
        <v>203320.76841599998</v>
      </c>
      <c r="C23" s="562">
        <v>10896361.801710183</v>
      </c>
      <c r="D23" s="562">
        <v>106919.551842</v>
      </c>
      <c r="E23" s="562">
        <v>313387.96020000003</v>
      </c>
      <c r="F23" s="562">
        <v>24297.841055000001</v>
      </c>
      <c r="G23" s="562">
        <v>840537.49836899992</v>
      </c>
      <c r="H23" s="562">
        <v>1549.8516</v>
      </c>
      <c r="I23" s="747">
        <v>2410.8864509999999</v>
      </c>
    </row>
    <row r="24" spans="1:9">
      <c r="A24" s="752" t="s">
        <v>518</v>
      </c>
      <c r="B24" s="562">
        <v>215425.91308199998</v>
      </c>
      <c r="C24" s="562">
        <v>11148753.728074258</v>
      </c>
      <c r="D24" s="562">
        <v>122225.08016100001</v>
      </c>
      <c r="E24" s="562">
        <v>343593.25792299991</v>
      </c>
      <c r="F24" s="562">
        <v>26441.905715999997</v>
      </c>
      <c r="G24" s="562">
        <v>892833.80686399993</v>
      </c>
      <c r="H24" s="562">
        <v>1759.5539999999999</v>
      </c>
      <c r="I24" s="747">
        <v>2866.1795160000001</v>
      </c>
    </row>
    <row r="25" spans="1:9">
      <c r="A25" s="752" t="s">
        <v>532</v>
      </c>
      <c r="B25" s="562">
        <v>203762.49696699996</v>
      </c>
      <c r="C25" s="562">
        <v>10667106.062127573</v>
      </c>
      <c r="D25" s="562">
        <v>119124.508003</v>
      </c>
      <c r="E25" s="562">
        <v>331047.70396299992</v>
      </c>
      <c r="F25" s="562">
        <v>27818.879914000005</v>
      </c>
      <c r="G25" s="562">
        <v>754671.32964899996</v>
      </c>
      <c r="H25" s="562">
        <v>1715.7486000000001</v>
      </c>
      <c r="I25" s="747">
        <v>2536.6676040000002</v>
      </c>
    </row>
    <row r="26" spans="1:9" ht="13.5" thickBot="1">
      <c r="A26" s="753" t="s">
        <v>553</v>
      </c>
      <c r="B26" s="621">
        <v>204138.80913499999</v>
      </c>
      <c r="C26" s="621">
        <v>10558241.532231977</v>
      </c>
      <c r="D26" s="621">
        <v>131562.33070299999</v>
      </c>
      <c r="E26" s="621">
        <v>337876.89732499997</v>
      </c>
      <c r="F26" s="621">
        <v>26577.409752</v>
      </c>
      <c r="G26" s="621">
        <v>883232.61358400004</v>
      </c>
      <c r="H26" s="621">
        <v>1331.3577</v>
      </c>
      <c r="I26" s="754">
        <v>2617.3414779999998</v>
      </c>
    </row>
    <row r="27" spans="1:9">
      <c r="B27" s="227"/>
      <c r="C27" s="227"/>
      <c r="D27" s="227"/>
      <c r="E27" s="227"/>
      <c r="F27" s="227"/>
      <c r="G27" s="227"/>
      <c r="H27" s="227"/>
      <c r="I27" s="227"/>
    </row>
    <row r="28" spans="1:9">
      <c r="A28" s="155" t="s">
        <v>574</v>
      </c>
      <c r="D28" s="227"/>
    </row>
    <row r="29" spans="1:9" ht="18.75" customHeight="1">
      <c r="A29" s="420" t="s">
        <v>558</v>
      </c>
      <c r="B29" s="536">
        <v>206171.20456400001</v>
      </c>
      <c r="C29" s="536">
        <v>12270023.406745845</v>
      </c>
      <c r="D29" s="536">
        <v>116652.08105400001</v>
      </c>
      <c r="E29" s="536">
        <v>332289.28901499999</v>
      </c>
      <c r="F29" s="536">
        <v>23498.202381000003</v>
      </c>
      <c r="G29" s="536">
        <v>460686.96806099999</v>
      </c>
      <c r="H29" s="536">
        <v>1550.1867</v>
      </c>
      <c r="I29" s="536">
        <v>2807.0343100000005</v>
      </c>
    </row>
    <row r="30" spans="1:9">
      <c r="A30" s="758" t="s">
        <v>559</v>
      </c>
      <c r="B30" s="759">
        <v>204138.80913499999</v>
      </c>
      <c r="C30" s="759">
        <v>10558241.532231977</v>
      </c>
      <c r="D30" s="759">
        <v>131562.33070299999</v>
      </c>
      <c r="E30" s="759">
        <v>337876.89732499997</v>
      </c>
      <c r="F30" s="759">
        <v>26577.409752</v>
      </c>
      <c r="G30" s="759">
        <v>883232.61358400004</v>
      </c>
      <c r="H30" s="759">
        <v>1331.3577</v>
      </c>
      <c r="I30" s="759">
        <v>2617.3414779999998</v>
      </c>
    </row>
    <row r="31" spans="1:9" s="228" customFormat="1" ht="13.5" thickBot="1">
      <c r="A31" s="622" t="s">
        <v>211</v>
      </c>
      <c r="B31" s="757">
        <f>+B30/B29-1</f>
        <v>-9.857804504261547E-3</v>
      </c>
      <c r="C31" s="757">
        <f>+C30/C29-1</f>
        <v>-0.13950925909177647</v>
      </c>
      <c r="D31" s="757">
        <f>+D30/D29-1</f>
        <v>0.12781811961072331</v>
      </c>
      <c r="E31" s="757">
        <f t="shared" ref="E31:I31" si="1">+E30/E29-1</f>
        <v>1.681549329069032E-2</v>
      </c>
      <c r="F31" s="757">
        <f t="shared" si="1"/>
        <v>0.13104012473268001</v>
      </c>
      <c r="G31" s="757">
        <f t="shared" si="1"/>
        <v>0.91720772415478957</v>
      </c>
      <c r="H31" s="757">
        <f t="shared" si="1"/>
        <v>-0.14116299668936649</v>
      </c>
      <c r="I31" s="757">
        <f t="shared" si="1"/>
        <v>-6.7577667762814264E-2</v>
      </c>
    </row>
    <row r="32" spans="1:9">
      <c r="A32" s="411"/>
      <c r="B32" s="227"/>
      <c r="C32" s="227"/>
      <c r="D32" s="227"/>
      <c r="E32" s="227"/>
      <c r="F32" s="227"/>
      <c r="G32" s="227"/>
      <c r="H32" s="227"/>
      <c r="I32" s="227"/>
    </row>
    <row r="33" spans="1:11">
      <c r="A33" s="624" t="s">
        <v>575</v>
      </c>
      <c r="B33" s="624"/>
      <c r="C33" s="624"/>
      <c r="D33" s="624"/>
      <c r="E33" s="624"/>
      <c r="F33" s="624"/>
      <c r="G33" s="624"/>
      <c r="H33" s="624"/>
      <c r="I33" s="624"/>
    </row>
    <row r="34" spans="1:11" ht="12.75" customHeight="1">
      <c r="A34" s="240" t="s">
        <v>555</v>
      </c>
      <c r="B34" s="470">
        <v>1992394.6429579998</v>
      </c>
      <c r="C34" s="470">
        <v>117053437.07035165</v>
      </c>
      <c r="D34" s="470">
        <v>1241129.8437699999</v>
      </c>
      <c r="E34" s="470">
        <v>3491375.9954630025</v>
      </c>
      <c r="F34" s="470">
        <v>236776.56631400003</v>
      </c>
      <c r="G34" s="470">
        <v>8068714.3529510004</v>
      </c>
      <c r="H34" s="470">
        <v>15307.910108</v>
      </c>
      <c r="I34" s="470">
        <v>23466.389255000002</v>
      </c>
    </row>
    <row r="35" spans="1:11">
      <c r="A35" s="240" t="s">
        <v>556</v>
      </c>
      <c r="B35" s="470">
        <v>2018707.2334339998</v>
      </c>
      <c r="C35" s="470">
        <v>107823890.11159387</v>
      </c>
      <c r="D35" s="470">
        <v>1158422.833228</v>
      </c>
      <c r="E35" s="470">
        <v>3178953.1000329996</v>
      </c>
      <c r="F35" s="470">
        <v>254501.11170300003</v>
      </c>
      <c r="G35" s="470">
        <v>7838580.2925749989</v>
      </c>
      <c r="H35" s="470">
        <v>16474.273300000001</v>
      </c>
      <c r="I35" s="470">
        <v>23628.260936000002</v>
      </c>
    </row>
    <row r="36" spans="1:11" ht="13.5" thickBot="1">
      <c r="A36" s="625" t="s">
        <v>211</v>
      </c>
      <c r="B36" s="623">
        <f t="shared" ref="B36:I36" si="2">+B35/B34-1</f>
        <v>1.3206515370336014E-2</v>
      </c>
      <c r="C36" s="623">
        <f t="shared" si="2"/>
        <v>-7.8849004264698541E-2</v>
      </c>
      <c r="D36" s="623">
        <f t="shared" si="2"/>
        <v>-6.6638483440840335E-2</v>
      </c>
      <c r="E36" s="623">
        <f t="shared" si="2"/>
        <v>-8.948417352814253E-2</v>
      </c>
      <c r="F36" s="623">
        <f t="shared" si="2"/>
        <v>7.485768403911508E-2</v>
      </c>
      <c r="G36" s="623">
        <f t="shared" si="2"/>
        <v>-2.852177562734437E-2</v>
      </c>
      <c r="H36" s="623">
        <f t="shared" si="2"/>
        <v>7.6193496288592177E-2</v>
      </c>
      <c r="I36" s="623">
        <f t="shared" si="2"/>
        <v>6.8980224968147041E-3</v>
      </c>
    </row>
    <row r="37" spans="1:11">
      <c r="A37" s="535"/>
      <c r="B37" s="534"/>
      <c r="C37" s="534"/>
      <c r="D37" s="534"/>
      <c r="E37" s="534"/>
      <c r="F37" s="534"/>
      <c r="G37" s="534"/>
      <c r="H37" s="534"/>
      <c r="I37" s="534"/>
    </row>
    <row r="38" spans="1:11">
      <c r="A38" s="624" t="s">
        <v>210</v>
      </c>
      <c r="B38" s="624"/>
      <c r="C38" s="624"/>
      <c r="D38" s="624"/>
      <c r="E38" s="624"/>
      <c r="F38" s="624"/>
      <c r="G38" s="624"/>
      <c r="H38" s="624"/>
      <c r="I38" s="624"/>
    </row>
    <row r="39" spans="1:11">
      <c r="A39" s="533" t="s">
        <v>534</v>
      </c>
      <c r="B39" s="532">
        <v>203762.49696699996</v>
      </c>
      <c r="C39" s="532">
        <v>10667106.062127573</v>
      </c>
      <c r="D39" s="532">
        <v>119124.508003</v>
      </c>
      <c r="E39" s="532">
        <v>331047.70396299992</v>
      </c>
      <c r="F39" s="532">
        <v>27818.879914000005</v>
      </c>
      <c r="G39" s="532">
        <v>754671.32964899996</v>
      </c>
      <c r="H39" s="532">
        <v>1715.7486000000001</v>
      </c>
      <c r="I39" s="532">
        <v>2536.6676040000002</v>
      </c>
    </row>
    <row r="40" spans="1:11" ht="15.75" customHeight="1">
      <c r="A40" s="758" t="str">
        <f>A30</f>
        <v>Oct. 2019</v>
      </c>
      <c r="B40" s="759">
        <v>204138.80913499999</v>
      </c>
      <c r="C40" s="759">
        <v>10558241.532231977</v>
      </c>
      <c r="D40" s="759">
        <v>131562.33070299999</v>
      </c>
      <c r="E40" s="759">
        <v>337876.89732499997</v>
      </c>
      <c r="F40" s="759">
        <v>26577.409752</v>
      </c>
      <c r="G40" s="759">
        <v>883232.61358400004</v>
      </c>
      <c r="H40" s="759">
        <v>1331.3577</v>
      </c>
      <c r="I40" s="759">
        <v>2617.3414779999998</v>
      </c>
    </row>
    <row r="41" spans="1:11" ht="12.75" customHeight="1" thickBot="1">
      <c r="A41" s="622" t="s">
        <v>211</v>
      </c>
      <c r="B41" s="757">
        <f>+B40/B39-1</f>
        <v>1.846817611687257E-3</v>
      </c>
      <c r="C41" s="757">
        <f t="shared" ref="C41:H41" si="3">+C40/C39-1</f>
        <v>-1.0205629273914107E-2</v>
      </c>
      <c r="D41" s="757">
        <f t="shared" si="3"/>
        <v>0.10441027550507709</v>
      </c>
      <c r="E41" s="757">
        <f t="shared" si="3"/>
        <v>2.062903104370517E-2</v>
      </c>
      <c r="F41" s="757">
        <f t="shared" si="3"/>
        <v>-4.4626892449944666E-2</v>
      </c>
      <c r="G41" s="757">
        <f t="shared" si="3"/>
        <v>0.17035400562360614</v>
      </c>
      <c r="H41" s="757">
        <f t="shared" si="3"/>
        <v>-0.22403684315988959</v>
      </c>
      <c r="I41" s="757">
        <f>+I40/I39-1</f>
        <v>3.1803092321905702E-2</v>
      </c>
      <c r="K41" s="205" t="s">
        <v>490</v>
      </c>
    </row>
    <row r="42" spans="1:11" ht="12.75" customHeight="1">
      <c r="A42" s="531"/>
      <c r="B42" s="530"/>
      <c r="C42" s="530"/>
      <c r="D42" s="530"/>
      <c r="E42" s="530"/>
      <c r="F42" s="530"/>
      <c r="G42" s="530"/>
      <c r="H42" s="530"/>
      <c r="I42" s="530"/>
    </row>
    <row r="43" spans="1:11" ht="48" customHeight="1">
      <c r="A43" s="780" t="s">
        <v>576</v>
      </c>
      <c r="B43" s="780"/>
      <c r="C43" s="780"/>
      <c r="D43" s="780"/>
      <c r="E43" s="780"/>
      <c r="F43" s="780"/>
      <c r="G43" s="780"/>
      <c r="H43" s="780"/>
      <c r="I43" s="780"/>
    </row>
  </sheetData>
  <mergeCells count="2">
    <mergeCell ref="A2:I2"/>
    <mergeCell ref="A43:I43"/>
  </mergeCells>
  <conditionalFormatting sqref="B41:I41">
    <cfRule type="cellIs" priority="1" operator="lessThan">
      <formula>0</formula>
    </cfRule>
  </conditionalFormatting>
  <conditionalFormatting sqref="B31:I31">
    <cfRule type="cellIs" priority="3" operator="lessThan">
      <formula>0</formula>
    </cfRule>
  </conditionalFormatting>
  <conditionalFormatting sqref="B36:I36">
    <cfRule type="cellIs" priority="2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67"/>
  <sheetViews>
    <sheetView showGridLines="0" view="pageBreakPreview" zoomScale="85" zoomScaleNormal="110" zoomScaleSheetLayoutView="85" workbookViewId="0">
      <selection activeCell="A67" sqref="A67:I67"/>
    </sheetView>
  </sheetViews>
  <sheetFormatPr baseColWidth="10" defaultColWidth="11.5703125" defaultRowHeight="12.75"/>
  <cols>
    <col min="1" max="1" width="13" style="161" customWidth="1"/>
    <col min="2" max="2" width="16" style="161" customWidth="1"/>
    <col min="3" max="7" width="16" style="175" customWidth="1"/>
    <col min="8" max="8" width="17" style="175" customWidth="1"/>
    <col min="9" max="9" width="25.7109375" style="175" customWidth="1"/>
    <col min="10" max="10" width="10.28515625" style="154" customWidth="1"/>
    <col min="11" max="256" width="11.5703125" style="154"/>
    <col min="257" max="257" width="13" style="154" customWidth="1"/>
    <col min="258" max="263" width="16" style="154" customWidth="1"/>
    <col min="264" max="264" width="17" style="154" customWidth="1"/>
    <col min="265" max="265" width="25.7109375" style="154" customWidth="1"/>
    <col min="266" max="266" width="10.28515625" style="154" customWidth="1"/>
    <col min="267" max="512" width="11.5703125" style="154"/>
    <col min="513" max="513" width="13" style="154" customWidth="1"/>
    <col min="514" max="519" width="16" style="154" customWidth="1"/>
    <col min="520" max="520" width="17" style="154" customWidth="1"/>
    <col min="521" max="521" width="25.7109375" style="154" customWidth="1"/>
    <col min="522" max="522" width="10.28515625" style="154" customWidth="1"/>
    <col min="523" max="768" width="11.5703125" style="154"/>
    <col min="769" max="769" width="13" style="154" customWidth="1"/>
    <col min="770" max="775" width="16" style="154" customWidth="1"/>
    <col min="776" max="776" width="17" style="154" customWidth="1"/>
    <col min="777" max="777" width="25.7109375" style="154" customWidth="1"/>
    <col min="778" max="778" width="10.28515625" style="154" customWidth="1"/>
    <col min="779" max="1024" width="11.5703125" style="154"/>
    <col min="1025" max="1025" width="13" style="154" customWidth="1"/>
    <col min="1026" max="1031" width="16" style="154" customWidth="1"/>
    <col min="1032" max="1032" width="17" style="154" customWidth="1"/>
    <col min="1033" max="1033" width="25.7109375" style="154" customWidth="1"/>
    <col min="1034" max="1034" width="10.28515625" style="154" customWidth="1"/>
    <col min="1035" max="1280" width="11.5703125" style="154"/>
    <col min="1281" max="1281" width="13" style="154" customWidth="1"/>
    <col min="1282" max="1287" width="16" style="154" customWidth="1"/>
    <col min="1288" max="1288" width="17" style="154" customWidth="1"/>
    <col min="1289" max="1289" width="25.7109375" style="154" customWidth="1"/>
    <col min="1290" max="1290" width="10.28515625" style="154" customWidth="1"/>
    <col min="1291" max="1536" width="11.5703125" style="154"/>
    <col min="1537" max="1537" width="13" style="154" customWidth="1"/>
    <col min="1538" max="1543" width="16" style="154" customWidth="1"/>
    <col min="1544" max="1544" width="17" style="154" customWidth="1"/>
    <col min="1545" max="1545" width="25.7109375" style="154" customWidth="1"/>
    <col min="1546" max="1546" width="10.28515625" style="154" customWidth="1"/>
    <col min="1547" max="1792" width="11.5703125" style="154"/>
    <col min="1793" max="1793" width="13" style="154" customWidth="1"/>
    <col min="1794" max="1799" width="16" style="154" customWidth="1"/>
    <col min="1800" max="1800" width="17" style="154" customWidth="1"/>
    <col min="1801" max="1801" width="25.7109375" style="154" customWidth="1"/>
    <col min="1802" max="1802" width="10.28515625" style="154" customWidth="1"/>
    <col min="1803" max="2048" width="11.5703125" style="154"/>
    <col min="2049" max="2049" width="13" style="154" customWidth="1"/>
    <col min="2050" max="2055" width="16" style="154" customWidth="1"/>
    <col min="2056" max="2056" width="17" style="154" customWidth="1"/>
    <col min="2057" max="2057" width="25.7109375" style="154" customWidth="1"/>
    <col min="2058" max="2058" width="10.28515625" style="154" customWidth="1"/>
    <col min="2059" max="2304" width="11.5703125" style="154"/>
    <col min="2305" max="2305" width="13" style="154" customWidth="1"/>
    <col min="2306" max="2311" width="16" style="154" customWidth="1"/>
    <col min="2312" max="2312" width="17" style="154" customWidth="1"/>
    <col min="2313" max="2313" width="25.7109375" style="154" customWidth="1"/>
    <col min="2314" max="2314" width="10.28515625" style="154" customWidth="1"/>
    <col min="2315" max="2560" width="11.5703125" style="154"/>
    <col min="2561" max="2561" width="13" style="154" customWidth="1"/>
    <col min="2562" max="2567" width="16" style="154" customWidth="1"/>
    <col min="2568" max="2568" width="17" style="154" customWidth="1"/>
    <col min="2569" max="2569" width="25.7109375" style="154" customWidth="1"/>
    <col min="2570" max="2570" width="10.28515625" style="154" customWidth="1"/>
    <col min="2571" max="2816" width="11.5703125" style="154"/>
    <col min="2817" max="2817" width="13" style="154" customWidth="1"/>
    <col min="2818" max="2823" width="16" style="154" customWidth="1"/>
    <col min="2824" max="2824" width="17" style="154" customWidth="1"/>
    <col min="2825" max="2825" width="25.7109375" style="154" customWidth="1"/>
    <col min="2826" max="2826" width="10.28515625" style="154" customWidth="1"/>
    <col min="2827" max="3072" width="11.5703125" style="154"/>
    <col min="3073" max="3073" width="13" style="154" customWidth="1"/>
    <col min="3074" max="3079" width="16" style="154" customWidth="1"/>
    <col min="3080" max="3080" width="17" style="154" customWidth="1"/>
    <col min="3081" max="3081" width="25.7109375" style="154" customWidth="1"/>
    <col min="3082" max="3082" width="10.28515625" style="154" customWidth="1"/>
    <col min="3083" max="3328" width="11.5703125" style="154"/>
    <col min="3329" max="3329" width="13" style="154" customWidth="1"/>
    <col min="3330" max="3335" width="16" style="154" customWidth="1"/>
    <col min="3336" max="3336" width="17" style="154" customWidth="1"/>
    <col min="3337" max="3337" width="25.7109375" style="154" customWidth="1"/>
    <col min="3338" max="3338" width="10.28515625" style="154" customWidth="1"/>
    <col min="3339" max="3584" width="11.5703125" style="154"/>
    <col min="3585" max="3585" width="13" style="154" customWidth="1"/>
    <col min="3586" max="3591" width="16" style="154" customWidth="1"/>
    <col min="3592" max="3592" width="17" style="154" customWidth="1"/>
    <col min="3593" max="3593" width="25.7109375" style="154" customWidth="1"/>
    <col min="3594" max="3594" width="10.28515625" style="154" customWidth="1"/>
    <col min="3595" max="3840" width="11.5703125" style="154"/>
    <col min="3841" max="3841" width="13" style="154" customWidth="1"/>
    <col min="3842" max="3847" width="16" style="154" customWidth="1"/>
    <col min="3848" max="3848" width="17" style="154" customWidth="1"/>
    <col min="3849" max="3849" width="25.7109375" style="154" customWidth="1"/>
    <col min="3850" max="3850" width="10.28515625" style="154" customWidth="1"/>
    <col min="3851" max="4096" width="11.5703125" style="154"/>
    <col min="4097" max="4097" width="13" style="154" customWidth="1"/>
    <col min="4098" max="4103" width="16" style="154" customWidth="1"/>
    <col min="4104" max="4104" width="17" style="154" customWidth="1"/>
    <col min="4105" max="4105" width="25.7109375" style="154" customWidth="1"/>
    <col min="4106" max="4106" width="10.28515625" style="154" customWidth="1"/>
    <col min="4107" max="4352" width="11.5703125" style="154"/>
    <col min="4353" max="4353" width="13" style="154" customWidth="1"/>
    <col min="4354" max="4359" width="16" style="154" customWidth="1"/>
    <col min="4360" max="4360" width="17" style="154" customWidth="1"/>
    <col min="4361" max="4361" width="25.7109375" style="154" customWidth="1"/>
    <col min="4362" max="4362" width="10.28515625" style="154" customWidth="1"/>
    <col min="4363" max="4608" width="11.5703125" style="154"/>
    <col min="4609" max="4609" width="13" style="154" customWidth="1"/>
    <col min="4610" max="4615" width="16" style="154" customWidth="1"/>
    <col min="4616" max="4616" width="17" style="154" customWidth="1"/>
    <col min="4617" max="4617" width="25.7109375" style="154" customWidth="1"/>
    <col min="4618" max="4618" width="10.28515625" style="154" customWidth="1"/>
    <col min="4619" max="4864" width="11.5703125" style="154"/>
    <col min="4865" max="4865" width="13" style="154" customWidth="1"/>
    <col min="4866" max="4871" width="16" style="154" customWidth="1"/>
    <col min="4872" max="4872" width="17" style="154" customWidth="1"/>
    <col min="4873" max="4873" width="25.7109375" style="154" customWidth="1"/>
    <col min="4874" max="4874" width="10.28515625" style="154" customWidth="1"/>
    <col min="4875" max="5120" width="11.5703125" style="154"/>
    <col min="5121" max="5121" width="13" style="154" customWidth="1"/>
    <col min="5122" max="5127" width="16" style="154" customWidth="1"/>
    <col min="5128" max="5128" width="17" style="154" customWidth="1"/>
    <col min="5129" max="5129" width="25.7109375" style="154" customWidth="1"/>
    <col min="5130" max="5130" width="10.28515625" style="154" customWidth="1"/>
    <col min="5131" max="5376" width="11.5703125" style="154"/>
    <col min="5377" max="5377" width="13" style="154" customWidth="1"/>
    <col min="5378" max="5383" width="16" style="154" customWidth="1"/>
    <col min="5384" max="5384" width="17" style="154" customWidth="1"/>
    <col min="5385" max="5385" width="25.7109375" style="154" customWidth="1"/>
    <col min="5386" max="5386" width="10.28515625" style="154" customWidth="1"/>
    <col min="5387" max="5632" width="11.5703125" style="154"/>
    <col min="5633" max="5633" width="13" style="154" customWidth="1"/>
    <col min="5634" max="5639" width="16" style="154" customWidth="1"/>
    <col min="5640" max="5640" width="17" style="154" customWidth="1"/>
    <col min="5641" max="5641" width="25.7109375" style="154" customWidth="1"/>
    <col min="5642" max="5642" width="10.28515625" style="154" customWidth="1"/>
    <col min="5643" max="5888" width="11.5703125" style="154"/>
    <col min="5889" max="5889" width="13" style="154" customWidth="1"/>
    <col min="5890" max="5895" width="16" style="154" customWidth="1"/>
    <col min="5896" max="5896" width="17" style="154" customWidth="1"/>
    <col min="5897" max="5897" width="25.7109375" style="154" customWidth="1"/>
    <col min="5898" max="5898" width="10.28515625" style="154" customWidth="1"/>
    <col min="5899" max="6144" width="11.5703125" style="154"/>
    <col min="6145" max="6145" width="13" style="154" customWidth="1"/>
    <col min="6146" max="6151" width="16" style="154" customWidth="1"/>
    <col min="6152" max="6152" width="17" style="154" customWidth="1"/>
    <col min="6153" max="6153" width="25.7109375" style="154" customWidth="1"/>
    <col min="6154" max="6154" width="10.28515625" style="154" customWidth="1"/>
    <col min="6155" max="6400" width="11.5703125" style="154"/>
    <col min="6401" max="6401" width="13" style="154" customWidth="1"/>
    <col min="6402" max="6407" width="16" style="154" customWidth="1"/>
    <col min="6408" max="6408" width="17" style="154" customWidth="1"/>
    <col min="6409" max="6409" width="25.7109375" style="154" customWidth="1"/>
    <col min="6410" max="6410" width="10.28515625" style="154" customWidth="1"/>
    <col min="6411" max="6656" width="11.5703125" style="154"/>
    <col min="6657" max="6657" width="13" style="154" customWidth="1"/>
    <col min="6658" max="6663" width="16" style="154" customWidth="1"/>
    <col min="6664" max="6664" width="17" style="154" customWidth="1"/>
    <col min="6665" max="6665" width="25.7109375" style="154" customWidth="1"/>
    <col min="6666" max="6666" width="10.28515625" style="154" customWidth="1"/>
    <col min="6667" max="6912" width="11.5703125" style="154"/>
    <col min="6913" max="6913" width="13" style="154" customWidth="1"/>
    <col min="6914" max="6919" width="16" style="154" customWidth="1"/>
    <col min="6920" max="6920" width="17" style="154" customWidth="1"/>
    <col min="6921" max="6921" width="25.7109375" style="154" customWidth="1"/>
    <col min="6922" max="6922" width="10.28515625" style="154" customWidth="1"/>
    <col min="6923" max="7168" width="11.5703125" style="154"/>
    <col min="7169" max="7169" width="13" style="154" customWidth="1"/>
    <col min="7170" max="7175" width="16" style="154" customWidth="1"/>
    <col min="7176" max="7176" width="17" style="154" customWidth="1"/>
    <col min="7177" max="7177" width="25.7109375" style="154" customWidth="1"/>
    <col min="7178" max="7178" width="10.28515625" style="154" customWidth="1"/>
    <col min="7179" max="7424" width="11.5703125" style="154"/>
    <col min="7425" max="7425" width="13" style="154" customWidth="1"/>
    <col min="7426" max="7431" width="16" style="154" customWidth="1"/>
    <col min="7432" max="7432" width="17" style="154" customWidth="1"/>
    <col min="7433" max="7433" width="25.7109375" style="154" customWidth="1"/>
    <col min="7434" max="7434" width="10.28515625" style="154" customWidth="1"/>
    <col min="7435" max="7680" width="11.5703125" style="154"/>
    <col min="7681" max="7681" width="13" style="154" customWidth="1"/>
    <col min="7682" max="7687" width="16" style="154" customWidth="1"/>
    <col min="7688" max="7688" width="17" style="154" customWidth="1"/>
    <col min="7689" max="7689" width="25.7109375" style="154" customWidth="1"/>
    <col min="7690" max="7690" width="10.28515625" style="154" customWidth="1"/>
    <col min="7691" max="7936" width="11.5703125" style="154"/>
    <col min="7937" max="7937" width="13" style="154" customWidth="1"/>
    <col min="7938" max="7943" width="16" style="154" customWidth="1"/>
    <col min="7944" max="7944" width="17" style="154" customWidth="1"/>
    <col min="7945" max="7945" width="25.7109375" style="154" customWidth="1"/>
    <col min="7946" max="7946" width="10.28515625" style="154" customWidth="1"/>
    <col min="7947" max="8192" width="11.5703125" style="154"/>
    <col min="8193" max="8193" width="13" style="154" customWidth="1"/>
    <col min="8194" max="8199" width="16" style="154" customWidth="1"/>
    <col min="8200" max="8200" width="17" style="154" customWidth="1"/>
    <col min="8201" max="8201" width="25.7109375" style="154" customWidth="1"/>
    <col min="8202" max="8202" width="10.28515625" style="154" customWidth="1"/>
    <col min="8203" max="8448" width="11.5703125" style="154"/>
    <col min="8449" max="8449" width="13" style="154" customWidth="1"/>
    <col min="8450" max="8455" width="16" style="154" customWidth="1"/>
    <col min="8456" max="8456" width="17" style="154" customWidth="1"/>
    <col min="8457" max="8457" width="25.7109375" style="154" customWidth="1"/>
    <col min="8458" max="8458" width="10.28515625" style="154" customWidth="1"/>
    <col min="8459" max="8704" width="11.5703125" style="154"/>
    <col min="8705" max="8705" width="13" style="154" customWidth="1"/>
    <col min="8706" max="8711" width="16" style="154" customWidth="1"/>
    <col min="8712" max="8712" width="17" style="154" customWidth="1"/>
    <col min="8713" max="8713" width="25.7109375" style="154" customWidth="1"/>
    <col min="8714" max="8714" width="10.28515625" style="154" customWidth="1"/>
    <col min="8715" max="8960" width="11.5703125" style="154"/>
    <col min="8961" max="8961" width="13" style="154" customWidth="1"/>
    <col min="8962" max="8967" width="16" style="154" customWidth="1"/>
    <col min="8968" max="8968" width="17" style="154" customWidth="1"/>
    <col min="8969" max="8969" width="25.7109375" style="154" customWidth="1"/>
    <col min="8970" max="8970" width="10.28515625" style="154" customWidth="1"/>
    <col min="8971" max="9216" width="11.5703125" style="154"/>
    <col min="9217" max="9217" width="13" style="154" customWidth="1"/>
    <col min="9218" max="9223" width="16" style="154" customWidth="1"/>
    <col min="9224" max="9224" width="17" style="154" customWidth="1"/>
    <col min="9225" max="9225" width="25.7109375" style="154" customWidth="1"/>
    <col min="9226" max="9226" width="10.28515625" style="154" customWidth="1"/>
    <col min="9227" max="9472" width="11.5703125" style="154"/>
    <col min="9473" max="9473" width="13" style="154" customWidth="1"/>
    <col min="9474" max="9479" width="16" style="154" customWidth="1"/>
    <col min="9480" max="9480" width="17" style="154" customWidth="1"/>
    <col min="9481" max="9481" width="25.7109375" style="154" customWidth="1"/>
    <col min="9482" max="9482" width="10.28515625" style="154" customWidth="1"/>
    <col min="9483" max="9728" width="11.5703125" style="154"/>
    <col min="9729" max="9729" width="13" style="154" customWidth="1"/>
    <col min="9730" max="9735" width="16" style="154" customWidth="1"/>
    <col min="9736" max="9736" width="17" style="154" customWidth="1"/>
    <col min="9737" max="9737" width="25.7109375" style="154" customWidth="1"/>
    <col min="9738" max="9738" width="10.28515625" style="154" customWidth="1"/>
    <col min="9739" max="9984" width="11.5703125" style="154"/>
    <col min="9985" max="9985" width="13" style="154" customWidth="1"/>
    <col min="9986" max="9991" width="16" style="154" customWidth="1"/>
    <col min="9992" max="9992" width="17" style="154" customWidth="1"/>
    <col min="9993" max="9993" width="25.7109375" style="154" customWidth="1"/>
    <col min="9994" max="9994" width="10.28515625" style="154" customWidth="1"/>
    <col min="9995" max="10240" width="11.5703125" style="154"/>
    <col min="10241" max="10241" width="13" style="154" customWidth="1"/>
    <col min="10242" max="10247" width="16" style="154" customWidth="1"/>
    <col min="10248" max="10248" width="17" style="154" customWidth="1"/>
    <col min="10249" max="10249" width="25.7109375" style="154" customWidth="1"/>
    <col min="10250" max="10250" width="10.28515625" style="154" customWidth="1"/>
    <col min="10251" max="10496" width="11.5703125" style="154"/>
    <col min="10497" max="10497" width="13" style="154" customWidth="1"/>
    <col min="10498" max="10503" width="16" style="154" customWidth="1"/>
    <col min="10504" max="10504" width="17" style="154" customWidth="1"/>
    <col min="10505" max="10505" width="25.7109375" style="154" customWidth="1"/>
    <col min="10506" max="10506" width="10.28515625" style="154" customWidth="1"/>
    <col min="10507" max="10752" width="11.5703125" style="154"/>
    <col min="10753" max="10753" width="13" style="154" customWidth="1"/>
    <col min="10754" max="10759" width="16" style="154" customWidth="1"/>
    <col min="10760" max="10760" width="17" style="154" customWidth="1"/>
    <col min="10761" max="10761" width="25.7109375" style="154" customWidth="1"/>
    <col min="10762" max="10762" width="10.28515625" style="154" customWidth="1"/>
    <col min="10763" max="11008" width="11.5703125" style="154"/>
    <col min="11009" max="11009" width="13" style="154" customWidth="1"/>
    <col min="11010" max="11015" width="16" style="154" customWidth="1"/>
    <col min="11016" max="11016" width="17" style="154" customWidth="1"/>
    <col min="11017" max="11017" width="25.7109375" style="154" customWidth="1"/>
    <col min="11018" max="11018" width="10.28515625" style="154" customWidth="1"/>
    <col min="11019" max="11264" width="11.5703125" style="154"/>
    <col min="11265" max="11265" width="13" style="154" customWidth="1"/>
    <col min="11266" max="11271" width="16" style="154" customWidth="1"/>
    <col min="11272" max="11272" width="17" style="154" customWidth="1"/>
    <col min="11273" max="11273" width="25.7109375" style="154" customWidth="1"/>
    <col min="11274" max="11274" width="10.28515625" style="154" customWidth="1"/>
    <col min="11275" max="11520" width="11.5703125" style="154"/>
    <col min="11521" max="11521" width="13" style="154" customWidth="1"/>
    <col min="11522" max="11527" width="16" style="154" customWidth="1"/>
    <col min="11528" max="11528" width="17" style="154" customWidth="1"/>
    <col min="11529" max="11529" width="25.7109375" style="154" customWidth="1"/>
    <col min="11530" max="11530" width="10.28515625" style="154" customWidth="1"/>
    <col min="11531" max="11776" width="11.5703125" style="154"/>
    <col min="11777" max="11777" width="13" style="154" customWidth="1"/>
    <col min="11778" max="11783" width="16" style="154" customWidth="1"/>
    <col min="11784" max="11784" width="17" style="154" customWidth="1"/>
    <col min="11785" max="11785" width="25.7109375" style="154" customWidth="1"/>
    <col min="11786" max="11786" width="10.28515625" style="154" customWidth="1"/>
    <col min="11787" max="12032" width="11.5703125" style="154"/>
    <col min="12033" max="12033" width="13" style="154" customWidth="1"/>
    <col min="12034" max="12039" width="16" style="154" customWidth="1"/>
    <col min="12040" max="12040" width="17" style="154" customWidth="1"/>
    <col min="12041" max="12041" width="25.7109375" style="154" customWidth="1"/>
    <col min="12042" max="12042" width="10.28515625" style="154" customWidth="1"/>
    <col min="12043" max="12288" width="11.5703125" style="154"/>
    <col min="12289" max="12289" width="13" style="154" customWidth="1"/>
    <col min="12290" max="12295" width="16" style="154" customWidth="1"/>
    <col min="12296" max="12296" width="17" style="154" customWidth="1"/>
    <col min="12297" max="12297" width="25.7109375" style="154" customWidth="1"/>
    <col min="12298" max="12298" width="10.28515625" style="154" customWidth="1"/>
    <col min="12299" max="12544" width="11.5703125" style="154"/>
    <col min="12545" max="12545" width="13" style="154" customWidth="1"/>
    <col min="12546" max="12551" width="16" style="154" customWidth="1"/>
    <col min="12552" max="12552" width="17" style="154" customWidth="1"/>
    <col min="12553" max="12553" width="25.7109375" style="154" customWidth="1"/>
    <col min="12554" max="12554" width="10.28515625" style="154" customWidth="1"/>
    <col min="12555" max="12800" width="11.5703125" style="154"/>
    <col min="12801" max="12801" width="13" style="154" customWidth="1"/>
    <col min="12802" max="12807" width="16" style="154" customWidth="1"/>
    <col min="12808" max="12808" width="17" style="154" customWidth="1"/>
    <col min="12809" max="12809" width="25.7109375" style="154" customWidth="1"/>
    <col min="12810" max="12810" width="10.28515625" style="154" customWidth="1"/>
    <col min="12811" max="13056" width="11.5703125" style="154"/>
    <col min="13057" max="13057" width="13" style="154" customWidth="1"/>
    <col min="13058" max="13063" width="16" style="154" customWidth="1"/>
    <col min="13064" max="13064" width="17" style="154" customWidth="1"/>
    <col min="13065" max="13065" width="25.7109375" style="154" customWidth="1"/>
    <col min="13066" max="13066" width="10.28515625" style="154" customWidth="1"/>
    <col min="13067" max="13312" width="11.5703125" style="154"/>
    <col min="13313" max="13313" width="13" style="154" customWidth="1"/>
    <col min="13314" max="13319" width="16" style="154" customWidth="1"/>
    <col min="13320" max="13320" width="17" style="154" customWidth="1"/>
    <col min="13321" max="13321" width="25.7109375" style="154" customWidth="1"/>
    <col min="13322" max="13322" width="10.28515625" style="154" customWidth="1"/>
    <col min="13323" max="13568" width="11.5703125" style="154"/>
    <col min="13569" max="13569" width="13" style="154" customWidth="1"/>
    <col min="13570" max="13575" width="16" style="154" customWidth="1"/>
    <col min="13576" max="13576" width="17" style="154" customWidth="1"/>
    <col min="13577" max="13577" width="25.7109375" style="154" customWidth="1"/>
    <col min="13578" max="13578" width="10.28515625" style="154" customWidth="1"/>
    <col min="13579" max="13824" width="11.5703125" style="154"/>
    <col min="13825" max="13825" width="13" style="154" customWidth="1"/>
    <col min="13826" max="13831" width="16" style="154" customWidth="1"/>
    <col min="13832" max="13832" width="17" style="154" customWidth="1"/>
    <col min="13833" max="13833" width="25.7109375" style="154" customWidth="1"/>
    <col min="13834" max="13834" width="10.28515625" style="154" customWidth="1"/>
    <col min="13835" max="14080" width="11.5703125" style="154"/>
    <col min="14081" max="14081" width="13" style="154" customWidth="1"/>
    <col min="14082" max="14087" width="16" style="154" customWidth="1"/>
    <col min="14088" max="14088" width="17" style="154" customWidth="1"/>
    <col min="14089" max="14089" width="25.7109375" style="154" customWidth="1"/>
    <col min="14090" max="14090" width="10.28515625" style="154" customWidth="1"/>
    <col min="14091" max="14336" width="11.5703125" style="154"/>
    <col min="14337" max="14337" width="13" style="154" customWidth="1"/>
    <col min="14338" max="14343" width="16" style="154" customWidth="1"/>
    <col min="14344" max="14344" width="17" style="154" customWidth="1"/>
    <col min="14345" max="14345" width="25.7109375" style="154" customWidth="1"/>
    <col min="14346" max="14346" width="10.28515625" style="154" customWidth="1"/>
    <col min="14347" max="14592" width="11.5703125" style="154"/>
    <col min="14593" max="14593" width="13" style="154" customWidth="1"/>
    <col min="14594" max="14599" width="16" style="154" customWidth="1"/>
    <col min="14600" max="14600" width="17" style="154" customWidth="1"/>
    <col min="14601" max="14601" width="25.7109375" style="154" customWidth="1"/>
    <col min="14602" max="14602" width="10.28515625" style="154" customWidth="1"/>
    <col min="14603" max="14848" width="11.5703125" style="154"/>
    <col min="14849" max="14849" width="13" style="154" customWidth="1"/>
    <col min="14850" max="14855" width="16" style="154" customWidth="1"/>
    <col min="14856" max="14856" width="17" style="154" customWidth="1"/>
    <col min="14857" max="14857" width="25.7109375" style="154" customWidth="1"/>
    <col min="14858" max="14858" width="10.28515625" style="154" customWidth="1"/>
    <col min="14859" max="15104" width="11.5703125" style="154"/>
    <col min="15105" max="15105" width="13" style="154" customWidth="1"/>
    <col min="15106" max="15111" width="16" style="154" customWidth="1"/>
    <col min="15112" max="15112" width="17" style="154" customWidth="1"/>
    <col min="15113" max="15113" width="25.7109375" style="154" customWidth="1"/>
    <col min="15114" max="15114" width="10.28515625" style="154" customWidth="1"/>
    <col min="15115" max="15360" width="11.5703125" style="154"/>
    <col min="15361" max="15361" width="13" style="154" customWidth="1"/>
    <col min="15362" max="15367" width="16" style="154" customWidth="1"/>
    <col min="15368" max="15368" width="17" style="154" customWidth="1"/>
    <col min="15369" max="15369" width="25.7109375" style="154" customWidth="1"/>
    <col min="15370" max="15370" width="10.28515625" style="154" customWidth="1"/>
    <col min="15371" max="15616" width="11.5703125" style="154"/>
    <col min="15617" max="15617" width="13" style="154" customWidth="1"/>
    <col min="15618" max="15623" width="16" style="154" customWidth="1"/>
    <col min="15624" max="15624" width="17" style="154" customWidth="1"/>
    <col min="15625" max="15625" width="25.7109375" style="154" customWidth="1"/>
    <col min="15626" max="15626" width="10.28515625" style="154" customWidth="1"/>
    <col min="15627" max="15872" width="11.5703125" style="154"/>
    <col min="15873" max="15873" width="13" style="154" customWidth="1"/>
    <col min="15874" max="15879" width="16" style="154" customWidth="1"/>
    <col min="15880" max="15880" width="17" style="154" customWidth="1"/>
    <col min="15881" max="15881" width="25.7109375" style="154" customWidth="1"/>
    <col min="15882" max="15882" width="10.28515625" style="154" customWidth="1"/>
    <col min="15883" max="16128" width="11.5703125" style="154"/>
    <col min="16129" max="16129" width="13" style="154" customWidth="1"/>
    <col min="16130" max="16135" width="16" style="154" customWidth="1"/>
    <col min="16136" max="16136" width="17" style="154" customWidth="1"/>
    <col min="16137" max="16137" width="25.7109375" style="154" customWidth="1"/>
    <col min="16138" max="16138" width="10.28515625" style="154" customWidth="1"/>
    <col min="16139" max="16384" width="11.5703125" style="154"/>
  </cols>
  <sheetData>
    <row r="1" spans="1:11">
      <c r="A1" s="174" t="s">
        <v>247</v>
      </c>
    </row>
    <row r="2" spans="1:11" ht="15.75">
      <c r="A2" s="171" t="s">
        <v>222</v>
      </c>
      <c r="G2" s="633"/>
    </row>
    <row r="3" spans="1:11">
      <c r="A3" s="155"/>
    </row>
    <row r="4" spans="1:11">
      <c r="A4" s="176" t="s">
        <v>248</v>
      </c>
      <c r="B4" s="177" t="s">
        <v>223</v>
      </c>
      <c r="C4" s="177" t="s">
        <v>224</v>
      </c>
      <c r="D4" s="177" t="s">
        <v>225</v>
      </c>
      <c r="E4" s="177" t="s">
        <v>226</v>
      </c>
      <c r="F4" s="177" t="s">
        <v>121</v>
      </c>
      <c r="G4" s="177" t="s">
        <v>357</v>
      </c>
      <c r="H4" s="177" t="s">
        <v>227</v>
      </c>
      <c r="I4" s="177" t="s">
        <v>228</v>
      </c>
    </row>
    <row r="5" spans="1:11" ht="13.5" thickBot="1">
      <c r="A5" s="178"/>
      <c r="B5" s="179" t="s">
        <v>352</v>
      </c>
      <c r="C5" s="179" t="s">
        <v>352</v>
      </c>
      <c r="D5" s="179" t="s">
        <v>352</v>
      </c>
      <c r="E5" s="179" t="s">
        <v>353</v>
      </c>
      <c r="F5" s="179" t="s">
        <v>229</v>
      </c>
      <c r="G5" s="179" t="s">
        <v>229</v>
      </c>
      <c r="H5" s="179" t="s">
        <v>229</v>
      </c>
      <c r="I5" s="179" t="s">
        <v>229</v>
      </c>
    </row>
    <row r="6" spans="1:11">
      <c r="A6" s="161">
        <v>2010</v>
      </c>
      <c r="B6" s="181">
        <v>8.450746875258601E-2</v>
      </c>
      <c r="C6" s="181">
        <v>-2.7200264214780799E-2</v>
      </c>
      <c r="D6" s="181">
        <v>1.52952730656656E-2</v>
      </c>
      <c r="E6" s="634">
        <v>2.8250957505877676</v>
      </c>
      <c r="F6" s="182">
        <v>35803.080814595101</v>
      </c>
      <c r="G6" s="182">
        <v>22154.513265768925</v>
      </c>
      <c r="H6" s="182">
        <v>28815.319466000004</v>
      </c>
      <c r="I6" s="635">
        <v>6987.7613485950496</v>
      </c>
    </row>
    <row r="7" spans="1:11">
      <c r="A7" s="161">
        <v>2011</v>
      </c>
      <c r="B7" s="181">
        <v>6.4522160023376504E-2</v>
      </c>
      <c r="C7" s="181">
        <v>-2.11936819637971E-2</v>
      </c>
      <c r="D7" s="181">
        <v>3.3696654863748704E-2</v>
      </c>
      <c r="E7" s="634">
        <v>2.7540112112709312</v>
      </c>
      <c r="F7" s="182">
        <v>46375.961566173602</v>
      </c>
      <c r="G7" s="182">
        <v>28017.642434212732</v>
      </c>
      <c r="H7" s="182">
        <v>37151.5216</v>
      </c>
      <c r="I7" s="635">
        <v>9224.4399661735497</v>
      </c>
    </row>
    <row r="8" spans="1:11">
      <c r="A8" s="161">
        <v>2012</v>
      </c>
      <c r="B8" s="181">
        <v>5.9503463404493695E-2</v>
      </c>
      <c r="C8" s="181">
        <v>2.5103842207752899E-2</v>
      </c>
      <c r="D8" s="181">
        <v>3.6554139094222504E-2</v>
      </c>
      <c r="E8" s="634">
        <v>2.6375267297979796</v>
      </c>
      <c r="F8" s="182">
        <v>47410.606678139004</v>
      </c>
      <c r="G8" s="182">
        <v>28188.938086776645</v>
      </c>
      <c r="H8" s="182">
        <v>41017.937140000002</v>
      </c>
      <c r="I8" s="635">
        <v>6392.66953813902</v>
      </c>
    </row>
    <row r="9" spans="1:11">
      <c r="A9" s="161">
        <v>2013</v>
      </c>
      <c r="B9" s="181">
        <v>5.8375397600710699E-2</v>
      </c>
      <c r="C9" s="181">
        <v>4.2606338594700199E-2</v>
      </c>
      <c r="D9" s="181">
        <v>2.80558676982447E-2</v>
      </c>
      <c r="E9" s="634">
        <v>2.7023295295055818</v>
      </c>
      <c r="F9" s="182">
        <v>42860.636578772901</v>
      </c>
      <c r="G9" s="635">
        <v>24511.389216193056</v>
      </c>
      <c r="H9" s="635">
        <v>42356.184714999996</v>
      </c>
      <c r="I9" s="635">
        <v>504.45186377284699</v>
      </c>
    </row>
    <row r="10" spans="1:11" ht="15">
      <c r="A10" s="161">
        <v>2014</v>
      </c>
      <c r="B10" s="367">
        <v>2.3940763627093398E-2</v>
      </c>
      <c r="C10" s="181">
        <v>-2.2330662964123501E-2</v>
      </c>
      <c r="D10" s="181">
        <v>3.2462027510329498E-2</v>
      </c>
      <c r="E10" s="636">
        <v>2.8387441197691197</v>
      </c>
      <c r="F10" s="182">
        <v>39532.682898636704</v>
      </c>
      <c r="G10" s="635">
        <v>21209.019628408008</v>
      </c>
      <c r="H10" s="635">
        <v>41042.150549999991</v>
      </c>
      <c r="I10" s="635">
        <v>-1509.4676513633401</v>
      </c>
      <c r="J10" s="162"/>
    </row>
    <row r="11" spans="1:11" ht="15">
      <c r="A11" s="161">
        <v>2015</v>
      </c>
      <c r="B11" s="367">
        <v>3.2735773188074802E-2</v>
      </c>
      <c r="C11" s="181">
        <v>0.15717476222631699</v>
      </c>
      <c r="D11" s="181">
        <v>3.5478487642527201E-2</v>
      </c>
      <c r="E11" s="636">
        <v>3.1853143181818182</v>
      </c>
      <c r="F11" s="182">
        <v>34414.354533501202</v>
      </c>
      <c r="G11" s="635">
        <v>19648.602319839254</v>
      </c>
      <c r="H11" s="635">
        <v>37331</v>
      </c>
      <c r="I11" s="635">
        <v>-2916.4355934988498</v>
      </c>
      <c r="J11" s="162"/>
    </row>
    <row r="12" spans="1:11" ht="15">
      <c r="A12" s="161">
        <v>2016</v>
      </c>
      <c r="B12" s="368">
        <v>4.0429163656696E-2</v>
      </c>
      <c r="C12" s="181">
        <v>0.21182563154513401</v>
      </c>
      <c r="D12" s="181">
        <v>3.5930838949936005E-2</v>
      </c>
      <c r="E12" s="636">
        <v>3.375425825928458</v>
      </c>
      <c r="F12" s="182">
        <v>37019.780710529703</v>
      </c>
      <c r="G12" s="635">
        <v>22416.963898768292</v>
      </c>
      <c r="H12" s="635">
        <v>35132</v>
      </c>
      <c r="I12" s="635">
        <v>1888.1616035297</v>
      </c>
      <c r="J12" s="162"/>
    </row>
    <row r="13" spans="1:11" ht="15">
      <c r="A13" s="161">
        <v>2017</v>
      </c>
      <c r="B13" s="367">
        <v>2.4746848802569998E-2</v>
      </c>
      <c r="C13" s="181">
        <v>4.4761089838456301E-2</v>
      </c>
      <c r="D13" s="180">
        <v>2.8038318234279401E-2</v>
      </c>
      <c r="E13" s="637">
        <v>3.2607222536055769</v>
      </c>
      <c r="F13" s="182">
        <v>44917.617153410691</v>
      </c>
      <c r="G13" s="182">
        <v>27744.675048278266</v>
      </c>
      <c r="H13" s="182">
        <v>38651.849475999996</v>
      </c>
      <c r="I13" s="182">
        <v>6265.7676774106949</v>
      </c>
      <c r="J13" s="162"/>
    </row>
    <row r="14" spans="1:11" ht="15">
      <c r="A14" s="161">
        <v>2018</v>
      </c>
      <c r="B14" s="367">
        <v>3.9938623215126201E-2</v>
      </c>
      <c r="C14" s="181">
        <v>-1.47745959175283E-2</v>
      </c>
      <c r="D14" s="180">
        <v>1.3175629611134098E-2</v>
      </c>
      <c r="E14" s="637">
        <v>3.2870557103174605</v>
      </c>
      <c r="F14" s="182">
        <v>48942.38653399999</v>
      </c>
      <c r="G14" s="182">
        <v>29451.300147754373</v>
      </c>
      <c r="H14" s="182">
        <v>41893.128000000004</v>
      </c>
      <c r="I14" s="182">
        <v>7049.2578999999996</v>
      </c>
    </row>
    <row r="15" spans="1:11">
      <c r="A15" s="363">
        <v>2019</v>
      </c>
      <c r="B15" s="364"/>
      <c r="C15" s="364"/>
      <c r="D15" s="364"/>
      <c r="E15" s="408"/>
      <c r="F15" s="432"/>
      <c r="G15" s="432"/>
      <c r="H15" s="432"/>
      <c r="I15" s="432"/>
      <c r="K15" s="297"/>
    </row>
    <row r="16" spans="1:11">
      <c r="A16" s="239" t="s">
        <v>137</v>
      </c>
      <c r="B16" s="181">
        <v>1.6302150000000001E-2</v>
      </c>
      <c r="C16" s="181">
        <v>-1.3708447643975699E-2</v>
      </c>
      <c r="D16" s="181">
        <v>2.1291578505141399E-2</v>
      </c>
      <c r="E16" s="295">
        <v>3.3438136363636399</v>
      </c>
      <c r="F16" s="182">
        <v>3941.8374097457499</v>
      </c>
      <c r="G16" s="182">
        <v>2233.09664811021</v>
      </c>
      <c r="H16" s="635">
        <v>3478.4734619999999</v>
      </c>
      <c r="I16" s="409">
        <v>463.36394774575001</v>
      </c>
      <c r="K16" s="297"/>
    </row>
    <row r="17" spans="1:16">
      <c r="A17" s="239" t="s">
        <v>138</v>
      </c>
      <c r="B17" s="181">
        <v>2.11977E-2</v>
      </c>
      <c r="C17" s="181">
        <v>-5.7824873052087403E-2</v>
      </c>
      <c r="D17" s="181">
        <v>2.0033848550023398E-2</v>
      </c>
      <c r="E17" s="295">
        <v>3.3216000000000001</v>
      </c>
      <c r="F17" s="182">
        <v>3528.5809247847001</v>
      </c>
      <c r="G17" s="182">
        <v>2038.8960834515801</v>
      </c>
      <c r="H17" s="635">
        <v>3212.1905449999999</v>
      </c>
      <c r="I17" s="409">
        <v>316.39037978470202</v>
      </c>
      <c r="K17" s="297"/>
    </row>
    <row r="18" spans="1:16">
      <c r="A18" s="239" t="s">
        <v>139</v>
      </c>
      <c r="B18" s="181">
        <v>3.2829459999999998E-2</v>
      </c>
      <c r="C18" s="181">
        <v>4.8950011374127803E-3</v>
      </c>
      <c r="D18" s="181">
        <v>2.24744059848038E-2</v>
      </c>
      <c r="E18" s="295">
        <v>3.30431904761905</v>
      </c>
      <c r="F18" s="182">
        <v>3753.7727031353802</v>
      </c>
      <c r="G18" s="182">
        <v>2179.84416557948</v>
      </c>
      <c r="H18" s="635">
        <v>3275.4524419999998</v>
      </c>
      <c r="I18" s="409">
        <v>478.320261135377</v>
      </c>
      <c r="K18" s="297"/>
      <c r="P18" s="154">
        <v>0</v>
      </c>
    </row>
    <row r="19" spans="1:16">
      <c r="A19" s="239" t="s">
        <v>140</v>
      </c>
      <c r="B19" s="181">
        <v>1.86118E-3</v>
      </c>
      <c r="C19" s="181">
        <v>-1.4217437098885601E-2</v>
      </c>
      <c r="D19" s="181">
        <v>2.5926447290983399E-2</v>
      </c>
      <c r="E19" s="295">
        <v>3.3034050000000001</v>
      </c>
      <c r="F19" s="182">
        <v>3763.4266335939401</v>
      </c>
      <c r="G19" s="182">
        <v>2364.2101404595796</v>
      </c>
      <c r="H19" s="635">
        <v>3474.4602420000001</v>
      </c>
      <c r="I19" s="409">
        <v>288.96639159394101</v>
      </c>
      <c r="K19" s="297"/>
    </row>
    <row r="20" spans="1:16">
      <c r="A20" s="239" t="s">
        <v>141</v>
      </c>
      <c r="B20" s="181">
        <v>7.1057999999999998E-3</v>
      </c>
      <c r="C20" s="181">
        <v>-4.3742314517260098E-4</v>
      </c>
      <c r="D20" s="181">
        <v>2.7251275461720601E-2</v>
      </c>
      <c r="E20" s="295">
        <v>3.33350454545455</v>
      </c>
      <c r="F20" s="182">
        <v>3672.6235881151702</v>
      </c>
      <c r="G20" s="182">
        <v>2351.9993036523601</v>
      </c>
      <c r="H20" s="635">
        <v>3560.287472</v>
      </c>
      <c r="I20" s="409">
        <v>112.33611611516901</v>
      </c>
      <c r="K20" s="297"/>
    </row>
    <row r="21" spans="1:16">
      <c r="A21" s="239" t="s">
        <v>142</v>
      </c>
      <c r="B21" s="181">
        <v>2.6207190000000002E-2</v>
      </c>
      <c r="C21" s="181">
        <v>-2.62490732242119E-2</v>
      </c>
      <c r="D21" s="181">
        <v>2.2947805396705299E-2</v>
      </c>
      <c r="E21" s="295">
        <v>3.325475</v>
      </c>
      <c r="F21" s="182">
        <v>4042.2758808406402</v>
      </c>
      <c r="G21" s="182">
        <v>2481.1847830120601</v>
      </c>
      <c r="H21" s="635">
        <v>3179.1167329999998</v>
      </c>
      <c r="I21" s="409">
        <v>863.15914784063898</v>
      </c>
      <c r="K21" s="297"/>
    </row>
    <row r="22" spans="1:16">
      <c r="A22" s="239" t="s">
        <v>143</v>
      </c>
      <c r="B22" s="181">
        <v>3.2800000000000003E-2</v>
      </c>
      <c r="C22" s="181">
        <v>-5.8639625003790198E-3</v>
      </c>
      <c r="D22" s="181">
        <v>2.1119132800643502E-2</v>
      </c>
      <c r="E22" s="295">
        <v>3.2904047619047598</v>
      </c>
      <c r="F22" s="182">
        <v>4104.45660871788</v>
      </c>
      <c r="G22" s="182">
        <v>2355.7642229113799</v>
      </c>
      <c r="H22" s="635">
        <v>3533.6786710000001</v>
      </c>
      <c r="I22" s="409">
        <v>570.77793771788504</v>
      </c>
      <c r="K22" s="297"/>
    </row>
    <row r="23" spans="1:16">
      <c r="A23" s="239" t="s">
        <v>144</v>
      </c>
      <c r="B23" s="181">
        <v>3.3899999999998903E-2</v>
      </c>
      <c r="C23" s="181">
        <v>-3.4612000000000002E-3</v>
      </c>
      <c r="D23" s="181">
        <v>2.03972339384542E-2</v>
      </c>
      <c r="E23" s="295">
        <v>3.3787099999999999</v>
      </c>
      <c r="F23" s="182">
        <v>3760.2941378943301</v>
      </c>
      <c r="G23" s="182">
        <v>2279.9948330802504</v>
      </c>
      <c r="H23" s="182">
        <v>3620.7417970000001</v>
      </c>
      <c r="I23" s="409">
        <v>139.552340894325</v>
      </c>
      <c r="K23" s="297"/>
    </row>
    <row r="24" spans="1:16">
      <c r="A24" s="239" t="s">
        <v>145</v>
      </c>
      <c r="B24" s="181">
        <v>3.4000000000000002E-2</v>
      </c>
      <c r="C24" s="181">
        <v>-4.8999999999999998E-3</v>
      </c>
      <c r="D24" s="181">
        <v>1.85100693723762E-2</v>
      </c>
      <c r="E24" s="295">
        <v>3.3571904761904801</v>
      </c>
      <c r="F24" s="182">
        <v>3831.1174116043398</v>
      </c>
      <c r="G24" s="182">
        <v>2262.6741968281299</v>
      </c>
      <c r="H24" s="182">
        <v>3369.1471019999999</v>
      </c>
      <c r="I24" s="409">
        <v>461.97030960434199</v>
      </c>
      <c r="K24" s="297"/>
    </row>
    <row r="25" spans="1:16">
      <c r="A25" s="239" t="s">
        <v>133</v>
      </c>
      <c r="B25" s="181" t="s">
        <v>374</v>
      </c>
      <c r="C25" s="181" t="s">
        <v>374</v>
      </c>
      <c r="D25" s="181">
        <v>1.8805622635692801E-2</v>
      </c>
      <c r="E25" s="295">
        <v>3.3600761904761902</v>
      </c>
      <c r="F25" s="409" t="s">
        <v>374</v>
      </c>
      <c r="G25" s="409" t="s">
        <v>374</v>
      </c>
      <c r="H25" s="409" t="s">
        <v>374</v>
      </c>
      <c r="I25" s="409" t="s">
        <v>374</v>
      </c>
      <c r="K25" s="297"/>
    </row>
    <row r="26" spans="1:16">
      <c r="A26" s="239"/>
      <c r="B26" s="180"/>
      <c r="C26" s="181"/>
      <c r="D26" s="296"/>
      <c r="E26" s="638"/>
      <c r="F26" s="182"/>
      <c r="G26" s="369"/>
      <c r="H26" s="297"/>
      <c r="I26" s="297"/>
      <c r="K26" s="297"/>
    </row>
    <row r="27" spans="1:16">
      <c r="A27" s="155" t="s">
        <v>354</v>
      </c>
      <c r="B27" s="175"/>
    </row>
    <row r="28" spans="1:16">
      <c r="B28" s="175"/>
    </row>
    <row r="29" spans="1:16">
      <c r="A29" s="176" t="s">
        <v>248</v>
      </c>
      <c r="B29" s="177" t="s">
        <v>231</v>
      </c>
      <c r="C29" s="177" t="s">
        <v>232</v>
      </c>
      <c r="D29" s="177" t="s">
        <v>233</v>
      </c>
      <c r="E29" s="177" t="s">
        <v>234</v>
      </c>
      <c r="F29" s="177" t="s">
        <v>235</v>
      </c>
      <c r="G29" s="177" t="s">
        <v>236</v>
      </c>
      <c r="H29" s="177" t="s">
        <v>203</v>
      </c>
      <c r="I29" s="177" t="s">
        <v>237</v>
      </c>
    </row>
    <row r="30" spans="1:16">
      <c r="A30" s="183"/>
      <c r="B30" s="184" t="s">
        <v>238</v>
      </c>
      <c r="C30" s="185" t="s">
        <v>239</v>
      </c>
      <c r="D30" s="184" t="s">
        <v>238</v>
      </c>
      <c r="E30" s="185" t="s">
        <v>239</v>
      </c>
      <c r="F30" s="184" t="s">
        <v>238</v>
      </c>
      <c r="G30" s="186" t="s">
        <v>238</v>
      </c>
      <c r="H30" s="184" t="s">
        <v>240</v>
      </c>
      <c r="I30" s="186" t="s">
        <v>241</v>
      </c>
    </row>
    <row r="31" spans="1:16">
      <c r="A31" s="183"/>
      <c r="B31" s="184" t="s">
        <v>242</v>
      </c>
      <c r="C31" s="185" t="s">
        <v>243</v>
      </c>
      <c r="D31" s="184" t="s">
        <v>242</v>
      </c>
      <c r="E31" s="186" t="s">
        <v>244</v>
      </c>
      <c r="F31" s="184" t="s">
        <v>242</v>
      </c>
      <c r="G31" s="186" t="s">
        <v>242</v>
      </c>
      <c r="H31" s="184" t="s">
        <v>245</v>
      </c>
      <c r="I31" s="186" t="s">
        <v>246</v>
      </c>
    </row>
    <row r="32" spans="1:16">
      <c r="A32" s="161">
        <v>1995</v>
      </c>
      <c r="B32" s="328">
        <v>133.19999999999999</v>
      </c>
      <c r="C32" s="328">
        <v>384.2</v>
      </c>
      <c r="D32" s="328">
        <v>46.8</v>
      </c>
      <c r="E32" s="328">
        <v>5.19</v>
      </c>
      <c r="F32" s="328">
        <v>28.6</v>
      </c>
      <c r="G32" s="328">
        <v>294.5</v>
      </c>
      <c r="H32" s="328">
        <v>16.5</v>
      </c>
      <c r="I32" s="328">
        <v>7.9</v>
      </c>
    </row>
    <row r="33" spans="1:9">
      <c r="A33" s="161">
        <v>1996</v>
      </c>
      <c r="B33" s="328">
        <v>103.89</v>
      </c>
      <c r="C33" s="328">
        <v>387.8</v>
      </c>
      <c r="D33" s="328">
        <v>46.5</v>
      </c>
      <c r="E33" s="328">
        <v>5.18</v>
      </c>
      <c r="F33" s="328">
        <v>35.1</v>
      </c>
      <c r="G33" s="328">
        <v>289</v>
      </c>
      <c r="H33" s="328">
        <v>20.5</v>
      </c>
      <c r="I33" s="328">
        <v>3.78</v>
      </c>
    </row>
    <row r="34" spans="1:9">
      <c r="A34" s="161">
        <v>1997</v>
      </c>
      <c r="B34" s="328">
        <v>103.22</v>
      </c>
      <c r="C34" s="328">
        <v>331.2</v>
      </c>
      <c r="D34" s="328">
        <v>59.7</v>
      </c>
      <c r="E34" s="328">
        <v>4.8899999999999997</v>
      </c>
      <c r="F34" s="328">
        <v>28</v>
      </c>
      <c r="G34" s="328">
        <v>264.39999999999998</v>
      </c>
      <c r="H34" s="328">
        <v>20.100000000000001</v>
      </c>
      <c r="I34" s="328">
        <v>4.3</v>
      </c>
    </row>
    <row r="35" spans="1:9">
      <c r="A35" s="161">
        <v>1998</v>
      </c>
      <c r="B35" s="328">
        <v>74.97</v>
      </c>
      <c r="C35" s="328">
        <v>294.10000000000002</v>
      </c>
      <c r="D35" s="328">
        <v>46.5</v>
      </c>
      <c r="E35" s="328">
        <v>5.53</v>
      </c>
      <c r="F35" s="328">
        <v>24</v>
      </c>
      <c r="G35" s="328">
        <v>261.39999999999998</v>
      </c>
      <c r="H35" s="328">
        <v>21</v>
      </c>
      <c r="I35" s="328">
        <v>3.41</v>
      </c>
    </row>
    <row r="36" spans="1:9">
      <c r="A36" s="161">
        <v>1999</v>
      </c>
      <c r="B36" s="328">
        <v>71.38</v>
      </c>
      <c r="C36" s="328">
        <v>278.8</v>
      </c>
      <c r="D36" s="328">
        <v>48.8</v>
      </c>
      <c r="E36" s="328">
        <v>5.25</v>
      </c>
      <c r="F36" s="328">
        <v>22.8</v>
      </c>
      <c r="G36" s="328">
        <v>254.4</v>
      </c>
      <c r="H36" s="328">
        <v>17.399999999999999</v>
      </c>
      <c r="I36" s="328">
        <v>2.65</v>
      </c>
    </row>
    <row r="37" spans="1:9">
      <c r="A37" s="161">
        <v>2000</v>
      </c>
      <c r="B37" s="328">
        <v>82.29</v>
      </c>
      <c r="C37" s="328">
        <v>279</v>
      </c>
      <c r="D37" s="328">
        <v>51.2</v>
      </c>
      <c r="E37" s="328">
        <v>5</v>
      </c>
      <c r="F37" s="328">
        <v>20.6</v>
      </c>
      <c r="G37" s="328">
        <v>253.4</v>
      </c>
      <c r="H37" s="328">
        <v>18.5</v>
      </c>
      <c r="I37" s="328">
        <v>2.5499999999999998</v>
      </c>
    </row>
    <row r="38" spans="1:9">
      <c r="A38" s="161">
        <v>2001</v>
      </c>
      <c r="B38" s="328">
        <v>71.569999999999993</v>
      </c>
      <c r="C38" s="328">
        <v>271.14</v>
      </c>
      <c r="D38" s="328">
        <v>40.200000000000003</v>
      </c>
      <c r="E38" s="328">
        <v>4.37</v>
      </c>
      <c r="F38" s="328">
        <v>21.59</v>
      </c>
      <c r="G38" s="328">
        <v>211.5</v>
      </c>
      <c r="H38" s="328">
        <v>19.399999999999999</v>
      </c>
      <c r="I38" s="328">
        <v>2.36</v>
      </c>
    </row>
    <row r="39" spans="1:9">
      <c r="A39" s="161">
        <v>2002</v>
      </c>
      <c r="B39" s="328">
        <v>70.650000000000006</v>
      </c>
      <c r="C39" s="328">
        <v>310.01</v>
      </c>
      <c r="D39" s="328">
        <v>35.31</v>
      </c>
      <c r="E39" s="328">
        <v>4.5999999999999996</v>
      </c>
      <c r="F39" s="328">
        <v>20.53</v>
      </c>
      <c r="G39" s="328">
        <v>194.7</v>
      </c>
      <c r="H39" s="328">
        <v>19</v>
      </c>
      <c r="I39" s="328">
        <v>3.77</v>
      </c>
    </row>
    <row r="40" spans="1:9">
      <c r="A40" s="161">
        <v>2003</v>
      </c>
      <c r="B40" s="328">
        <v>80.700699999999998</v>
      </c>
      <c r="C40" s="328">
        <v>363.62259999999998</v>
      </c>
      <c r="D40" s="328">
        <v>37.543599999999998</v>
      </c>
      <c r="E40" s="328">
        <v>4.9108999999999998</v>
      </c>
      <c r="F40" s="328">
        <v>23.3613</v>
      </c>
      <c r="G40" s="328">
        <v>232.4</v>
      </c>
      <c r="H40" s="328">
        <v>15.9</v>
      </c>
      <c r="I40" s="328">
        <v>5.32</v>
      </c>
    </row>
    <row r="41" spans="1:9">
      <c r="A41" s="161">
        <v>2004</v>
      </c>
      <c r="B41" s="328">
        <v>129.99430000000001</v>
      </c>
      <c r="C41" s="328">
        <v>409.84570000000002</v>
      </c>
      <c r="D41" s="328">
        <v>47.525300000000001</v>
      </c>
      <c r="E41" s="328">
        <v>6.6905999999999999</v>
      </c>
      <c r="F41" s="328">
        <v>40.213000000000001</v>
      </c>
      <c r="G41" s="328">
        <v>409.4</v>
      </c>
      <c r="H41" s="328">
        <v>21.5</v>
      </c>
      <c r="I41" s="328">
        <v>16.420000000000002</v>
      </c>
    </row>
    <row r="42" spans="1:9">
      <c r="A42" s="161">
        <v>2005</v>
      </c>
      <c r="B42" s="328">
        <v>166.871433</v>
      </c>
      <c r="C42" s="328">
        <v>445.46837499999998</v>
      </c>
      <c r="D42" s="328">
        <v>62.675924999999999</v>
      </c>
      <c r="E42" s="328">
        <v>7.3397420000000002</v>
      </c>
      <c r="F42" s="328">
        <v>44.294241999999997</v>
      </c>
      <c r="G42" s="328">
        <v>360.9</v>
      </c>
      <c r="H42" s="328">
        <v>32.700000000000003</v>
      </c>
      <c r="I42" s="328">
        <v>31.73</v>
      </c>
    </row>
    <row r="43" spans="1:9">
      <c r="A43" s="161">
        <v>2006</v>
      </c>
      <c r="B43" s="328">
        <v>304.91089199999999</v>
      </c>
      <c r="C43" s="328">
        <v>604.58096699999999</v>
      </c>
      <c r="D43" s="328">
        <v>148.56475800000001</v>
      </c>
      <c r="E43" s="328">
        <v>11.571033</v>
      </c>
      <c r="F43" s="328">
        <v>58.500807999999999</v>
      </c>
      <c r="G43" s="328">
        <v>419.5</v>
      </c>
      <c r="H43" s="328">
        <v>37.4</v>
      </c>
      <c r="I43" s="328">
        <v>24.75</v>
      </c>
    </row>
    <row r="44" spans="1:9">
      <c r="A44" s="161">
        <v>2007</v>
      </c>
      <c r="B44" s="328">
        <v>322.93022500000001</v>
      </c>
      <c r="C44" s="328">
        <v>697.40741666666702</v>
      </c>
      <c r="D44" s="328">
        <v>147.07377500000001</v>
      </c>
      <c r="E44" s="328">
        <v>13.415075</v>
      </c>
      <c r="F44" s="328">
        <v>117.02979166666699</v>
      </c>
      <c r="G44" s="328">
        <v>679.5</v>
      </c>
      <c r="H44" s="328">
        <v>39.840000000000003</v>
      </c>
      <c r="I44" s="328">
        <v>30.17</v>
      </c>
    </row>
    <row r="45" spans="1:9">
      <c r="A45" s="161">
        <v>2008</v>
      </c>
      <c r="B45" s="328">
        <v>315.51338598484898</v>
      </c>
      <c r="C45" s="328">
        <v>872.72382575757604</v>
      </c>
      <c r="D45" s="328">
        <v>85.035352272727295</v>
      </c>
      <c r="E45" s="328">
        <v>15.0084583333333</v>
      </c>
      <c r="F45" s="328">
        <v>94.830896212121203</v>
      </c>
      <c r="G45" s="328">
        <v>864.5</v>
      </c>
      <c r="H45" s="328">
        <v>57.5</v>
      </c>
      <c r="I45" s="328">
        <v>28.74</v>
      </c>
    </row>
    <row r="46" spans="1:9">
      <c r="A46" s="161">
        <v>2009</v>
      </c>
      <c r="B46" s="328">
        <v>233.51921666666701</v>
      </c>
      <c r="C46" s="328">
        <v>973.62464999999997</v>
      </c>
      <c r="D46" s="328">
        <v>75.050983333333306</v>
      </c>
      <c r="E46" s="328">
        <v>14.6805</v>
      </c>
      <c r="F46" s="328">
        <v>77.9119666666667</v>
      </c>
      <c r="G46" s="328">
        <v>641.5</v>
      </c>
      <c r="H46" s="328">
        <v>43.78</v>
      </c>
      <c r="I46" s="328">
        <v>11.12</v>
      </c>
    </row>
    <row r="47" spans="1:9">
      <c r="A47" s="161">
        <v>2010</v>
      </c>
      <c r="B47" s="328">
        <v>342.27576763580299</v>
      </c>
      <c r="C47" s="328">
        <v>1225.2931251505699</v>
      </c>
      <c r="D47" s="328">
        <v>98.176454197787606</v>
      </c>
      <c r="E47" s="328">
        <v>20.1852888904574</v>
      </c>
      <c r="F47" s="328">
        <v>97.605083373751796</v>
      </c>
      <c r="G47" s="328">
        <v>954.1</v>
      </c>
      <c r="H47" s="328">
        <v>68.17</v>
      </c>
      <c r="I47" s="328">
        <v>15.8</v>
      </c>
    </row>
    <row r="48" spans="1:9">
      <c r="A48" s="161">
        <v>2011</v>
      </c>
      <c r="B48" s="328">
        <v>400.19890165981298</v>
      </c>
      <c r="C48" s="328">
        <v>1569.5258464824201</v>
      </c>
      <c r="D48" s="328">
        <v>99.501389827389801</v>
      </c>
      <c r="E48" s="328">
        <v>35.173531472854798</v>
      </c>
      <c r="F48" s="328">
        <v>108.969893566984</v>
      </c>
      <c r="G48" s="328">
        <v>1215.9000000000001</v>
      </c>
      <c r="H48" s="328">
        <v>167.79</v>
      </c>
      <c r="I48" s="328">
        <v>15.45</v>
      </c>
    </row>
    <row r="49" spans="1:9">
      <c r="A49" s="161">
        <v>2012</v>
      </c>
      <c r="B49" s="328">
        <v>360.55123685861503</v>
      </c>
      <c r="C49" s="328">
        <v>1669.87083417247</v>
      </c>
      <c r="D49" s="328">
        <v>88.348348429788402</v>
      </c>
      <c r="E49" s="328">
        <v>31.169868475123899</v>
      </c>
      <c r="F49" s="328">
        <v>93.540209216646502</v>
      </c>
      <c r="G49" s="328">
        <v>989.601</v>
      </c>
      <c r="H49" s="328">
        <v>128.53</v>
      </c>
      <c r="I49" s="328">
        <v>12.74</v>
      </c>
    </row>
    <row r="50" spans="1:9">
      <c r="A50" s="161">
        <v>2013</v>
      </c>
      <c r="B50" s="328">
        <v>332.30927028406097</v>
      </c>
      <c r="C50" s="328">
        <v>1410.9997459219501</v>
      </c>
      <c r="D50" s="328">
        <v>86.651713510845497</v>
      </c>
      <c r="E50" s="328">
        <v>23.855391953822298</v>
      </c>
      <c r="F50" s="328">
        <v>97.171065933513304</v>
      </c>
      <c r="G50" s="328">
        <v>1041.434</v>
      </c>
      <c r="H50" s="328">
        <v>135.36000000000001</v>
      </c>
      <c r="I50" s="328">
        <v>10.32</v>
      </c>
    </row>
    <row r="51" spans="1:9">
      <c r="A51" s="161">
        <v>2014</v>
      </c>
      <c r="B51" s="328">
        <v>311.16214646800398</v>
      </c>
      <c r="C51" s="328">
        <v>1266.08843579428</v>
      </c>
      <c r="D51" s="328">
        <v>98.067869138849801</v>
      </c>
      <c r="E51" s="328">
        <v>19.076757975554798</v>
      </c>
      <c r="F51" s="328">
        <v>95.073908973203899</v>
      </c>
      <c r="G51" s="328">
        <v>1023.047</v>
      </c>
      <c r="H51" s="328">
        <v>96.84</v>
      </c>
      <c r="I51" s="328">
        <v>11.393000000000001</v>
      </c>
    </row>
    <row r="52" spans="1:9">
      <c r="A52" s="161">
        <v>2015</v>
      </c>
      <c r="B52" s="328">
        <v>249.43936106122101</v>
      </c>
      <c r="C52" s="328">
        <v>1161.0633374797301</v>
      </c>
      <c r="D52" s="328">
        <v>87.648225728083304</v>
      </c>
      <c r="E52" s="328">
        <v>15.7324473100644</v>
      </c>
      <c r="F52" s="328">
        <v>81.051744953555101</v>
      </c>
      <c r="G52" s="328">
        <v>756.43100000000004</v>
      </c>
      <c r="H52" s="328">
        <v>55.21</v>
      </c>
      <c r="I52" s="328">
        <v>6.6520000000000001</v>
      </c>
    </row>
    <row r="53" spans="1:9">
      <c r="A53" s="161">
        <v>2016</v>
      </c>
      <c r="B53" s="328">
        <v>220.56724303958799</v>
      </c>
      <c r="C53" s="328">
        <v>1247.99223226049</v>
      </c>
      <c r="D53" s="328">
        <v>94.799294404822803</v>
      </c>
      <c r="E53" s="328">
        <v>17.1393855205785</v>
      </c>
      <c r="F53" s="328">
        <v>84.8229560475732</v>
      </c>
      <c r="G53" s="328">
        <v>839.096</v>
      </c>
      <c r="H53" s="328">
        <v>57.705833333333345</v>
      </c>
      <c r="I53" s="328">
        <v>6.4840833333333334</v>
      </c>
    </row>
    <row r="54" spans="1:9">
      <c r="A54" s="161">
        <v>2017</v>
      </c>
      <c r="B54" s="328">
        <v>279.60636080616223</v>
      </c>
      <c r="C54" s="328">
        <v>1257.2305492630619</v>
      </c>
      <c r="D54" s="328">
        <v>131.16626237185116</v>
      </c>
      <c r="E54" s="328">
        <v>17.058771609730847</v>
      </c>
      <c r="F54" s="328">
        <v>105.12327966592601</v>
      </c>
      <c r="G54" s="328">
        <v>936.654</v>
      </c>
      <c r="H54" s="328">
        <v>71.760000000000005</v>
      </c>
      <c r="I54" s="328">
        <v>8.2059999999999995</v>
      </c>
    </row>
    <row r="55" spans="1:9">
      <c r="A55" s="161">
        <v>2018</v>
      </c>
      <c r="B55" s="328">
        <v>295.9016524000578</v>
      </c>
      <c r="C55" s="328">
        <v>1269.3421574456522</v>
      </c>
      <c r="D55" s="328">
        <v>132.69832549510869</v>
      </c>
      <c r="E55" s="328">
        <v>15.716692376521737</v>
      </c>
      <c r="F55" s="328">
        <v>101.77162544434782</v>
      </c>
      <c r="G55" s="328">
        <v>914.70032167499983</v>
      </c>
      <c r="H55" s="328">
        <v>69.747499999999988</v>
      </c>
      <c r="I55" s="328">
        <v>11.938250000000002</v>
      </c>
    </row>
    <row r="56" spans="1:9">
      <c r="A56" s="639">
        <v>2019</v>
      </c>
      <c r="B56" s="329"/>
      <c r="C56" s="329"/>
      <c r="D56" s="329"/>
      <c r="E56" s="329"/>
      <c r="F56" s="329"/>
      <c r="G56" s="329"/>
      <c r="H56" s="329"/>
      <c r="I56" s="329"/>
    </row>
    <row r="57" spans="1:9">
      <c r="A57" s="240" t="s">
        <v>137</v>
      </c>
      <c r="B57" s="328">
        <v>269.07202475729304</v>
      </c>
      <c r="C57" s="328">
        <v>1291.7454545454545</v>
      </c>
      <c r="D57" s="328">
        <v>116.08253460903744</v>
      </c>
      <c r="E57" s="328">
        <v>15.629863636363638</v>
      </c>
      <c r="F57" s="328">
        <v>90.451818181818169</v>
      </c>
      <c r="G57" s="328">
        <v>927.94793073674998</v>
      </c>
      <c r="H57" s="328">
        <v>76.16</v>
      </c>
      <c r="I57" s="328">
        <v>11.176</v>
      </c>
    </row>
    <row r="58" spans="1:9">
      <c r="A58" s="240" t="s">
        <v>138</v>
      </c>
      <c r="B58" s="328">
        <v>285.78530572803697</v>
      </c>
      <c r="C58" s="328">
        <v>1319.915</v>
      </c>
      <c r="D58" s="328">
        <v>126.50728293</v>
      </c>
      <c r="E58" s="328">
        <v>15.816000000000001</v>
      </c>
      <c r="F58" s="328">
        <v>93.419004213650496</v>
      </c>
      <c r="G58" s="328">
        <v>964.51654760614997</v>
      </c>
      <c r="H58" s="328">
        <v>88.22</v>
      </c>
      <c r="I58" s="328">
        <v>11.805999999999999</v>
      </c>
    </row>
    <row r="59" spans="1:9">
      <c r="A59" s="240" t="s">
        <v>139</v>
      </c>
      <c r="B59" s="328">
        <v>292.08918668874998</v>
      </c>
      <c r="C59" s="328">
        <v>1300.8976190476201</v>
      </c>
      <c r="D59" s="328">
        <v>127.981462455</v>
      </c>
      <c r="E59" s="328">
        <v>15.3038095238095</v>
      </c>
      <c r="F59" s="328">
        <v>92.826058547749994</v>
      </c>
      <c r="G59" s="328">
        <v>970.38851683216706</v>
      </c>
      <c r="H59" s="328">
        <v>86.47</v>
      </c>
      <c r="I59" s="328">
        <v>12.398999999999999</v>
      </c>
    </row>
    <row r="60" spans="1:9">
      <c r="A60" s="240" t="s">
        <v>140</v>
      </c>
      <c r="B60" s="328">
        <v>292.039210529412</v>
      </c>
      <c r="C60" s="328">
        <v>1285.41590909091</v>
      </c>
      <c r="D60" s="328">
        <v>135.873992835</v>
      </c>
      <c r="E60" s="328">
        <v>15.0557142857143</v>
      </c>
      <c r="F60" s="328">
        <v>88.5751479934667</v>
      </c>
      <c r="G60" s="328">
        <v>976.31221718799998</v>
      </c>
      <c r="H60" s="328">
        <v>93.7</v>
      </c>
      <c r="I60" s="328">
        <v>12.122999999999999</v>
      </c>
    </row>
    <row r="61" spans="1:9">
      <c r="A61" s="240" t="s">
        <v>141</v>
      </c>
      <c r="B61" s="328">
        <v>272.96756833866698</v>
      </c>
      <c r="C61" s="328">
        <v>1283.8934782608701</v>
      </c>
      <c r="D61" s="328">
        <v>129.81851693999999</v>
      </c>
      <c r="E61" s="328">
        <v>14.6618181818182</v>
      </c>
      <c r="F61" s="328">
        <v>82.335655009666695</v>
      </c>
      <c r="G61" s="328">
        <v>885.58942326066597</v>
      </c>
      <c r="H61" s="328">
        <v>100.15</v>
      </c>
      <c r="I61" s="328">
        <v>12.176</v>
      </c>
    </row>
    <row r="62" spans="1:9">
      <c r="A62" s="240" t="s">
        <v>142</v>
      </c>
      <c r="B62" s="328">
        <v>266.18728037346591</v>
      </c>
      <c r="C62" s="328">
        <v>1359.0425</v>
      </c>
      <c r="D62" s="328">
        <v>118.0304045705287</v>
      </c>
      <c r="E62" s="328">
        <v>15.036099999999999</v>
      </c>
      <c r="F62" s="328">
        <v>85.798000000000002</v>
      </c>
      <c r="G62" s="328">
        <v>870.58890758840005</v>
      </c>
      <c r="H62" s="328">
        <v>108.94</v>
      </c>
      <c r="I62" s="328">
        <v>12.255000000000001</v>
      </c>
    </row>
    <row r="63" spans="1:9">
      <c r="A63" s="240" t="s">
        <v>143</v>
      </c>
      <c r="B63" s="328">
        <v>269.42696526893178</v>
      </c>
      <c r="C63" s="328">
        <v>1412.978260869565</v>
      </c>
      <c r="D63" s="328">
        <v>110.74359105753396</v>
      </c>
      <c r="E63" s="328">
        <v>15.775130434782605</v>
      </c>
      <c r="F63" s="328">
        <v>89.539565217391299</v>
      </c>
      <c r="G63" s="328">
        <v>815.46146029341298</v>
      </c>
      <c r="H63" s="328">
        <v>120.24</v>
      </c>
      <c r="I63" s="328">
        <v>11.77695652173913</v>
      </c>
    </row>
    <row r="64" spans="1:9">
      <c r="A64" s="240" t="s">
        <v>144</v>
      </c>
      <c r="B64" s="328">
        <v>258.90944479640672</v>
      </c>
      <c r="C64" s="328">
        <v>1498.7976190476193</v>
      </c>
      <c r="D64" s="328">
        <v>103.19874405892109</v>
      </c>
      <c r="E64" s="328">
        <v>17.200571428571429</v>
      </c>
      <c r="F64" s="328">
        <v>92.677619047619046</v>
      </c>
      <c r="G64" s="328">
        <v>753.37113534026696</v>
      </c>
      <c r="H64" s="328">
        <v>93.07</v>
      </c>
      <c r="I64" s="328">
        <v>11.899999999999999</v>
      </c>
    </row>
    <row r="65" spans="1:9" ht="12.75" customHeight="1">
      <c r="A65" s="240" t="s">
        <v>145</v>
      </c>
      <c r="B65" s="328">
        <v>260.44299644977627</v>
      </c>
      <c r="C65" s="328">
        <v>1508.9961904761906</v>
      </c>
      <c r="D65" s="328">
        <v>105.14642503147189</v>
      </c>
      <c r="E65" s="328">
        <v>18.106295238095242</v>
      </c>
      <c r="F65" s="328">
        <v>93.932857142857145</v>
      </c>
      <c r="G65" s="328">
        <v>763.42403823766699</v>
      </c>
      <c r="H65" s="328">
        <v>93.08</v>
      </c>
      <c r="I65" s="328">
        <v>11.87</v>
      </c>
    </row>
    <row r="66" spans="1:9">
      <c r="A66" s="240" t="s">
        <v>149</v>
      </c>
      <c r="B66" s="328">
        <v>260.49316772128378</v>
      </c>
      <c r="C66" s="328">
        <v>1494.8</v>
      </c>
      <c r="D66" s="328">
        <v>110.92995835736917</v>
      </c>
      <c r="E66" s="328">
        <v>17.645260869565213</v>
      </c>
      <c r="F66" s="328">
        <v>99.07913043478257</v>
      </c>
      <c r="G66" s="328">
        <v>753.11716117765195</v>
      </c>
      <c r="H66" s="328">
        <v>88.53</v>
      </c>
      <c r="I66" s="328">
        <v>11.1</v>
      </c>
    </row>
    <row r="67" spans="1:9" ht="78.75" customHeight="1">
      <c r="A67" s="803" t="s">
        <v>489</v>
      </c>
      <c r="B67" s="803"/>
      <c r="C67" s="803"/>
      <c r="D67" s="803"/>
      <c r="E67" s="803"/>
      <c r="F67" s="803"/>
      <c r="G67" s="803"/>
      <c r="H67" s="803"/>
      <c r="I67" s="803"/>
    </row>
  </sheetData>
  <mergeCells count="1">
    <mergeCell ref="A67:I67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6"/>
  <sheetViews>
    <sheetView showGridLines="0" view="pageBreakPreview" zoomScale="90" zoomScaleNormal="100" zoomScaleSheetLayoutView="90" workbookViewId="0">
      <selection activeCell="A116" sqref="A116:I116"/>
    </sheetView>
  </sheetViews>
  <sheetFormatPr baseColWidth="10" defaultRowHeight="15"/>
  <cols>
    <col min="1" max="1" width="17.7109375" style="146" customWidth="1"/>
    <col min="2" max="2" width="18.85546875" style="142" bestFit="1" customWidth="1"/>
    <col min="3" max="3" width="12.85546875" style="142" bestFit="1" customWidth="1"/>
    <col min="4" max="4" width="18.85546875" style="142" bestFit="1" customWidth="1"/>
    <col min="5" max="5" width="16" style="142" bestFit="1" customWidth="1"/>
    <col min="6" max="9" width="18.85546875" style="142" bestFit="1" customWidth="1"/>
    <col min="10" max="11" width="12.85546875" style="142" customWidth="1"/>
    <col min="12" max="12" width="2.5703125" style="143" customWidth="1"/>
    <col min="13" max="256" width="11.42578125" style="143"/>
    <col min="257" max="257" width="17.7109375" style="143" customWidth="1"/>
    <col min="258" max="258" width="18.85546875" style="143" bestFit="1" customWidth="1"/>
    <col min="259" max="259" width="12.85546875" style="143" bestFit="1" customWidth="1"/>
    <col min="260" max="260" width="18.85546875" style="143" bestFit="1" customWidth="1"/>
    <col min="261" max="261" width="16" style="143" bestFit="1" customWidth="1"/>
    <col min="262" max="265" width="18.85546875" style="143" bestFit="1" customWidth="1"/>
    <col min="266" max="267" width="12.85546875" style="143" customWidth="1"/>
    <col min="268" max="268" width="2.5703125" style="143" customWidth="1"/>
    <col min="269" max="512" width="11.42578125" style="143"/>
    <col min="513" max="513" width="17.7109375" style="143" customWidth="1"/>
    <col min="514" max="514" width="18.85546875" style="143" bestFit="1" customWidth="1"/>
    <col min="515" max="515" width="12.85546875" style="143" bestFit="1" customWidth="1"/>
    <col min="516" max="516" width="18.85546875" style="143" bestFit="1" customWidth="1"/>
    <col min="517" max="517" width="16" style="143" bestFit="1" customWidth="1"/>
    <col min="518" max="521" width="18.85546875" style="143" bestFit="1" customWidth="1"/>
    <col min="522" max="523" width="12.85546875" style="143" customWidth="1"/>
    <col min="524" max="524" width="2.5703125" style="143" customWidth="1"/>
    <col min="525" max="768" width="11.42578125" style="143"/>
    <col min="769" max="769" width="17.7109375" style="143" customWidth="1"/>
    <col min="770" max="770" width="18.85546875" style="143" bestFit="1" customWidth="1"/>
    <col min="771" max="771" width="12.85546875" style="143" bestFit="1" customWidth="1"/>
    <col min="772" max="772" width="18.85546875" style="143" bestFit="1" customWidth="1"/>
    <col min="773" max="773" width="16" style="143" bestFit="1" customWidth="1"/>
    <col min="774" max="777" width="18.85546875" style="143" bestFit="1" customWidth="1"/>
    <col min="778" max="779" width="12.85546875" style="143" customWidth="1"/>
    <col min="780" max="780" width="2.5703125" style="143" customWidth="1"/>
    <col min="781" max="1024" width="11.42578125" style="143"/>
    <col min="1025" max="1025" width="17.7109375" style="143" customWidth="1"/>
    <col min="1026" max="1026" width="18.85546875" style="143" bestFit="1" customWidth="1"/>
    <col min="1027" max="1027" width="12.85546875" style="143" bestFit="1" customWidth="1"/>
    <col min="1028" max="1028" width="18.85546875" style="143" bestFit="1" customWidth="1"/>
    <col min="1029" max="1029" width="16" style="143" bestFit="1" customWidth="1"/>
    <col min="1030" max="1033" width="18.85546875" style="143" bestFit="1" customWidth="1"/>
    <col min="1034" max="1035" width="12.85546875" style="143" customWidth="1"/>
    <col min="1036" max="1036" width="2.5703125" style="143" customWidth="1"/>
    <col min="1037" max="1280" width="11.42578125" style="143"/>
    <col min="1281" max="1281" width="17.7109375" style="143" customWidth="1"/>
    <col min="1282" max="1282" width="18.85546875" style="143" bestFit="1" customWidth="1"/>
    <col min="1283" max="1283" width="12.85546875" style="143" bestFit="1" customWidth="1"/>
    <col min="1284" max="1284" width="18.85546875" style="143" bestFit="1" customWidth="1"/>
    <col min="1285" max="1285" width="16" style="143" bestFit="1" customWidth="1"/>
    <col min="1286" max="1289" width="18.85546875" style="143" bestFit="1" customWidth="1"/>
    <col min="1290" max="1291" width="12.85546875" style="143" customWidth="1"/>
    <col min="1292" max="1292" width="2.5703125" style="143" customWidth="1"/>
    <col min="1293" max="1536" width="11.42578125" style="143"/>
    <col min="1537" max="1537" width="17.7109375" style="143" customWidth="1"/>
    <col min="1538" max="1538" width="18.85546875" style="143" bestFit="1" customWidth="1"/>
    <col min="1539" max="1539" width="12.85546875" style="143" bestFit="1" customWidth="1"/>
    <col min="1540" max="1540" width="18.85546875" style="143" bestFit="1" customWidth="1"/>
    <col min="1541" max="1541" width="16" style="143" bestFit="1" customWidth="1"/>
    <col min="1542" max="1545" width="18.85546875" style="143" bestFit="1" customWidth="1"/>
    <col min="1546" max="1547" width="12.85546875" style="143" customWidth="1"/>
    <col min="1548" max="1548" width="2.5703125" style="143" customWidth="1"/>
    <col min="1549" max="1792" width="11.42578125" style="143"/>
    <col min="1793" max="1793" width="17.7109375" style="143" customWidth="1"/>
    <col min="1794" max="1794" width="18.85546875" style="143" bestFit="1" customWidth="1"/>
    <col min="1795" max="1795" width="12.85546875" style="143" bestFit="1" customWidth="1"/>
    <col min="1796" max="1796" width="18.85546875" style="143" bestFit="1" customWidth="1"/>
    <col min="1797" max="1797" width="16" style="143" bestFit="1" customWidth="1"/>
    <col min="1798" max="1801" width="18.85546875" style="143" bestFit="1" customWidth="1"/>
    <col min="1802" max="1803" width="12.85546875" style="143" customWidth="1"/>
    <col min="1804" max="1804" width="2.5703125" style="143" customWidth="1"/>
    <col min="1805" max="2048" width="11.42578125" style="143"/>
    <col min="2049" max="2049" width="17.7109375" style="143" customWidth="1"/>
    <col min="2050" max="2050" width="18.85546875" style="143" bestFit="1" customWidth="1"/>
    <col min="2051" max="2051" width="12.85546875" style="143" bestFit="1" customWidth="1"/>
    <col min="2052" max="2052" width="18.85546875" style="143" bestFit="1" customWidth="1"/>
    <col min="2053" max="2053" width="16" style="143" bestFit="1" customWidth="1"/>
    <col min="2054" max="2057" width="18.85546875" style="143" bestFit="1" customWidth="1"/>
    <col min="2058" max="2059" width="12.85546875" style="143" customWidth="1"/>
    <col min="2060" max="2060" width="2.5703125" style="143" customWidth="1"/>
    <col min="2061" max="2304" width="11.42578125" style="143"/>
    <col min="2305" max="2305" width="17.7109375" style="143" customWidth="1"/>
    <col min="2306" max="2306" width="18.85546875" style="143" bestFit="1" customWidth="1"/>
    <col min="2307" max="2307" width="12.85546875" style="143" bestFit="1" customWidth="1"/>
    <col min="2308" max="2308" width="18.85546875" style="143" bestFit="1" customWidth="1"/>
    <col min="2309" max="2309" width="16" style="143" bestFit="1" customWidth="1"/>
    <col min="2310" max="2313" width="18.85546875" style="143" bestFit="1" customWidth="1"/>
    <col min="2314" max="2315" width="12.85546875" style="143" customWidth="1"/>
    <col min="2316" max="2316" width="2.5703125" style="143" customWidth="1"/>
    <col min="2317" max="2560" width="11.42578125" style="143"/>
    <col min="2561" max="2561" width="17.7109375" style="143" customWidth="1"/>
    <col min="2562" max="2562" width="18.85546875" style="143" bestFit="1" customWidth="1"/>
    <col min="2563" max="2563" width="12.85546875" style="143" bestFit="1" customWidth="1"/>
    <col min="2564" max="2564" width="18.85546875" style="143" bestFit="1" customWidth="1"/>
    <col min="2565" max="2565" width="16" style="143" bestFit="1" customWidth="1"/>
    <col min="2566" max="2569" width="18.85546875" style="143" bestFit="1" customWidth="1"/>
    <col min="2570" max="2571" width="12.85546875" style="143" customWidth="1"/>
    <col min="2572" max="2572" width="2.5703125" style="143" customWidth="1"/>
    <col min="2573" max="2816" width="11.42578125" style="143"/>
    <col min="2817" max="2817" width="17.7109375" style="143" customWidth="1"/>
    <col min="2818" max="2818" width="18.85546875" style="143" bestFit="1" customWidth="1"/>
    <col min="2819" max="2819" width="12.85546875" style="143" bestFit="1" customWidth="1"/>
    <col min="2820" max="2820" width="18.85546875" style="143" bestFit="1" customWidth="1"/>
    <col min="2821" max="2821" width="16" style="143" bestFit="1" customWidth="1"/>
    <col min="2822" max="2825" width="18.85546875" style="143" bestFit="1" customWidth="1"/>
    <col min="2826" max="2827" width="12.85546875" style="143" customWidth="1"/>
    <col min="2828" max="2828" width="2.5703125" style="143" customWidth="1"/>
    <col min="2829" max="3072" width="11.42578125" style="143"/>
    <col min="3073" max="3073" width="17.7109375" style="143" customWidth="1"/>
    <col min="3074" max="3074" width="18.85546875" style="143" bestFit="1" customWidth="1"/>
    <col min="3075" max="3075" width="12.85546875" style="143" bestFit="1" customWidth="1"/>
    <col min="3076" max="3076" width="18.85546875" style="143" bestFit="1" customWidth="1"/>
    <col min="3077" max="3077" width="16" style="143" bestFit="1" customWidth="1"/>
    <col min="3078" max="3081" width="18.85546875" style="143" bestFit="1" customWidth="1"/>
    <col min="3082" max="3083" width="12.85546875" style="143" customWidth="1"/>
    <col min="3084" max="3084" width="2.5703125" style="143" customWidth="1"/>
    <col min="3085" max="3328" width="11.42578125" style="143"/>
    <col min="3329" max="3329" width="17.7109375" style="143" customWidth="1"/>
    <col min="3330" max="3330" width="18.85546875" style="143" bestFit="1" customWidth="1"/>
    <col min="3331" max="3331" width="12.85546875" style="143" bestFit="1" customWidth="1"/>
    <col min="3332" max="3332" width="18.85546875" style="143" bestFit="1" customWidth="1"/>
    <col min="3333" max="3333" width="16" style="143" bestFit="1" customWidth="1"/>
    <col min="3334" max="3337" width="18.85546875" style="143" bestFit="1" customWidth="1"/>
    <col min="3338" max="3339" width="12.85546875" style="143" customWidth="1"/>
    <col min="3340" max="3340" width="2.5703125" style="143" customWidth="1"/>
    <col min="3341" max="3584" width="11.42578125" style="143"/>
    <col min="3585" max="3585" width="17.7109375" style="143" customWidth="1"/>
    <col min="3586" max="3586" width="18.85546875" style="143" bestFit="1" customWidth="1"/>
    <col min="3587" max="3587" width="12.85546875" style="143" bestFit="1" customWidth="1"/>
    <col min="3588" max="3588" width="18.85546875" style="143" bestFit="1" customWidth="1"/>
    <col min="3589" max="3589" width="16" style="143" bestFit="1" customWidth="1"/>
    <col min="3590" max="3593" width="18.85546875" style="143" bestFit="1" customWidth="1"/>
    <col min="3594" max="3595" width="12.85546875" style="143" customWidth="1"/>
    <col min="3596" max="3596" width="2.5703125" style="143" customWidth="1"/>
    <col min="3597" max="3840" width="11.42578125" style="143"/>
    <col min="3841" max="3841" width="17.7109375" style="143" customWidth="1"/>
    <col min="3842" max="3842" width="18.85546875" style="143" bestFit="1" customWidth="1"/>
    <col min="3843" max="3843" width="12.85546875" style="143" bestFit="1" customWidth="1"/>
    <col min="3844" max="3844" width="18.85546875" style="143" bestFit="1" customWidth="1"/>
    <col min="3845" max="3845" width="16" style="143" bestFit="1" customWidth="1"/>
    <col min="3846" max="3849" width="18.85546875" style="143" bestFit="1" customWidth="1"/>
    <col min="3850" max="3851" width="12.85546875" style="143" customWidth="1"/>
    <col min="3852" max="3852" width="2.5703125" style="143" customWidth="1"/>
    <col min="3853" max="4096" width="11.42578125" style="143"/>
    <col min="4097" max="4097" width="17.7109375" style="143" customWidth="1"/>
    <col min="4098" max="4098" width="18.85546875" style="143" bestFit="1" customWidth="1"/>
    <col min="4099" max="4099" width="12.85546875" style="143" bestFit="1" customWidth="1"/>
    <col min="4100" max="4100" width="18.85546875" style="143" bestFit="1" customWidth="1"/>
    <col min="4101" max="4101" width="16" style="143" bestFit="1" customWidth="1"/>
    <col min="4102" max="4105" width="18.85546875" style="143" bestFit="1" customWidth="1"/>
    <col min="4106" max="4107" width="12.85546875" style="143" customWidth="1"/>
    <col min="4108" max="4108" width="2.5703125" style="143" customWidth="1"/>
    <col min="4109" max="4352" width="11.42578125" style="143"/>
    <col min="4353" max="4353" width="17.7109375" style="143" customWidth="1"/>
    <col min="4354" max="4354" width="18.85546875" style="143" bestFit="1" customWidth="1"/>
    <col min="4355" max="4355" width="12.85546875" style="143" bestFit="1" customWidth="1"/>
    <col min="4356" max="4356" width="18.85546875" style="143" bestFit="1" customWidth="1"/>
    <col min="4357" max="4357" width="16" style="143" bestFit="1" customWidth="1"/>
    <col min="4358" max="4361" width="18.85546875" style="143" bestFit="1" customWidth="1"/>
    <col min="4362" max="4363" width="12.85546875" style="143" customWidth="1"/>
    <col min="4364" max="4364" width="2.5703125" style="143" customWidth="1"/>
    <col min="4365" max="4608" width="11.42578125" style="143"/>
    <col min="4609" max="4609" width="17.7109375" style="143" customWidth="1"/>
    <col min="4610" max="4610" width="18.85546875" style="143" bestFit="1" customWidth="1"/>
    <col min="4611" max="4611" width="12.85546875" style="143" bestFit="1" customWidth="1"/>
    <col min="4612" max="4612" width="18.85546875" style="143" bestFit="1" customWidth="1"/>
    <col min="4613" max="4613" width="16" style="143" bestFit="1" customWidth="1"/>
    <col min="4614" max="4617" width="18.85546875" style="143" bestFit="1" customWidth="1"/>
    <col min="4618" max="4619" width="12.85546875" style="143" customWidth="1"/>
    <col min="4620" max="4620" width="2.5703125" style="143" customWidth="1"/>
    <col min="4621" max="4864" width="11.42578125" style="143"/>
    <col min="4865" max="4865" width="17.7109375" style="143" customWidth="1"/>
    <col min="4866" max="4866" width="18.85546875" style="143" bestFit="1" customWidth="1"/>
    <col min="4867" max="4867" width="12.85546875" style="143" bestFit="1" customWidth="1"/>
    <col min="4868" max="4868" width="18.85546875" style="143" bestFit="1" customWidth="1"/>
    <col min="4869" max="4869" width="16" style="143" bestFit="1" customWidth="1"/>
    <col min="4870" max="4873" width="18.85546875" style="143" bestFit="1" customWidth="1"/>
    <col min="4874" max="4875" width="12.85546875" style="143" customWidth="1"/>
    <col min="4876" max="4876" width="2.5703125" style="143" customWidth="1"/>
    <col min="4877" max="5120" width="11.42578125" style="143"/>
    <col min="5121" max="5121" width="17.7109375" style="143" customWidth="1"/>
    <col min="5122" max="5122" width="18.85546875" style="143" bestFit="1" customWidth="1"/>
    <col min="5123" max="5123" width="12.85546875" style="143" bestFit="1" customWidth="1"/>
    <col min="5124" max="5124" width="18.85546875" style="143" bestFit="1" customWidth="1"/>
    <col min="5125" max="5125" width="16" style="143" bestFit="1" customWidth="1"/>
    <col min="5126" max="5129" width="18.85546875" style="143" bestFit="1" customWidth="1"/>
    <col min="5130" max="5131" width="12.85546875" style="143" customWidth="1"/>
    <col min="5132" max="5132" width="2.5703125" style="143" customWidth="1"/>
    <col min="5133" max="5376" width="11.42578125" style="143"/>
    <col min="5377" max="5377" width="17.7109375" style="143" customWidth="1"/>
    <col min="5378" max="5378" width="18.85546875" style="143" bestFit="1" customWidth="1"/>
    <col min="5379" max="5379" width="12.85546875" style="143" bestFit="1" customWidth="1"/>
    <col min="5380" max="5380" width="18.85546875" style="143" bestFit="1" customWidth="1"/>
    <col min="5381" max="5381" width="16" style="143" bestFit="1" customWidth="1"/>
    <col min="5382" max="5385" width="18.85546875" style="143" bestFit="1" customWidth="1"/>
    <col min="5386" max="5387" width="12.85546875" style="143" customWidth="1"/>
    <col min="5388" max="5388" width="2.5703125" style="143" customWidth="1"/>
    <col min="5389" max="5632" width="11.42578125" style="143"/>
    <col min="5633" max="5633" width="17.7109375" style="143" customWidth="1"/>
    <col min="5634" max="5634" width="18.85546875" style="143" bestFit="1" customWidth="1"/>
    <col min="5635" max="5635" width="12.85546875" style="143" bestFit="1" customWidth="1"/>
    <col min="5636" max="5636" width="18.85546875" style="143" bestFit="1" customWidth="1"/>
    <col min="5637" max="5637" width="16" style="143" bestFit="1" customWidth="1"/>
    <col min="5638" max="5641" width="18.85546875" style="143" bestFit="1" customWidth="1"/>
    <col min="5642" max="5643" width="12.85546875" style="143" customWidth="1"/>
    <col min="5644" max="5644" width="2.5703125" style="143" customWidth="1"/>
    <col min="5645" max="5888" width="11.42578125" style="143"/>
    <col min="5889" max="5889" width="17.7109375" style="143" customWidth="1"/>
    <col min="5890" max="5890" width="18.85546875" style="143" bestFit="1" customWidth="1"/>
    <col min="5891" max="5891" width="12.85546875" style="143" bestFit="1" customWidth="1"/>
    <col min="5892" max="5892" width="18.85546875" style="143" bestFit="1" customWidth="1"/>
    <col min="5893" max="5893" width="16" style="143" bestFit="1" customWidth="1"/>
    <col min="5894" max="5897" width="18.85546875" style="143" bestFit="1" customWidth="1"/>
    <col min="5898" max="5899" width="12.85546875" style="143" customWidth="1"/>
    <col min="5900" max="5900" width="2.5703125" style="143" customWidth="1"/>
    <col min="5901" max="6144" width="11.42578125" style="143"/>
    <col min="6145" max="6145" width="17.7109375" style="143" customWidth="1"/>
    <col min="6146" max="6146" width="18.85546875" style="143" bestFit="1" customWidth="1"/>
    <col min="6147" max="6147" width="12.85546875" style="143" bestFit="1" customWidth="1"/>
    <col min="6148" max="6148" width="18.85546875" style="143" bestFit="1" customWidth="1"/>
    <col min="6149" max="6149" width="16" style="143" bestFit="1" customWidth="1"/>
    <col min="6150" max="6153" width="18.85546875" style="143" bestFit="1" customWidth="1"/>
    <col min="6154" max="6155" width="12.85546875" style="143" customWidth="1"/>
    <col min="6156" max="6156" width="2.5703125" style="143" customWidth="1"/>
    <col min="6157" max="6400" width="11.42578125" style="143"/>
    <col min="6401" max="6401" width="17.7109375" style="143" customWidth="1"/>
    <col min="6402" max="6402" width="18.85546875" style="143" bestFit="1" customWidth="1"/>
    <col min="6403" max="6403" width="12.85546875" style="143" bestFit="1" customWidth="1"/>
    <col min="6404" max="6404" width="18.85546875" style="143" bestFit="1" customWidth="1"/>
    <col min="6405" max="6405" width="16" style="143" bestFit="1" customWidth="1"/>
    <col min="6406" max="6409" width="18.85546875" style="143" bestFit="1" customWidth="1"/>
    <col min="6410" max="6411" width="12.85546875" style="143" customWidth="1"/>
    <col min="6412" max="6412" width="2.5703125" style="143" customWidth="1"/>
    <col min="6413" max="6656" width="11.42578125" style="143"/>
    <col min="6657" max="6657" width="17.7109375" style="143" customWidth="1"/>
    <col min="6658" max="6658" width="18.85546875" style="143" bestFit="1" customWidth="1"/>
    <col min="6659" max="6659" width="12.85546875" style="143" bestFit="1" customWidth="1"/>
    <col min="6660" max="6660" width="18.85546875" style="143" bestFit="1" customWidth="1"/>
    <col min="6661" max="6661" width="16" style="143" bestFit="1" customWidth="1"/>
    <col min="6662" max="6665" width="18.85546875" style="143" bestFit="1" customWidth="1"/>
    <col min="6666" max="6667" width="12.85546875" style="143" customWidth="1"/>
    <col min="6668" max="6668" width="2.5703125" style="143" customWidth="1"/>
    <col min="6669" max="6912" width="11.42578125" style="143"/>
    <col min="6913" max="6913" width="17.7109375" style="143" customWidth="1"/>
    <col min="6914" max="6914" width="18.85546875" style="143" bestFit="1" customWidth="1"/>
    <col min="6915" max="6915" width="12.85546875" style="143" bestFit="1" customWidth="1"/>
    <col min="6916" max="6916" width="18.85546875" style="143" bestFit="1" customWidth="1"/>
    <col min="6917" max="6917" width="16" style="143" bestFit="1" customWidth="1"/>
    <col min="6918" max="6921" width="18.85546875" style="143" bestFit="1" customWidth="1"/>
    <col min="6922" max="6923" width="12.85546875" style="143" customWidth="1"/>
    <col min="6924" max="6924" width="2.5703125" style="143" customWidth="1"/>
    <col min="6925" max="7168" width="11.42578125" style="143"/>
    <col min="7169" max="7169" width="17.7109375" style="143" customWidth="1"/>
    <col min="7170" max="7170" width="18.85546875" style="143" bestFit="1" customWidth="1"/>
    <col min="7171" max="7171" width="12.85546875" style="143" bestFit="1" customWidth="1"/>
    <col min="7172" max="7172" width="18.85546875" style="143" bestFit="1" customWidth="1"/>
    <col min="7173" max="7173" width="16" style="143" bestFit="1" customWidth="1"/>
    <col min="7174" max="7177" width="18.85546875" style="143" bestFit="1" customWidth="1"/>
    <col min="7178" max="7179" width="12.85546875" style="143" customWidth="1"/>
    <col min="7180" max="7180" width="2.5703125" style="143" customWidth="1"/>
    <col min="7181" max="7424" width="11.42578125" style="143"/>
    <col min="7425" max="7425" width="17.7109375" style="143" customWidth="1"/>
    <col min="7426" max="7426" width="18.85546875" style="143" bestFit="1" customWidth="1"/>
    <col min="7427" max="7427" width="12.85546875" style="143" bestFit="1" customWidth="1"/>
    <col min="7428" max="7428" width="18.85546875" style="143" bestFit="1" customWidth="1"/>
    <col min="7429" max="7429" width="16" style="143" bestFit="1" customWidth="1"/>
    <col min="7430" max="7433" width="18.85546875" style="143" bestFit="1" customWidth="1"/>
    <col min="7434" max="7435" width="12.85546875" style="143" customWidth="1"/>
    <col min="7436" max="7436" width="2.5703125" style="143" customWidth="1"/>
    <col min="7437" max="7680" width="11.42578125" style="143"/>
    <col min="7681" max="7681" width="17.7109375" style="143" customWidth="1"/>
    <col min="7682" max="7682" width="18.85546875" style="143" bestFit="1" customWidth="1"/>
    <col min="7683" max="7683" width="12.85546875" style="143" bestFit="1" customWidth="1"/>
    <col min="7684" max="7684" width="18.85546875" style="143" bestFit="1" customWidth="1"/>
    <col min="7685" max="7685" width="16" style="143" bestFit="1" customWidth="1"/>
    <col min="7686" max="7689" width="18.85546875" style="143" bestFit="1" customWidth="1"/>
    <col min="7690" max="7691" width="12.85546875" style="143" customWidth="1"/>
    <col min="7692" max="7692" width="2.5703125" style="143" customWidth="1"/>
    <col min="7693" max="7936" width="11.42578125" style="143"/>
    <col min="7937" max="7937" width="17.7109375" style="143" customWidth="1"/>
    <col min="7938" max="7938" width="18.85546875" style="143" bestFit="1" customWidth="1"/>
    <col min="7939" max="7939" width="12.85546875" style="143" bestFit="1" customWidth="1"/>
    <col min="7940" max="7940" width="18.85546875" style="143" bestFit="1" customWidth="1"/>
    <col min="7941" max="7941" width="16" style="143" bestFit="1" customWidth="1"/>
    <col min="7942" max="7945" width="18.85546875" style="143" bestFit="1" customWidth="1"/>
    <col min="7946" max="7947" width="12.85546875" style="143" customWidth="1"/>
    <col min="7948" max="7948" width="2.5703125" style="143" customWidth="1"/>
    <col min="7949" max="8192" width="11.42578125" style="143"/>
    <col min="8193" max="8193" width="17.7109375" style="143" customWidth="1"/>
    <col min="8194" max="8194" width="18.85546875" style="143" bestFit="1" customWidth="1"/>
    <col min="8195" max="8195" width="12.85546875" style="143" bestFit="1" customWidth="1"/>
    <col min="8196" max="8196" width="18.85546875" style="143" bestFit="1" customWidth="1"/>
    <col min="8197" max="8197" width="16" style="143" bestFit="1" customWidth="1"/>
    <col min="8198" max="8201" width="18.85546875" style="143" bestFit="1" customWidth="1"/>
    <col min="8202" max="8203" width="12.85546875" style="143" customWidth="1"/>
    <col min="8204" max="8204" width="2.5703125" style="143" customWidth="1"/>
    <col min="8205" max="8448" width="11.42578125" style="143"/>
    <col min="8449" max="8449" width="17.7109375" style="143" customWidth="1"/>
    <col min="8450" max="8450" width="18.85546875" style="143" bestFit="1" customWidth="1"/>
    <col min="8451" max="8451" width="12.85546875" style="143" bestFit="1" customWidth="1"/>
    <col min="8452" max="8452" width="18.85546875" style="143" bestFit="1" customWidth="1"/>
    <col min="8453" max="8453" width="16" style="143" bestFit="1" customWidth="1"/>
    <col min="8454" max="8457" width="18.85546875" style="143" bestFit="1" customWidth="1"/>
    <col min="8458" max="8459" width="12.85546875" style="143" customWidth="1"/>
    <col min="8460" max="8460" width="2.5703125" style="143" customWidth="1"/>
    <col min="8461" max="8704" width="11.42578125" style="143"/>
    <col min="8705" max="8705" width="17.7109375" style="143" customWidth="1"/>
    <col min="8706" max="8706" width="18.85546875" style="143" bestFit="1" customWidth="1"/>
    <col min="8707" max="8707" width="12.85546875" style="143" bestFit="1" customWidth="1"/>
    <col min="8708" max="8708" width="18.85546875" style="143" bestFit="1" customWidth="1"/>
    <col min="8709" max="8709" width="16" style="143" bestFit="1" customWidth="1"/>
    <col min="8710" max="8713" width="18.85546875" style="143" bestFit="1" customWidth="1"/>
    <col min="8714" max="8715" width="12.85546875" style="143" customWidth="1"/>
    <col min="8716" max="8716" width="2.5703125" style="143" customWidth="1"/>
    <col min="8717" max="8960" width="11.42578125" style="143"/>
    <col min="8961" max="8961" width="17.7109375" style="143" customWidth="1"/>
    <col min="8962" max="8962" width="18.85546875" style="143" bestFit="1" customWidth="1"/>
    <col min="8963" max="8963" width="12.85546875" style="143" bestFit="1" customWidth="1"/>
    <col min="8964" max="8964" width="18.85546875" style="143" bestFit="1" customWidth="1"/>
    <col min="8965" max="8965" width="16" style="143" bestFit="1" customWidth="1"/>
    <col min="8966" max="8969" width="18.85546875" style="143" bestFit="1" customWidth="1"/>
    <col min="8970" max="8971" width="12.85546875" style="143" customWidth="1"/>
    <col min="8972" max="8972" width="2.5703125" style="143" customWidth="1"/>
    <col min="8973" max="9216" width="11.42578125" style="143"/>
    <col min="9217" max="9217" width="17.7109375" style="143" customWidth="1"/>
    <col min="9218" max="9218" width="18.85546875" style="143" bestFit="1" customWidth="1"/>
    <col min="9219" max="9219" width="12.85546875" style="143" bestFit="1" customWidth="1"/>
    <col min="9220" max="9220" width="18.85546875" style="143" bestFit="1" customWidth="1"/>
    <col min="9221" max="9221" width="16" style="143" bestFit="1" customWidth="1"/>
    <col min="9222" max="9225" width="18.85546875" style="143" bestFit="1" customWidth="1"/>
    <col min="9226" max="9227" width="12.85546875" style="143" customWidth="1"/>
    <col min="9228" max="9228" width="2.5703125" style="143" customWidth="1"/>
    <col min="9229" max="9472" width="11.42578125" style="143"/>
    <col min="9473" max="9473" width="17.7109375" style="143" customWidth="1"/>
    <col min="9474" max="9474" width="18.85546875" style="143" bestFit="1" customWidth="1"/>
    <col min="9475" max="9475" width="12.85546875" style="143" bestFit="1" customWidth="1"/>
    <col min="9476" max="9476" width="18.85546875" style="143" bestFit="1" customWidth="1"/>
    <col min="9477" max="9477" width="16" style="143" bestFit="1" customWidth="1"/>
    <col min="9478" max="9481" width="18.85546875" style="143" bestFit="1" customWidth="1"/>
    <col min="9482" max="9483" width="12.85546875" style="143" customWidth="1"/>
    <col min="9484" max="9484" width="2.5703125" style="143" customWidth="1"/>
    <col min="9485" max="9728" width="11.42578125" style="143"/>
    <col min="9729" max="9729" width="17.7109375" style="143" customWidth="1"/>
    <col min="9730" max="9730" width="18.85546875" style="143" bestFit="1" customWidth="1"/>
    <col min="9731" max="9731" width="12.85546875" style="143" bestFit="1" customWidth="1"/>
    <col min="9732" max="9732" width="18.85546875" style="143" bestFit="1" customWidth="1"/>
    <col min="9733" max="9733" width="16" style="143" bestFit="1" customWidth="1"/>
    <col min="9734" max="9737" width="18.85546875" style="143" bestFit="1" customWidth="1"/>
    <col min="9738" max="9739" width="12.85546875" style="143" customWidth="1"/>
    <col min="9740" max="9740" width="2.5703125" style="143" customWidth="1"/>
    <col min="9741" max="9984" width="11.42578125" style="143"/>
    <col min="9985" max="9985" width="17.7109375" style="143" customWidth="1"/>
    <col min="9986" max="9986" width="18.85546875" style="143" bestFit="1" customWidth="1"/>
    <col min="9987" max="9987" width="12.85546875" style="143" bestFit="1" customWidth="1"/>
    <col min="9988" max="9988" width="18.85546875" style="143" bestFit="1" customWidth="1"/>
    <col min="9989" max="9989" width="16" style="143" bestFit="1" customWidth="1"/>
    <col min="9990" max="9993" width="18.85546875" style="143" bestFit="1" customWidth="1"/>
    <col min="9994" max="9995" width="12.85546875" style="143" customWidth="1"/>
    <col min="9996" max="9996" width="2.5703125" style="143" customWidth="1"/>
    <col min="9997" max="10240" width="11.42578125" style="143"/>
    <col min="10241" max="10241" width="17.7109375" style="143" customWidth="1"/>
    <col min="10242" max="10242" width="18.85546875" style="143" bestFit="1" customWidth="1"/>
    <col min="10243" max="10243" width="12.85546875" style="143" bestFit="1" customWidth="1"/>
    <col min="10244" max="10244" width="18.85546875" style="143" bestFit="1" customWidth="1"/>
    <col min="10245" max="10245" width="16" style="143" bestFit="1" customWidth="1"/>
    <col min="10246" max="10249" width="18.85546875" style="143" bestFit="1" customWidth="1"/>
    <col min="10250" max="10251" width="12.85546875" style="143" customWidth="1"/>
    <col min="10252" max="10252" width="2.5703125" style="143" customWidth="1"/>
    <col min="10253" max="10496" width="11.42578125" style="143"/>
    <col min="10497" max="10497" width="17.7109375" style="143" customWidth="1"/>
    <col min="10498" max="10498" width="18.85546875" style="143" bestFit="1" customWidth="1"/>
    <col min="10499" max="10499" width="12.85546875" style="143" bestFit="1" customWidth="1"/>
    <col min="10500" max="10500" width="18.85546875" style="143" bestFit="1" customWidth="1"/>
    <col min="10501" max="10501" width="16" style="143" bestFit="1" customWidth="1"/>
    <col min="10502" max="10505" width="18.85546875" style="143" bestFit="1" customWidth="1"/>
    <col min="10506" max="10507" width="12.85546875" style="143" customWidth="1"/>
    <col min="10508" max="10508" width="2.5703125" style="143" customWidth="1"/>
    <col min="10509" max="10752" width="11.42578125" style="143"/>
    <col min="10753" max="10753" width="17.7109375" style="143" customWidth="1"/>
    <col min="10754" max="10754" width="18.85546875" style="143" bestFit="1" customWidth="1"/>
    <col min="10755" max="10755" width="12.85546875" style="143" bestFit="1" customWidth="1"/>
    <col min="10756" max="10756" width="18.85546875" style="143" bestFit="1" customWidth="1"/>
    <col min="10757" max="10757" width="16" style="143" bestFit="1" customWidth="1"/>
    <col min="10758" max="10761" width="18.85546875" style="143" bestFit="1" customWidth="1"/>
    <col min="10762" max="10763" width="12.85546875" style="143" customWidth="1"/>
    <col min="10764" max="10764" width="2.5703125" style="143" customWidth="1"/>
    <col min="10765" max="11008" width="11.42578125" style="143"/>
    <col min="11009" max="11009" width="17.7109375" style="143" customWidth="1"/>
    <col min="11010" max="11010" width="18.85546875" style="143" bestFit="1" customWidth="1"/>
    <col min="11011" max="11011" width="12.85546875" style="143" bestFit="1" customWidth="1"/>
    <col min="11012" max="11012" width="18.85546875" style="143" bestFit="1" customWidth="1"/>
    <col min="11013" max="11013" width="16" style="143" bestFit="1" customWidth="1"/>
    <col min="11014" max="11017" width="18.85546875" style="143" bestFit="1" customWidth="1"/>
    <col min="11018" max="11019" width="12.85546875" style="143" customWidth="1"/>
    <col min="11020" max="11020" width="2.5703125" style="143" customWidth="1"/>
    <col min="11021" max="11264" width="11.42578125" style="143"/>
    <col min="11265" max="11265" width="17.7109375" style="143" customWidth="1"/>
    <col min="11266" max="11266" width="18.85546875" style="143" bestFit="1" customWidth="1"/>
    <col min="11267" max="11267" width="12.85546875" style="143" bestFit="1" customWidth="1"/>
    <col min="11268" max="11268" width="18.85546875" style="143" bestFit="1" customWidth="1"/>
    <col min="11269" max="11269" width="16" style="143" bestFit="1" customWidth="1"/>
    <col min="11270" max="11273" width="18.85546875" style="143" bestFit="1" customWidth="1"/>
    <col min="11274" max="11275" width="12.85546875" style="143" customWidth="1"/>
    <col min="11276" max="11276" width="2.5703125" style="143" customWidth="1"/>
    <col min="11277" max="11520" width="11.42578125" style="143"/>
    <col min="11521" max="11521" width="17.7109375" style="143" customWidth="1"/>
    <col min="11522" max="11522" width="18.85546875" style="143" bestFit="1" customWidth="1"/>
    <col min="11523" max="11523" width="12.85546875" style="143" bestFit="1" customWidth="1"/>
    <col min="11524" max="11524" width="18.85546875" style="143" bestFit="1" customWidth="1"/>
    <col min="11525" max="11525" width="16" style="143" bestFit="1" customWidth="1"/>
    <col min="11526" max="11529" width="18.85546875" style="143" bestFit="1" customWidth="1"/>
    <col min="11530" max="11531" width="12.85546875" style="143" customWidth="1"/>
    <col min="11532" max="11532" width="2.5703125" style="143" customWidth="1"/>
    <col min="11533" max="11776" width="11.42578125" style="143"/>
    <col min="11777" max="11777" width="17.7109375" style="143" customWidth="1"/>
    <col min="11778" max="11778" width="18.85546875" style="143" bestFit="1" customWidth="1"/>
    <col min="11779" max="11779" width="12.85546875" style="143" bestFit="1" customWidth="1"/>
    <col min="11780" max="11780" width="18.85546875" style="143" bestFit="1" customWidth="1"/>
    <col min="11781" max="11781" width="16" style="143" bestFit="1" customWidth="1"/>
    <col min="11782" max="11785" width="18.85546875" style="143" bestFit="1" customWidth="1"/>
    <col min="11786" max="11787" width="12.85546875" style="143" customWidth="1"/>
    <col min="11788" max="11788" width="2.5703125" style="143" customWidth="1"/>
    <col min="11789" max="12032" width="11.42578125" style="143"/>
    <col min="12033" max="12033" width="17.7109375" style="143" customWidth="1"/>
    <col min="12034" max="12034" width="18.85546875" style="143" bestFit="1" customWidth="1"/>
    <col min="12035" max="12035" width="12.85546875" style="143" bestFit="1" customWidth="1"/>
    <col min="12036" max="12036" width="18.85546875" style="143" bestFit="1" customWidth="1"/>
    <col min="12037" max="12037" width="16" style="143" bestFit="1" customWidth="1"/>
    <col min="12038" max="12041" width="18.85546875" style="143" bestFit="1" customWidth="1"/>
    <col min="12042" max="12043" width="12.85546875" style="143" customWidth="1"/>
    <col min="12044" max="12044" width="2.5703125" style="143" customWidth="1"/>
    <col min="12045" max="12288" width="11.42578125" style="143"/>
    <col min="12289" max="12289" width="17.7109375" style="143" customWidth="1"/>
    <col min="12290" max="12290" width="18.85546875" style="143" bestFit="1" customWidth="1"/>
    <col min="12291" max="12291" width="12.85546875" style="143" bestFit="1" customWidth="1"/>
    <col min="12292" max="12292" width="18.85546875" style="143" bestFit="1" customWidth="1"/>
    <col min="12293" max="12293" width="16" style="143" bestFit="1" customWidth="1"/>
    <col min="12294" max="12297" width="18.85546875" style="143" bestFit="1" customWidth="1"/>
    <col min="12298" max="12299" width="12.85546875" style="143" customWidth="1"/>
    <col min="12300" max="12300" width="2.5703125" style="143" customWidth="1"/>
    <col min="12301" max="12544" width="11.42578125" style="143"/>
    <col min="12545" max="12545" width="17.7109375" style="143" customWidth="1"/>
    <col min="12546" max="12546" width="18.85546875" style="143" bestFit="1" customWidth="1"/>
    <col min="12547" max="12547" width="12.85546875" style="143" bestFit="1" customWidth="1"/>
    <col min="12548" max="12548" width="18.85546875" style="143" bestFit="1" customWidth="1"/>
    <col min="12549" max="12549" width="16" style="143" bestFit="1" customWidth="1"/>
    <col min="12550" max="12553" width="18.85546875" style="143" bestFit="1" customWidth="1"/>
    <col min="12554" max="12555" width="12.85546875" style="143" customWidth="1"/>
    <col min="12556" max="12556" width="2.5703125" style="143" customWidth="1"/>
    <col min="12557" max="12800" width="11.42578125" style="143"/>
    <col min="12801" max="12801" width="17.7109375" style="143" customWidth="1"/>
    <col min="12802" max="12802" width="18.85546875" style="143" bestFit="1" customWidth="1"/>
    <col min="12803" max="12803" width="12.85546875" style="143" bestFit="1" customWidth="1"/>
    <col min="12804" max="12804" width="18.85546875" style="143" bestFit="1" customWidth="1"/>
    <col min="12805" max="12805" width="16" style="143" bestFit="1" customWidth="1"/>
    <col min="12806" max="12809" width="18.85546875" style="143" bestFit="1" customWidth="1"/>
    <col min="12810" max="12811" width="12.85546875" style="143" customWidth="1"/>
    <col min="12812" max="12812" width="2.5703125" style="143" customWidth="1"/>
    <col min="12813" max="13056" width="11.42578125" style="143"/>
    <col min="13057" max="13057" width="17.7109375" style="143" customWidth="1"/>
    <col min="13058" max="13058" width="18.85546875" style="143" bestFit="1" customWidth="1"/>
    <col min="13059" max="13059" width="12.85546875" style="143" bestFit="1" customWidth="1"/>
    <col min="13060" max="13060" width="18.85546875" style="143" bestFit="1" customWidth="1"/>
    <col min="13061" max="13061" width="16" style="143" bestFit="1" customWidth="1"/>
    <col min="13062" max="13065" width="18.85546875" style="143" bestFit="1" customWidth="1"/>
    <col min="13066" max="13067" width="12.85546875" style="143" customWidth="1"/>
    <col min="13068" max="13068" width="2.5703125" style="143" customWidth="1"/>
    <col min="13069" max="13312" width="11.42578125" style="143"/>
    <col min="13313" max="13313" width="17.7109375" style="143" customWidth="1"/>
    <col min="13314" max="13314" width="18.85546875" style="143" bestFit="1" customWidth="1"/>
    <col min="13315" max="13315" width="12.85546875" style="143" bestFit="1" customWidth="1"/>
    <col min="13316" max="13316" width="18.85546875" style="143" bestFit="1" customWidth="1"/>
    <col min="13317" max="13317" width="16" style="143" bestFit="1" customWidth="1"/>
    <col min="13318" max="13321" width="18.85546875" style="143" bestFit="1" customWidth="1"/>
    <col min="13322" max="13323" width="12.85546875" style="143" customWidth="1"/>
    <col min="13324" max="13324" width="2.5703125" style="143" customWidth="1"/>
    <col min="13325" max="13568" width="11.42578125" style="143"/>
    <col min="13569" max="13569" width="17.7109375" style="143" customWidth="1"/>
    <col min="13570" max="13570" width="18.85546875" style="143" bestFit="1" customWidth="1"/>
    <col min="13571" max="13571" width="12.85546875" style="143" bestFit="1" customWidth="1"/>
    <col min="13572" max="13572" width="18.85546875" style="143" bestFit="1" customWidth="1"/>
    <col min="13573" max="13573" width="16" style="143" bestFit="1" customWidth="1"/>
    <col min="13574" max="13577" width="18.85546875" style="143" bestFit="1" customWidth="1"/>
    <col min="13578" max="13579" width="12.85546875" style="143" customWidth="1"/>
    <col min="13580" max="13580" width="2.5703125" style="143" customWidth="1"/>
    <col min="13581" max="13824" width="11.42578125" style="143"/>
    <col min="13825" max="13825" width="17.7109375" style="143" customWidth="1"/>
    <col min="13826" max="13826" width="18.85546875" style="143" bestFit="1" customWidth="1"/>
    <col min="13827" max="13827" width="12.85546875" style="143" bestFit="1" customWidth="1"/>
    <col min="13828" max="13828" width="18.85546875" style="143" bestFit="1" customWidth="1"/>
    <col min="13829" max="13829" width="16" style="143" bestFit="1" customWidth="1"/>
    <col min="13830" max="13833" width="18.85546875" style="143" bestFit="1" customWidth="1"/>
    <col min="13834" max="13835" width="12.85546875" style="143" customWidth="1"/>
    <col min="13836" max="13836" width="2.5703125" style="143" customWidth="1"/>
    <col min="13837" max="14080" width="11.42578125" style="143"/>
    <col min="14081" max="14081" width="17.7109375" style="143" customWidth="1"/>
    <col min="14082" max="14082" width="18.85546875" style="143" bestFit="1" customWidth="1"/>
    <col min="14083" max="14083" width="12.85546875" style="143" bestFit="1" customWidth="1"/>
    <col min="14084" max="14084" width="18.85546875" style="143" bestFit="1" customWidth="1"/>
    <col min="14085" max="14085" width="16" style="143" bestFit="1" customWidth="1"/>
    <col min="14086" max="14089" width="18.85546875" style="143" bestFit="1" customWidth="1"/>
    <col min="14090" max="14091" width="12.85546875" style="143" customWidth="1"/>
    <col min="14092" max="14092" width="2.5703125" style="143" customWidth="1"/>
    <col min="14093" max="14336" width="11.42578125" style="143"/>
    <col min="14337" max="14337" width="17.7109375" style="143" customWidth="1"/>
    <col min="14338" max="14338" width="18.85546875" style="143" bestFit="1" customWidth="1"/>
    <col min="14339" max="14339" width="12.85546875" style="143" bestFit="1" customWidth="1"/>
    <col min="14340" max="14340" width="18.85546875" style="143" bestFit="1" customWidth="1"/>
    <col min="14341" max="14341" width="16" style="143" bestFit="1" customWidth="1"/>
    <col min="14342" max="14345" width="18.85546875" style="143" bestFit="1" customWidth="1"/>
    <col min="14346" max="14347" width="12.85546875" style="143" customWidth="1"/>
    <col min="14348" max="14348" width="2.5703125" style="143" customWidth="1"/>
    <col min="14349" max="14592" width="11.42578125" style="143"/>
    <col min="14593" max="14593" width="17.7109375" style="143" customWidth="1"/>
    <col min="14594" max="14594" width="18.85546875" style="143" bestFit="1" customWidth="1"/>
    <col min="14595" max="14595" width="12.85546875" style="143" bestFit="1" customWidth="1"/>
    <col min="14596" max="14596" width="18.85546875" style="143" bestFit="1" customWidth="1"/>
    <col min="14597" max="14597" width="16" style="143" bestFit="1" customWidth="1"/>
    <col min="14598" max="14601" width="18.85546875" style="143" bestFit="1" customWidth="1"/>
    <col min="14602" max="14603" width="12.85546875" style="143" customWidth="1"/>
    <col min="14604" max="14604" width="2.5703125" style="143" customWidth="1"/>
    <col min="14605" max="14848" width="11.42578125" style="143"/>
    <col min="14849" max="14849" width="17.7109375" style="143" customWidth="1"/>
    <col min="14850" max="14850" width="18.85546875" style="143" bestFit="1" customWidth="1"/>
    <col min="14851" max="14851" width="12.85546875" style="143" bestFit="1" customWidth="1"/>
    <col min="14852" max="14852" width="18.85546875" style="143" bestFit="1" customWidth="1"/>
    <col min="14853" max="14853" width="16" style="143" bestFit="1" customWidth="1"/>
    <col min="14854" max="14857" width="18.85546875" style="143" bestFit="1" customWidth="1"/>
    <col min="14858" max="14859" width="12.85546875" style="143" customWidth="1"/>
    <col min="14860" max="14860" width="2.5703125" style="143" customWidth="1"/>
    <col min="14861" max="15104" width="11.42578125" style="143"/>
    <col min="15105" max="15105" width="17.7109375" style="143" customWidth="1"/>
    <col min="15106" max="15106" width="18.85546875" style="143" bestFit="1" customWidth="1"/>
    <col min="15107" max="15107" width="12.85546875" style="143" bestFit="1" customWidth="1"/>
    <col min="15108" max="15108" width="18.85546875" style="143" bestFit="1" customWidth="1"/>
    <col min="15109" max="15109" width="16" style="143" bestFit="1" customWidth="1"/>
    <col min="15110" max="15113" width="18.85546875" style="143" bestFit="1" customWidth="1"/>
    <col min="15114" max="15115" width="12.85546875" style="143" customWidth="1"/>
    <col min="15116" max="15116" width="2.5703125" style="143" customWidth="1"/>
    <col min="15117" max="15360" width="11.42578125" style="143"/>
    <col min="15361" max="15361" width="17.7109375" style="143" customWidth="1"/>
    <col min="15362" max="15362" width="18.85546875" style="143" bestFit="1" customWidth="1"/>
    <col min="15363" max="15363" width="12.85546875" style="143" bestFit="1" customWidth="1"/>
    <col min="15364" max="15364" width="18.85546875" style="143" bestFit="1" customWidth="1"/>
    <col min="15365" max="15365" width="16" style="143" bestFit="1" customWidth="1"/>
    <col min="15366" max="15369" width="18.85546875" style="143" bestFit="1" customWidth="1"/>
    <col min="15370" max="15371" width="12.85546875" style="143" customWidth="1"/>
    <col min="15372" max="15372" width="2.5703125" style="143" customWidth="1"/>
    <col min="15373" max="15616" width="11.42578125" style="143"/>
    <col min="15617" max="15617" width="17.7109375" style="143" customWidth="1"/>
    <col min="15618" max="15618" width="18.85546875" style="143" bestFit="1" customWidth="1"/>
    <col min="15619" max="15619" width="12.85546875" style="143" bestFit="1" customWidth="1"/>
    <col min="15620" max="15620" width="18.85546875" style="143" bestFit="1" customWidth="1"/>
    <col min="15621" max="15621" width="16" style="143" bestFit="1" customWidth="1"/>
    <col min="15622" max="15625" width="18.85546875" style="143" bestFit="1" customWidth="1"/>
    <col min="15626" max="15627" width="12.85546875" style="143" customWidth="1"/>
    <col min="15628" max="15628" width="2.5703125" style="143" customWidth="1"/>
    <col min="15629" max="15872" width="11.42578125" style="143"/>
    <col min="15873" max="15873" width="17.7109375" style="143" customWidth="1"/>
    <col min="15874" max="15874" width="18.85546875" style="143" bestFit="1" customWidth="1"/>
    <col min="15875" max="15875" width="12.85546875" style="143" bestFit="1" customWidth="1"/>
    <col min="15876" max="15876" width="18.85546875" style="143" bestFit="1" customWidth="1"/>
    <col min="15877" max="15877" width="16" style="143" bestFit="1" customWidth="1"/>
    <col min="15878" max="15881" width="18.85546875" style="143" bestFit="1" customWidth="1"/>
    <col min="15882" max="15883" width="12.85546875" style="143" customWidth="1"/>
    <col min="15884" max="15884" width="2.5703125" style="143" customWidth="1"/>
    <col min="15885" max="16128" width="11.42578125" style="143"/>
    <col min="16129" max="16129" width="17.7109375" style="143" customWidth="1"/>
    <col min="16130" max="16130" width="18.85546875" style="143" bestFit="1" customWidth="1"/>
    <col min="16131" max="16131" width="12.85546875" style="143" bestFit="1" customWidth="1"/>
    <col min="16132" max="16132" width="18.85546875" style="143" bestFit="1" customWidth="1"/>
    <col min="16133" max="16133" width="16" style="143" bestFit="1" customWidth="1"/>
    <col min="16134" max="16137" width="18.85546875" style="143" bestFit="1" customWidth="1"/>
    <col min="16138" max="16139" width="12.85546875" style="143" customWidth="1"/>
    <col min="16140" max="16140" width="2.5703125" style="143" customWidth="1"/>
    <col min="16141" max="16384" width="11.42578125" style="143"/>
  </cols>
  <sheetData>
    <row r="1" spans="1:26">
      <c r="A1" s="173" t="s">
        <v>251</v>
      </c>
    </row>
    <row r="2" spans="1:26" ht="15.75">
      <c r="A2" s="136" t="s">
        <v>252</v>
      </c>
    </row>
    <row r="3" spans="1:26" ht="15.75">
      <c r="A3" s="136"/>
    </row>
    <row r="4" spans="1:26">
      <c r="A4" s="8" t="s">
        <v>349</v>
      </c>
    </row>
    <row r="5" spans="1:26">
      <c r="A5" s="150" t="s">
        <v>248</v>
      </c>
      <c r="B5" s="249" t="s">
        <v>198</v>
      </c>
      <c r="C5" s="249" t="s">
        <v>199</v>
      </c>
      <c r="D5" s="249" t="s">
        <v>200</v>
      </c>
      <c r="E5" s="249" t="s">
        <v>201</v>
      </c>
      <c r="F5" s="249" t="s">
        <v>202</v>
      </c>
      <c r="G5" s="249" t="s">
        <v>204</v>
      </c>
      <c r="H5" s="249" t="s">
        <v>203</v>
      </c>
      <c r="I5" s="249" t="s">
        <v>205</v>
      </c>
      <c r="J5" s="249" t="s">
        <v>26</v>
      </c>
      <c r="K5" s="249" t="s">
        <v>55</v>
      </c>
    </row>
    <row r="6" spans="1:26">
      <c r="A6" s="146">
        <v>2010</v>
      </c>
      <c r="B6" s="640">
        <v>8879</v>
      </c>
      <c r="C6" s="640">
        <v>7745</v>
      </c>
      <c r="D6" s="640">
        <v>1696</v>
      </c>
      <c r="E6" s="142">
        <v>118</v>
      </c>
      <c r="F6" s="640">
        <v>1579</v>
      </c>
      <c r="G6" s="142">
        <v>842</v>
      </c>
      <c r="H6" s="142">
        <v>523</v>
      </c>
      <c r="I6" s="142">
        <v>492</v>
      </c>
      <c r="J6" s="142">
        <v>29</v>
      </c>
      <c r="K6" s="640">
        <f>SUM(B6:J6)</f>
        <v>21903</v>
      </c>
    </row>
    <row r="7" spans="1:26">
      <c r="A7" s="146">
        <v>2011</v>
      </c>
      <c r="B7" s="640">
        <v>10721</v>
      </c>
      <c r="C7" s="640">
        <v>10235</v>
      </c>
      <c r="D7" s="640">
        <v>1523</v>
      </c>
      <c r="E7" s="142">
        <v>219</v>
      </c>
      <c r="F7" s="640">
        <v>2427</v>
      </c>
      <c r="G7" s="142">
        <v>776</v>
      </c>
      <c r="H7" s="640">
        <v>1030</v>
      </c>
      <c r="I7" s="142">
        <v>564</v>
      </c>
      <c r="J7" s="142">
        <v>31</v>
      </c>
      <c r="K7" s="640">
        <f>SUM(B7:J7)</f>
        <v>27526</v>
      </c>
    </row>
    <row r="8" spans="1:26">
      <c r="A8" s="146">
        <v>2012</v>
      </c>
      <c r="B8" s="640">
        <v>10731</v>
      </c>
      <c r="C8" s="640">
        <v>10746</v>
      </c>
      <c r="D8" s="640">
        <v>1352</v>
      </c>
      <c r="E8" s="142">
        <v>210</v>
      </c>
      <c r="F8" s="640">
        <v>2575</v>
      </c>
      <c r="G8" s="142">
        <v>558</v>
      </c>
      <c r="H8" s="142">
        <v>845</v>
      </c>
      <c r="I8" s="142">
        <v>428</v>
      </c>
      <c r="J8" s="142">
        <v>22</v>
      </c>
      <c r="K8" s="640">
        <f t="shared" ref="K8:K12" si="0">SUM(B8:J8)</f>
        <v>27467</v>
      </c>
    </row>
    <row r="9" spans="1:26">
      <c r="A9" s="146">
        <v>2013</v>
      </c>
      <c r="B9" s="640">
        <v>9821</v>
      </c>
      <c r="C9" s="640">
        <v>8536</v>
      </c>
      <c r="D9" s="640">
        <v>1414</v>
      </c>
      <c r="E9" s="142">
        <v>479</v>
      </c>
      <c r="F9" s="640">
        <v>1776</v>
      </c>
      <c r="G9" s="142">
        <v>528</v>
      </c>
      <c r="H9" s="142">
        <v>857</v>
      </c>
      <c r="I9" s="142">
        <v>356</v>
      </c>
      <c r="J9" s="142">
        <v>23</v>
      </c>
      <c r="K9" s="640">
        <f t="shared" si="0"/>
        <v>23790</v>
      </c>
    </row>
    <row r="10" spans="1:26">
      <c r="A10" s="146">
        <v>2014</v>
      </c>
      <c r="B10" s="640">
        <v>8875</v>
      </c>
      <c r="C10" s="640">
        <v>6729</v>
      </c>
      <c r="D10" s="640">
        <v>1504</v>
      </c>
      <c r="E10" s="142">
        <v>331</v>
      </c>
      <c r="F10" s="640">
        <v>1523</v>
      </c>
      <c r="G10" s="142">
        <v>540</v>
      </c>
      <c r="H10" s="142">
        <v>647</v>
      </c>
      <c r="I10" s="142">
        <v>360</v>
      </c>
      <c r="J10" s="142">
        <v>38</v>
      </c>
      <c r="K10" s="640">
        <f t="shared" si="0"/>
        <v>20547</v>
      </c>
    </row>
    <row r="11" spans="1:26">
      <c r="A11" s="146">
        <v>2015</v>
      </c>
      <c r="B11" s="640">
        <v>8167.541312653776</v>
      </c>
      <c r="C11" s="640">
        <v>6650.5953646963681</v>
      </c>
      <c r="D11" s="640">
        <v>1507.6585311955087</v>
      </c>
      <c r="E11" s="640">
        <v>137.79635297098301</v>
      </c>
      <c r="F11" s="640">
        <v>1548.2696011111268</v>
      </c>
      <c r="G11" s="640">
        <v>341.685340655076</v>
      </c>
      <c r="H11" s="640">
        <v>350.00259655641497</v>
      </c>
      <c r="I11" s="640">
        <v>219.63469285986599</v>
      </c>
      <c r="J11" s="640">
        <v>26.956227140133979</v>
      </c>
      <c r="K11" s="640">
        <f t="shared" si="0"/>
        <v>18950.140019839251</v>
      </c>
    </row>
    <row r="12" spans="1:26">
      <c r="A12" s="146">
        <v>2016</v>
      </c>
      <c r="B12" s="640">
        <v>10171.202800494437</v>
      </c>
      <c r="C12" s="640">
        <v>7385.9574342377318</v>
      </c>
      <c r="D12" s="640">
        <v>1465.4520841719275</v>
      </c>
      <c r="E12" s="640">
        <v>120.45621156886003</v>
      </c>
      <c r="F12" s="640">
        <v>1657.8745242177492</v>
      </c>
      <c r="G12" s="640">
        <v>344.26226528241506</v>
      </c>
      <c r="H12" s="640">
        <v>343.76033679517201</v>
      </c>
      <c r="I12" s="640">
        <v>272.67154160154439</v>
      </c>
      <c r="J12" s="640">
        <v>14.999100398455615</v>
      </c>
      <c r="K12" s="640">
        <f t="shared" si="0"/>
        <v>21776.636298768288</v>
      </c>
      <c r="M12" s="388"/>
      <c r="N12" s="388"/>
      <c r="O12" s="388"/>
      <c r="P12" s="388"/>
      <c r="Q12" s="388"/>
      <c r="R12" s="388"/>
      <c r="S12" s="388"/>
      <c r="T12" s="388"/>
    </row>
    <row r="13" spans="1:26">
      <c r="A13" s="146">
        <v>2017</v>
      </c>
      <c r="B13" s="640">
        <v>13773.190209452818</v>
      </c>
      <c r="C13" s="640">
        <v>7979.3150062432387</v>
      </c>
      <c r="D13" s="640">
        <v>2376.2998861161777</v>
      </c>
      <c r="E13" s="640">
        <v>118.029144359499</v>
      </c>
      <c r="F13" s="640">
        <v>1707.403931179932</v>
      </c>
      <c r="G13" s="640">
        <v>370.47615447265599</v>
      </c>
      <c r="H13" s="640">
        <v>426.70590445394396</v>
      </c>
      <c r="I13" s="640">
        <v>363.09769384747193</v>
      </c>
      <c r="J13" s="640">
        <v>44.063618152527965</v>
      </c>
      <c r="K13" s="640">
        <f>SUM(B13:J13)</f>
        <v>27158.581548278267</v>
      </c>
      <c r="M13" s="388"/>
      <c r="N13" s="388"/>
      <c r="O13" s="388"/>
      <c r="P13" s="388"/>
      <c r="Q13" s="388"/>
      <c r="R13" s="388"/>
      <c r="S13" s="388"/>
      <c r="T13" s="388"/>
    </row>
    <row r="14" spans="1:26">
      <c r="A14" s="146">
        <v>2018</v>
      </c>
      <c r="B14" s="640">
        <v>14925.368</v>
      </c>
      <c r="C14" s="640">
        <v>8239.1402999999991</v>
      </c>
      <c r="D14" s="640">
        <v>2563.0485999999996</v>
      </c>
      <c r="E14" s="640">
        <v>122.68863399999999</v>
      </c>
      <c r="F14" s="640">
        <v>1529.75296</v>
      </c>
      <c r="G14" s="640">
        <v>335.10894999999999</v>
      </c>
      <c r="H14" s="640">
        <v>485.82618000000002</v>
      </c>
      <c r="I14" s="640">
        <v>611.64472999999987</v>
      </c>
      <c r="J14" s="640">
        <v>10.907793754372005</v>
      </c>
      <c r="K14" s="640">
        <f>SUM(B14:J14)</f>
        <v>28823.486147754375</v>
      </c>
      <c r="M14" s="388"/>
      <c r="N14" s="388"/>
      <c r="O14" s="388"/>
      <c r="P14" s="388"/>
      <c r="Q14" s="388"/>
      <c r="R14" s="388"/>
      <c r="S14" s="388"/>
      <c r="T14" s="388"/>
    </row>
    <row r="15" spans="1:26">
      <c r="A15" s="144" t="s">
        <v>541</v>
      </c>
      <c r="B15" s="149">
        <f>SUM(B16:B24)</f>
        <v>9969.9814933905473</v>
      </c>
      <c r="C15" s="149">
        <f t="shared" ref="C15:J15" si="1">SUM(C16:C24)</f>
        <v>5903.8507268641379</v>
      </c>
      <c r="D15" s="149">
        <f t="shared" si="1"/>
        <v>1599.3338310240979</v>
      </c>
      <c r="E15" s="149">
        <f t="shared" si="1"/>
        <v>53.859079320764003</v>
      </c>
      <c r="F15" s="149">
        <f t="shared" si="1"/>
        <v>1093.9339832221365</v>
      </c>
      <c r="G15" s="149">
        <f t="shared" si="1"/>
        <v>287.67252067279628</v>
      </c>
      <c r="H15" s="149">
        <f t="shared" si="1"/>
        <v>706.152387590535</v>
      </c>
      <c r="I15" s="149">
        <f>SUM(I16:I24)</f>
        <v>466.82079732803811</v>
      </c>
      <c r="J15" s="149">
        <f t="shared" si="1"/>
        <v>1.6129576719618004</v>
      </c>
      <c r="K15" s="149">
        <f>SUM(K16:K24)</f>
        <v>20083.217777085014</v>
      </c>
      <c r="M15" s="604"/>
      <c r="N15" s="388"/>
      <c r="O15" s="388"/>
      <c r="P15" s="388"/>
      <c r="Q15" s="388"/>
      <c r="R15" s="388"/>
      <c r="S15" s="388"/>
      <c r="T15" s="388"/>
    </row>
    <row r="16" spans="1:26">
      <c r="A16" s="641" t="s">
        <v>137</v>
      </c>
      <c r="B16" s="640">
        <v>1086.9978699015101</v>
      </c>
      <c r="C16" s="642">
        <v>703.06820665514704</v>
      </c>
      <c r="D16" s="640">
        <v>131.05620730955701</v>
      </c>
      <c r="E16" s="640">
        <v>4.2344534870950001</v>
      </c>
      <c r="F16" s="640">
        <v>107.43067986959799</v>
      </c>
      <c r="G16" s="640">
        <v>21.932548852698801</v>
      </c>
      <c r="H16" s="640">
        <v>67.514984034603003</v>
      </c>
      <c r="I16" s="640">
        <v>68.037605936645605</v>
      </c>
      <c r="J16" s="387">
        <v>0.12729206335434601</v>
      </c>
      <c r="K16" s="640">
        <f>SUM(B16:J16)</f>
        <v>2190.3998481102085</v>
      </c>
      <c r="M16" s="643"/>
      <c r="N16" s="643"/>
      <c r="O16" s="643"/>
      <c r="P16" s="643"/>
      <c r="Q16" s="643"/>
      <c r="R16" s="643"/>
      <c r="S16" s="643"/>
      <c r="T16" s="643"/>
      <c r="U16" s="643"/>
      <c r="V16" s="643"/>
      <c r="W16" s="643"/>
      <c r="X16" s="643"/>
      <c r="Y16" s="643"/>
      <c r="Z16" s="643"/>
    </row>
    <row r="17" spans="1:26">
      <c r="A17" s="641" t="s">
        <v>138</v>
      </c>
      <c r="B17" s="640">
        <v>976.611226476767</v>
      </c>
      <c r="C17" s="642">
        <v>594.48674437059003</v>
      </c>
      <c r="D17" s="640">
        <v>160.96290686551501</v>
      </c>
      <c r="E17" s="640">
        <v>6.6070955531279996</v>
      </c>
      <c r="F17" s="640">
        <v>125.966803373384</v>
      </c>
      <c r="G17" s="640">
        <v>37.099828142265402</v>
      </c>
      <c r="H17" s="640">
        <v>60.564246669928004</v>
      </c>
      <c r="I17" s="640">
        <v>28.743793305766701</v>
      </c>
      <c r="J17" s="387">
        <v>0.32563869423331898</v>
      </c>
      <c r="K17" s="640">
        <f>SUM(B17:J17)</f>
        <v>1991.3682834515771</v>
      </c>
      <c r="M17" s="643"/>
      <c r="N17" s="643"/>
      <c r="O17" s="643"/>
      <c r="P17" s="643"/>
      <c r="Q17" s="643"/>
      <c r="R17" s="643"/>
      <c r="S17" s="643"/>
      <c r="T17" s="643"/>
      <c r="U17" s="643"/>
      <c r="V17" s="643"/>
      <c r="W17" s="643"/>
      <c r="X17" s="643"/>
      <c r="Y17" s="643"/>
      <c r="Z17" s="643"/>
    </row>
    <row r="18" spans="1:26">
      <c r="A18" s="641" t="s">
        <v>139</v>
      </c>
      <c r="B18" s="640">
        <v>1000.32055019316</v>
      </c>
      <c r="C18" s="642">
        <v>621.98690324361803</v>
      </c>
      <c r="D18" s="640">
        <v>236.98449847552601</v>
      </c>
      <c r="E18" s="640">
        <v>2.7581604934800001</v>
      </c>
      <c r="F18" s="640">
        <v>110.373044617696</v>
      </c>
      <c r="G18" s="640">
        <v>38.2054059037076</v>
      </c>
      <c r="H18" s="640">
        <v>68.896899652287004</v>
      </c>
      <c r="I18" s="640">
        <v>52.934608405068403</v>
      </c>
      <c r="J18" s="365">
        <v>0.22779459493159501</v>
      </c>
      <c r="K18" s="640">
        <f>SUM(B18:J18)</f>
        <v>2132.6878655794749</v>
      </c>
      <c r="M18" s="643"/>
      <c r="N18" s="643"/>
      <c r="O18" s="643"/>
      <c r="P18" s="643"/>
      <c r="Q18" s="643"/>
      <c r="R18" s="643"/>
      <c r="S18" s="643"/>
      <c r="T18" s="643"/>
      <c r="U18" s="643"/>
      <c r="V18" s="643"/>
      <c r="W18" s="643"/>
      <c r="X18" s="643"/>
      <c r="Y18" s="643"/>
      <c r="Z18" s="643"/>
    </row>
    <row r="19" spans="1:26">
      <c r="A19" s="641" t="s">
        <v>140</v>
      </c>
      <c r="B19" s="640">
        <v>1310.86687024498</v>
      </c>
      <c r="C19" s="642">
        <v>573.96897946038598</v>
      </c>
      <c r="D19" s="640">
        <v>151.361116687139</v>
      </c>
      <c r="E19" s="640">
        <v>5.2118839913399997</v>
      </c>
      <c r="F19" s="640">
        <v>134.610103153978</v>
      </c>
      <c r="G19" s="640">
        <v>34.313507528205498</v>
      </c>
      <c r="H19" s="640">
        <v>66.724817393541997</v>
      </c>
      <c r="I19" s="640">
        <v>32.832499650904602</v>
      </c>
      <c r="J19" s="365">
        <v>4.3623490953734701E-3</v>
      </c>
      <c r="K19" s="640">
        <f>SUM(B19:J19)</f>
        <v>2309.8941404595707</v>
      </c>
      <c r="M19" s="643"/>
      <c r="N19" s="643"/>
      <c r="O19" s="643"/>
      <c r="P19" s="643"/>
      <c r="Q19" s="643"/>
      <c r="R19" s="643"/>
      <c r="S19" s="643"/>
      <c r="T19" s="643"/>
      <c r="U19" s="643"/>
      <c r="V19" s="643"/>
      <c r="W19" s="643"/>
      <c r="X19" s="643"/>
      <c r="Y19" s="643"/>
      <c r="Z19" s="643"/>
    </row>
    <row r="20" spans="1:26">
      <c r="A20" s="641" t="s">
        <v>141</v>
      </c>
      <c r="B20" s="640">
        <v>1096.5354866791299</v>
      </c>
      <c r="C20" s="642">
        <v>709.08306546222104</v>
      </c>
      <c r="D20" s="640">
        <v>229.01109596505</v>
      </c>
      <c r="E20" s="640">
        <v>7.358731305849</v>
      </c>
      <c r="F20" s="640">
        <v>97.715160966405506</v>
      </c>
      <c r="G20" s="640">
        <v>29.429995979721401</v>
      </c>
      <c r="H20" s="640">
        <v>66.430527293983999</v>
      </c>
      <c r="I20" s="640">
        <v>57.583746133102998</v>
      </c>
      <c r="J20" s="365">
        <v>0.21699386689701999</v>
      </c>
      <c r="K20" s="640">
        <f t="shared" ref="K20" si="2">SUM(B20:J20)</f>
        <v>2293.3648036523609</v>
      </c>
      <c r="M20" s="643"/>
      <c r="N20" s="643"/>
      <c r="O20" s="643"/>
      <c r="P20" s="643"/>
      <c r="Q20" s="643"/>
      <c r="R20" s="643"/>
      <c r="S20" s="643"/>
      <c r="T20" s="643"/>
      <c r="U20" s="643"/>
      <c r="V20" s="643"/>
      <c r="W20" s="643"/>
      <c r="X20" s="643"/>
      <c r="Y20" s="643"/>
      <c r="Z20" s="643"/>
    </row>
    <row r="21" spans="1:26">
      <c r="A21" s="641" t="s">
        <v>142</v>
      </c>
      <c r="B21" s="640">
        <v>1194.57222760011</v>
      </c>
      <c r="C21" s="642">
        <v>689.08453301616305</v>
      </c>
      <c r="D21" s="640">
        <v>193.08569408655501</v>
      </c>
      <c r="E21" s="640">
        <v>5.2067300307000002</v>
      </c>
      <c r="F21" s="640">
        <v>150.99607683466101</v>
      </c>
      <c r="G21" s="640">
        <v>41.311943462183599</v>
      </c>
      <c r="H21" s="640">
        <v>75.868235981680002</v>
      </c>
      <c r="I21" s="640">
        <v>75.601672517183601</v>
      </c>
      <c r="J21" s="365">
        <v>0.15766948281641599</v>
      </c>
      <c r="K21" s="640">
        <f>SUM(B21:J21)</f>
        <v>2425.8847830120521</v>
      </c>
      <c r="M21" s="643"/>
      <c r="N21" s="643"/>
      <c r="O21" s="643"/>
      <c r="P21" s="643"/>
      <c r="Q21" s="643"/>
      <c r="R21" s="643"/>
      <c r="S21" s="643"/>
      <c r="T21" s="643"/>
      <c r="U21" s="643"/>
      <c r="V21" s="643"/>
      <c r="W21" s="643"/>
      <c r="X21" s="643"/>
      <c r="Y21" s="643"/>
      <c r="Z21" s="643"/>
    </row>
    <row r="22" spans="1:26">
      <c r="A22" s="641" t="s">
        <v>143</v>
      </c>
      <c r="B22" s="640">
        <v>1145.1759557267001</v>
      </c>
      <c r="C22" s="642">
        <v>653.14507164384599</v>
      </c>
      <c r="D22" s="640">
        <v>164.932347364718</v>
      </c>
      <c r="E22" s="640">
        <v>5.2050255662999998</v>
      </c>
      <c r="F22" s="640">
        <v>142.94277777462401</v>
      </c>
      <c r="G22" s="640">
        <v>30.014940092445102</v>
      </c>
      <c r="H22" s="640">
        <v>107.269224742746</v>
      </c>
      <c r="I22" s="640">
        <v>48.277709603363903</v>
      </c>
      <c r="J22" s="365">
        <v>0.26567039663606101</v>
      </c>
      <c r="K22" s="640">
        <f>SUM(B22:J22)</f>
        <v>2297.2287229113786</v>
      </c>
      <c r="M22" s="643"/>
      <c r="N22" s="643"/>
      <c r="O22" s="643"/>
      <c r="P22" s="643"/>
      <c r="Q22" s="643"/>
      <c r="R22" s="643"/>
      <c r="S22" s="643"/>
      <c r="T22" s="643"/>
      <c r="U22" s="643"/>
      <c r="V22" s="643"/>
      <c r="W22" s="643"/>
      <c r="X22" s="643"/>
      <c r="Y22" s="643"/>
      <c r="Z22" s="643"/>
    </row>
    <row r="23" spans="1:26" ht="15.75" customHeight="1">
      <c r="A23" s="641" t="s">
        <v>144</v>
      </c>
      <c r="B23" s="640">
        <v>1046.5273587848501</v>
      </c>
      <c r="C23" s="642">
        <v>691.50267371689802</v>
      </c>
      <c r="D23" s="640">
        <v>171.27546688390899</v>
      </c>
      <c r="E23" s="640">
        <v>10.323092798028</v>
      </c>
      <c r="F23" s="640">
        <v>108.33361530591699</v>
      </c>
      <c r="G23" s="640">
        <v>27.7657211744176</v>
      </c>
      <c r="H23" s="640">
        <v>118.87585241623199</v>
      </c>
      <c r="I23" s="640">
        <v>58.607426388161002</v>
      </c>
      <c r="J23" s="365">
        <v>0.17472561183896601</v>
      </c>
      <c r="K23" s="640">
        <f>SUM(B23:J23)</f>
        <v>2233.3859330802516</v>
      </c>
      <c r="M23" s="643"/>
      <c r="N23" s="643"/>
      <c r="O23" s="643"/>
      <c r="P23" s="643"/>
      <c r="Q23" s="643"/>
      <c r="R23" s="643"/>
      <c r="S23" s="643"/>
      <c r="T23" s="643"/>
      <c r="U23" s="643"/>
      <c r="V23" s="643"/>
      <c r="W23" s="643"/>
      <c r="X23" s="643"/>
      <c r="Y23" s="643"/>
      <c r="Z23" s="643"/>
    </row>
    <row r="24" spans="1:26" ht="15" customHeight="1">
      <c r="A24" s="641" t="s">
        <v>145</v>
      </c>
      <c r="B24" s="640">
        <v>1112.3739477833401</v>
      </c>
      <c r="C24" s="642">
        <v>667.52454929526903</v>
      </c>
      <c r="D24" s="640">
        <v>160.664497386129</v>
      </c>
      <c r="E24" s="640">
        <v>6.9539060948440001</v>
      </c>
      <c r="F24" s="640">
        <v>115.565721325873</v>
      </c>
      <c r="G24" s="640">
        <v>27.5986295371513</v>
      </c>
      <c r="H24" s="640">
        <v>74.007599405533</v>
      </c>
      <c r="I24" s="640">
        <v>44.201735387841303</v>
      </c>
      <c r="J24" s="365">
        <v>0.112810612158704</v>
      </c>
      <c r="K24" s="640">
        <f>SUM(B24:J24)</f>
        <v>2209.0033968281391</v>
      </c>
      <c r="M24" s="643"/>
      <c r="N24" s="643"/>
      <c r="O24" s="643"/>
      <c r="P24" s="643"/>
      <c r="Q24" s="643"/>
      <c r="R24" s="643"/>
      <c r="S24" s="643"/>
      <c r="T24" s="643"/>
      <c r="U24" s="643"/>
      <c r="V24" s="643"/>
      <c r="W24" s="643"/>
      <c r="X24" s="643"/>
      <c r="Y24" s="643"/>
      <c r="Z24" s="643"/>
    </row>
    <row r="25" spans="1:26" ht="15" customHeight="1">
      <c r="A25" s="641"/>
      <c r="B25" s="640"/>
      <c r="C25" s="642"/>
      <c r="D25" s="388"/>
      <c r="E25" s="640"/>
      <c r="F25" s="640"/>
      <c r="G25" s="640"/>
      <c r="H25" s="640"/>
      <c r="I25" s="640"/>
      <c r="J25" s="365"/>
      <c r="K25" s="640"/>
      <c r="M25" s="643"/>
      <c r="N25" s="643"/>
      <c r="O25" s="643"/>
      <c r="P25" s="643"/>
      <c r="Q25" s="643"/>
      <c r="R25" s="643"/>
      <c r="S25" s="643"/>
      <c r="T25" s="643"/>
      <c r="U25" s="643"/>
      <c r="V25" s="643"/>
      <c r="W25" s="643"/>
      <c r="X25" s="643"/>
      <c r="Y25" s="643"/>
      <c r="Z25" s="643"/>
    </row>
    <row r="26" spans="1:26" ht="15" customHeight="1">
      <c r="A26" s="147" t="s">
        <v>542</v>
      </c>
      <c r="M26" s="643"/>
      <c r="N26" s="643"/>
      <c r="O26" s="643"/>
      <c r="P26" s="643"/>
      <c r="Q26" s="643"/>
      <c r="R26" s="643"/>
      <c r="S26" s="643"/>
      <c r="T26" s="643"/>
      <c r="U26" s="643"/>
      <c r="V26" s="643"/>
      <c r="W26" s="643"/>
      <c r="X26" s="643"/>
      <c r="Y26" s="643"/>
      <c r="Z26" s="643"/>
    </row>
    <row r="27" spans="1:26">
      <c r="A27" s="641" t="s">
        <v>533</v>
      </c>
      <c r="B27" s="640">
        <v>1089.6260944569699</v>
      </c>
      <c r="C27" s="640">
        <v>623.77266472604504</v>
      </c>
      <c r="D27" s="640">
        <v>186.049069538174</v>
      </c>
      <c r="E27" s="640">
        <v>7.8750021036750004</v>
      </c>
      <c r="F27" s="640">
        <v>147.44822205989001</v>
      </c>
      <c r="G27" s="640">
        <v>26.517927489486201</v>
      </c>
      <c r="H27" s="640">
        <v>39.806699425460003</v>
      </c>
      <c r="I27" s="640">
        <v>61.894892436812803</v>
      </c>
      <c r="J27" s="644">
        <v>2.3130563187237399E-2</v>
      </c>
      <c r="K27" s="640">
        <f>SUM(B27:J27)</f>
        <v>2183.0137027997007</v>
      </c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</row>
    <row r="28" spans="1:26">
      <c r="A28" s="641" t="s">
        <v>534</v>
      </c>
      <c r="B28" s="640">
        <f>B24</f>
        <v>1112.3739477833401</v>
      </c>
      <c r="C28" s="640">
        <f t="shared" ref="C28:I28" si="3">C24</f>
        <v>667.52454929526903</v>
      </c>
      <c r="D28" s="640">
        <f t="shared" si="3"/>
        <v>160.664497386129</v>
      </c>
      <c r="E28" s="640">
        <f t="shared" si="3"/>
        <v>6.9539060948440001</v>
      </c>
      <c r="F28" s="640">
        <f>F24</f>
        <v>115.565721325873</v>
      </c>
      <c r="G28" s="640">
        <f t="shared" si="3"/>
        <v>27.5986295371513</v>
      </c>
      <c r="H28" s="640">
        <f t="shared" si="3"/>
        <v>74.007599405533</v>
      </c>
      <c r="I28" s="640">
        <f t="shared" si="3"/>
        <v>44.201735387841303</v>
      </c>
      <c r="J28" s="640">
        <f>J24</f>
        <v>0.112810612158704</v>
      </c>
      <c r="K28" s="640">
        <f>SUM(B28:J28)</f>
        <v>2209.0033968281391</v>
      </c>
      <c r="M28" s="643"/>
      <c r="N28" s="643"/>
      <c r="O28" s="643"/>
      <c r="P28" s="643"/>
      <c r="Q28" s="643"/>
      <c r="R28" s="643"/>
      <c r="S28" s="643"/>
      <c r="T28" s="643"/>
      <c r="U28" s="643"/>
      <c r="V28" s="643"/>
      <c r="W28" s="643"/>
      <c r="X28" s="643"/>
      <c r="Y28" s="643"/>
      <c r="Z28" s="643"/>
    </row>
    <row r="29" spans="1:26">
      <c r="A29" s="148" t="s">
        <v>249</v>
      </c>
      <c r="B29" s="645">
        <f>B28/B27-1</f>
        <v>2.0876751614237854E-2</v>
      </c>
      <c r="C29" s="410">
        <f t="shared" ref="C29:J29" si="4">C28/C27-1</f>
        <v>7.014075326375413E-2</v>
      </c>
      <c r="D29" s="410">
        <f t="shared" si="4"/>
        <v>-0.13644019943263697</v>
      </c>
      <c r="E29" s="410">
        <f>E28/E27-1</f>
        <v>-0.11696454130484046</v>
      </c>
      <c r="F29" s="410">
        <f>F28/F27-1</f>
        <v>-0.21622845151070791</v>
      </c>
      <c r="G29" s="410">
        <f>G28/G27-1</f>
        <v>4.0753639140674647E-2</v>
      </c>
      <c r="H29" s="410">
        <f t="shared" si="4"/>
        <v>0.859174472480841</v>
      </c>
      <c r="I29" s="410">
        <f t="shared" si="4"/>
        <v>-0.28585811126554705</v>
      </c>
      <c r="J29" s="410">
        <f t="shared" si="4"/>
        <v>3.8771234511466099</v>
      </c>
      <c r="K29" s="410">
        <f>K28/K27-1</f>
        <v>1.1905419556050845E-2</v>
      </c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</row>
    <row r="30" spans="1:26">
      <c r="A30" s="646"/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</row>
    <row r="31" spans="1:26" ht="15.75">
      <c r="A31" s="147" t="s">
        <v>543</v>
      </c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3"/>
      <c r="Y31" s="643"/>
      <c r="Z31" s="643"/>
    </row>
    <row r="32" spans="1:26">
      <c r="A32" s="641" t="s">
        <v>544</v>
      </c>
      <c r="B32" s="640">
        <v>11096.23942698248</v>
      </c>
      <c r="C32" s="640">
        <v>6159.9482883897754</v>
      </c>
      <c r="D32" s="640">
        <v>2045.9617667220721</v>
      </c>
      <c r="E32" s="640">
        <v>95.626184478021003</v>
      </c>
      <c r="F32" s="640">
        <v>1145.8830857908583</v>
      </c>
      <c r="G32" s="640">
        <v>260.38620941333801</v>
      </c>
      <c r="H32" s="640">
        <v>362.62278196880106</v>
      </c>
      <c r="I32" s="640">
        <v>428.59608959516783</v>
      </c>
      <c r="J32" s="644">
        <v>7.2808854048322491</v>
      </c>
      <c r="K32" s="640">
        <f>SUM(B32:J32)</f>
        <v>21602.544718745346</v>
      </c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3"/>
      <c r="Y32" s="643"/>
      <c r="Z32" s="643"/>
    </row>
    <row r="33" spans="1:26" ht="15.75" customHeight="1">
      <c r="A33" s="641" t="s">
        <v>545</v>
      </c>
      <c r="B33" s="640">
        <f>B15</f>
        <v>9969.9814933905473</v>
      </c>
      <c r="C33" s="640">
        <f>C15</f>
        <v>5903.8507268641379</v>
      </c>
      <c r="D33" s="640">
        <f t="shared" ref="D33:I33" si="5">D15</f>
        <v>1599.3338310240979</v>
      </c>
      <c r="E33" s="640">
        <f t="shared" si="5"/>
        <v>53.859079320764003</v>
      </c>
      <c r="F33" s="640">
        <f t="shared" si="5"/>
        <v>1093.9339832221365</v>
      </c>
      <c r="G33" s="640">
        <f>G15</f>
        <v>287.67252067279628</v>
      </c>
      <c r="H33" s="640">
        <f t="shared" si="5"/>
        <v>706.152387590535</v>
      </c>
      <c r="I33" s="640">
        <f t="shared" si="5"/>
        <v>466.82079732803811</v>
      </c>
      <c r="J33" s="644">
        <f>J15</f>
        <v>1.6129576719618004</v>
      </c>
      <c r="K33" s="640">
        <f>SUM(B33:J33)</f>
        <v>20083.21777708501</v>
      </c>
      <c r="M33" s="643"/>
      <c r="N33" s="643"/>
      <c r="O33" s="643"/>
      <c r="P33" s="643"/>
      <c r="Q33" s="643"/>
      <c r="R33" s="643"/>
      <c r="S33" s="643"/>
      <c r="T33" s="643"/>
      <c r="U33" s="643"/>
      <c r="V33" s="643"/>
      <c r="W33" s="643"/>
      <c r="X33" s="643"/>
      <c r="Y33" s="643"/>
      <c r="Z33" s="643"/>
    </row>
    <row r="34" spans="1:26" ht="15" customHeight="1">
      <c r="A34" s="148" t="s">
        <v>249</v>
      </c>
      <c r="B34" s="410">
        <f>B33/B32-1</f>
        <v>-0.10149906560714939</v>
      </c>
      <c r="C34" s="410">
        <f t="shared" ref="C34:J34" si="6">C33/C32-1</f>
        <v>-4.1574628476724107E-2</v>
      </c>
      <c r="D34" s="410">
        <f t="shared" si="6"/>
        <v>-0.21829730299092387</v>
      </c>
      <c r="E34" s="410">
        <f t="shared" si="6"/>
        <v>-0.43677477445371538</v>
      </c>
      <c r="F34" s="410">
        <f t="shared" si="6"/>
        <v>-4.5335430126248855E-2</v>
      </c>
      <c r="G34" s="410">
        <f t="shared" si="6"/>
        <v>0.10479169123793297</v>
      </c>
      <c r="H34" s="410">
        <f t="shared" si="6"/>
        <v>0.94734700273544914</v>
      </c>
      <c r="I34" s="410">
        <f t="shared" si="6"/>
        <v>8.9185852743023375E-2</v>
      </c>
      <c r="J34" s="410">
        <f t="shared" si="6"/>
        <v>-0.77846682343176332</v>
      </c>
      <c r="K34" s="410">
        <f>K33/K32-1</f>
        <v>-7.0330924501776804E-2</v>
      </c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</row>
    <row r="35" spans="1:26" ht="15" customHeight="1">
      <c r="A35" s="641"/>
      <c r="B35" s="640"/>
      <c r="C35" s="642"/>
      <c r="D35" s="640"/>
      <c r="E35" s="640"/>
      <c r="F35" s="640"/>
      <c r="G35" s="640"/>
      <c r="H35" s="640"/>
      <c r="I35" s="640"/>
      <c r="J35" s="365"/>
      <c r="K35" s="640"/>
      <c r="M35" s="643"/>
      <c r="N35" s="643"/>
      <c r="O35" s="643"/>
      <c r="P35" s="643"/>
      <c r="Q35" s="643"/>
      <c r="R35" s="643"/>
      <c r="S35" s="643"/>
      <c r="T35" s="643"/>
      <c r="U35" s="643"/>
      <c r="V35" s="643"/>
      <c r="W35" s="643"/>
      <c r="X35" s="643"/>
      <c r="Y35" s="643"/>
      <c r="Z35" s="643"/>
    </row>
    <row r="36" spans="1:26" ht="15" customHeight="1">
      <c r="A36" s="147" t="s">
        <v>472</v>
      </c>
    </row>
    <row r="37" spans="1:26">
      <c r="A37" s="641" t="s">
        <v>519</v>
      </c>
      <c r="B37" s="640">
        <f>B23</f>
        <v>1046.5273587848501</v>
      </c>
      <c r="C37" s="640">
        <f t="shared" ref="C37:J38" si="7">C23</f>
        <v>691.50267371689802</v>
      </c>
      <c r="D37" s="640">
        <f t="shared" si="7"/>
        <v>171.27546688390899</v>
      </c>
      <c r="E37" s="640">
        <f t="shared" si="7"/>
        <v>10.323092798028</v>
      </c>
      <c r="F37" s="640">
        <f t="shared" si="7"/>
        <v>108.33361530591699</v>
      </c>
      <c r="G37" s="640">
        <f t="shared" si="7"/>
        <v>27.7657211744176</v>
      </c>
      <c r="H37" s="640">
        <f t="shared" si="7"/>
        <v>118.87585241623199</v>
      </c>
      <c r="I37" s="640">
        <f t="shared" si="7"/>
        <v>58.607426388161002</v>
      </c>
      <c r="J37" s="640">
        <f>J23</f>
        <v>0.17472561183896601</v>
      </c>
      <c r="K37" s="640">
        <f>SUM(B37:J37)</f>
        <v>2233.3859330802516</v>
      </c>
    </row>
    <row r="38" spans="1:26">
      <c r="A38" s="641" t="s">
        <v>534</v>
      </c>
      <c r="B38" s="640">
        <f>B24</f>
        <v>1112.3739477833401</v>
      </c>
      <c r="C38" s="640">
        <f t="shared" si="7"/>
        <v>667.52454929526903</v>
      </c>
      <c r="D38" s="640">
        <f t="shared" si="7"/>
        <v>160.664497386129</v>
      </c>
      <c r="E38" s="640">
        <f t="shared" si="7"/>
        <v>6.9539060948440001</v>
      </c>
      <c r="F38" s="640">
        <f t="shared" si="7"/>
        <v>115.565721325873</v>
      </c>
      <c r="G38" s="640">
        <f t="shared" si="7"/>
        <v>27.5986295371513</v>
      </c>
      <c r="H38" s="640">
        <f t="shared" si="7"/>
        <v>74.007599405533</v>
      </c>
      <c r="I38" s="640">
        <f t="shared" si="7"/>
        <v>44.201735387841303</v>
      </c>
      <c r="J38" s="640">
        <f t="shared" si="7"/>
        <v>0.112810612158704</v>
      </c>
      <c r="K38" s="640">
        <f>SUM(B38:J38)</f>
        <v>2209.0033968281391</v>
      </c>
    </row>
    <row r="39" spans="1:26">
      <c r="A39" s="148" t="s">
        <v>249</v>
      </c>
      <c r="B39" s="410">
        <f>B38/B37-1</f>
        <v>6.2919128148686054E-2</v>
      </c>
      <c r="C39" s="410">
        <f t="shared" ref="C39:I39" si="8">C38/C37-1</f>
        <v>-3.4675389312298854E-2</v>
      </c>
      <c r="D39" s="410">
        <f t="shared" si="8"/>
        <v>-6.1952652594268742E-2</v>
      </c>
      <c r="E39" s="410">
        <f t="shared" si="8"/>
        <v>-0.32637376889875569</v>
      </c>
      <c r="F39" s="410">
        <f t="shared" si="8"/>
        <v>6.6757727964064317E-2</v>
      </c>
      <c r="G39" s="410">
        <f t="shared" si="8"/>
        <v>-6.0179109419370436E-3</v>
      </c>
      <c r="H39" s="410">
        <f t="shared" si="8"/>
        <v>-0.37743790768874796</v>
      </c>
      <c r="I39" s="410">
        <f t="shared" si="8"/>
        <v>-0.24579975419684563</v>
      </c>
      <c r="J39" s="410">
        <f>J38/J37-1</f>
        <v>-0.35435560378706987</v>
      </c>
      <c r="K39" s="410">
        <f>K38/K37-1</f>
        <v>-1.0917296420186795E-2</v>
      </c>
    </row>
    <row r="40" spans="1:26">
      <c r="B40" s="388"/>
      <c r="C40" s="388"/>
      <c r="D40" s="388"/>
      <c r="E40" s="388"/>
      <c r="F40" s="388"/>
      <c r="G40" s="388"/>
      <c r="H40" s="388"/>
      <c r="I40" s="388"/>
      <c r="J40" s="388"/>
    </row>
    <row r="41" spans="1:26">
      <c r="B41" s="388"/>
      <c r="C41" s="388"/>
      <c r="D41" s="388"/>
      <c r="E41" s="388"/>
      <c r="F41" s="388"/>
      <c r="G41" s="388"/>
      <c r="H41" s="388"/>
      <c r="I41" s="388"/>
      <c r="J41" s="388"/>
      <c r="K41" s="388"/>
      <c r="L41" s="388"/>
    </row>
    <row r="43" spans="1:26">
      <c r="A43" s="804" t="s">
        <v>250</v>
      </c>
      <c r="B43" s="804"/>
      <c r="C43" s="804"/>
      <c r="D43" s="804"/>
      <c r="E43" s="804"/>
      <c r="F43" s="804"/>
      <c r="G43" s="804"/>
      <c r="H43" s="804"/>
      <c r="I43" s="804"/>
      <c r="J43" s="804"/>
      <c r="K43" s="804"/>
    </row>
    <row r="59" spans="1:26" s="142" customFormat="1">
      <c r="A59" s="8" t="s">
        <v>256</v>
      </c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s="142" customFormat="1">
      <c r="A60" s="144" t="s">
        <v>248</v>
      </c>
      <c r="B60" s="145" t="s">
        <v>198</v>
      </c>
      <c r="C60" s="145" t="s">
        <v>199</v>
      </c>
      <c r="D60" s="145" t="s">
        <v>200</v>
      </c>
      <c r="E60" s="145" t="s">
        <v>201</v>
      </c>
      <c r="F60" s="145" t="s">
        <v>202</v>
      </c>
      <c r="G60" s="145" t="s">
        <v>204</v>
      </c>
      <c r="H60" s="145" t="s">
        <v>203</v>
      </c>
      <c r="I60" s="145" t="s">
        <v>205</v>
      </c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s="142" customFormat="1">
      <c r="A61" s="146"/>
      <c r="B61" s="142" t="s">
        <v>253</v>
      </c>
      <c r="C61" s="142" t="s">
        <v>257</v>
      </c>
      <c r="D61" s="142" t="s">
        <v>253</v>
      </c>
      <c r="E61" s="142" t="s">
        <v>254</v>
      </c>
      <c r="F61" s="142" t="s">
        <v>253</v>
      </c>
      <c r="G61" s="142" t="s">
        <v>253</v>
      </c>
      <c r="H61" s="142" t="s">
        <v>473</v>
      </c>
      <c r="I61" s="142" t="s">
        <v>253</v>
      </c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s="142" customFormat="1">
      <c r="A62" s="146">
        <v>2010</v>
      </c>
      <c r="B62" s="640">
        <v>1256</v>
      </c>
      <c r="C62" s="640">
        <v>6335</v>
      </c>
      <c r="D62" s="640">
        <v>1314</v>
      </c>
      <c r="E62" s="142">
        <v>6</v>
      </c>
      <c r="F62" s="640">
        <v>770</v>
      </c>
      <c r="G62" s="142">
        <v>39</v>
      </c>
      <c r="H62" s="142">
        <v>17</v>
      </c>
      <c r="I62" s="142">
        <v>17</v>
      </c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s="142" customFormat="1">
      <c r="A63" s="146">
        <v>2011</v>
      </c>
      <c r="B63" s="640">
        <v>1262</v>
      </c>
      <c r="C63" s="640">
        <v>6492</v>
      </c>
      <c r="D63" s="640">
        <v>1007</v>
      </c>
      <c r="E63" s="142">
        <v>7</v>
      </c>
      <c r="F63" s="640">
        <v>988</v>
      </c>
      <c r="G63" s="142">
        <v>32</v>
      </c>
      <c r="H63" s="640">
        <v>19</v>
      </c>
      <c r="I63" s="142">
        <v>19</v>
      </c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s="142" customFormat="1">
      <c r="A64" s="146">
        <v>2012</v>
      </c>
      <c r="B64" s="640">
        <v>1406</v>
      </c>
      <c r="C64" s="640">
        <v>6427</v>
      </c>
      <c r="D64" s="640">
        <v>1016</v>
      </c>
      <c r="E64" s="142">
        <v>7</v>
      </c>
      <c r="F64" s="640">
        <v>1170</v>
      </c>
      <c r="G64" s="142">
        <v>26</v>
      </c>
      <c r="H64" s="142">
        <v>18</v>
      </c>
      <c r="I64" s="142">
        <v>18</v>
      </c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s="142" customFormat="1">
      <c r="A65" s="146">
        <v>2013</v>
      </c>
      <c r="B65" s="640">
        <v>1403.9670750000002</v>
      </c>
      <c r="C65" s="640">
        <v>6047.3659180000004</v>
      </c>
      <c r="D65" s="640">
        <v>1079.006396</v>
      </c>
      <c r="E65" s="640">
        <v>21.204193999999998</v>
      </c>
      <c r="F65" s="640">
        <v>855.15530999999999</v>
      </c>
      <c r="G65" s="640">
        <v>23.824697999999998</v>
      </c>
      <c r="H65" s="640">
        <v>10.373199999999999</v>
      </c>
      <c r="I65" s="640">
        <v>18.448508504000003</v>
      </c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s="142" customFormat="1">
      <c r="A66" s="146">
        <v>2014</v>
      </c>
      <c r="B66" s="640">
        <v>1402.417778</v>
      </c>
      <c r="C66" s="640">
        <v>5323.3804000000009</v>
      </c>
      <c r="D66" s="640">
        <v>1149.2442489999999</v>
      </c>
      <c r="E66" s="640">
        <v>17.144968000000002</v>
      </c>
      <c r="F66" s="640">
        <v>771.45482600000003</v>
      </c>
      <c r="G66" s="640">
        <v>24.640213999999997</v>
      </c>
      <c r="H66" s="640">
        <v>11.368120999999999</v>
      </c>
      <c r="I66" s="640">
        <v>16.477174284000004</v>
      </c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s="142" customFormat="1">
      <c r="A67" s="146">
        <v>2015</v>
      </c>
      <c r="B67" s="640">
        <v>1757.1664789999998</v>
      </c>
      <c r="C67" s="640">
        <v>5743.7721409999986</v>
      </c>
      <c r="D67" s="640">
        <v>1217.4060959999999</v>
      </c>
      <c r="E67" s="640">
        <v>8.9059539999999995</v>
      </c>
      <c r="F67" s="640">
        <v>938.35960200000011</v>
      </c>
      <c r="G67" s="640">
        <v>20.111056000000001</v>
      </c>
      <c r="H67" s="640">
        <v>11.646831000000001</v>
      </c>
      <c r="I67" s="640">
        <v>17.754669809999999</v>
      </c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s="142" customFormat="1">
      <c r="A68" s="146">
        <v>2016</v>
      </c>
      <c r="B68" s="640">
        <v>2492.5097820000001</v>
      </c>
      <c r="C68" s="640">
        <v>5915.3714909999999</v>
      </c>
      <c r="D68" s="640">
        <v>1113.5873849999998</v>
      </c>
      <c r="E68" s="640">
        <v>7.1565099999999982</v>
      </c>
      <c r="F68" s="640">
        <v>942.30815900000005</v>
      </c>
      <c r="G68" s="640">
        <v>19.371681000000002</v>
      </c>
      <c r="H68" s="640">
        <v>11.050374</v>
      </c>
      <c r="I68" s="640">
        <v>24.406133279999999</v>
      </c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s="142" customFormat="1">
      <c r="A69" s="146">
        <v>2017</v>
      </c>
      <c r="B69" s="640">
        <v>2608.8056520000005</v>
      </c>
      <c r="C69" s="640">
        <v>6336.3753339999994</v>
      </c>
      <c r="D69" s="640">
        <v>1240.033964</v>
      </c>
      <c r="E69" s="640">
        <v>6.9465319999999995</v>
      </c>
      <c r="F69" s="640">
        <v>856.21164399999998</v>
      </c>
      <c r="G69" s="640">
        <v>18.695043000000002</v>
      </c>
      <c r="H69" s="640">
        <v>11.463353000000001</v>
      </c>
      <c r="I69" s="640">
        <v>25.183071454</v>
      </c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s="142" customFormat="1">
      <c r="A70" s="146">
        <v>2018</v>
      </c>
      <c r="B70" s="640">
        <v>2473.0142000000001</v>
      </c>
      <c r="C70" s="640">
        <v>6498.2091000000009</v>
      </c>
      <c r="D70" s="640">
        <v>1203.1239599999999</v>
      </c>
      <c r="E70" s="640">
        <v>7.8107290000000003</v>
      </c>
      <c r="F70" s="640">
        <v>784.97401000000002</v>
      </c>
      <c r="G70" s="640">
        <v>16.259595999999998</v>
      </c>
      <c r="H70" s="640">
        <v>14.756273</v>
      </c>
      <c r="I70" s="640">
        <v>27.098257999999998</v>
      </c>
      <c r="J70" s="644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s="142" customFormat="1">
      <c r="A71" s="150">
        <v>2019</v>
      </c>
      <c r="B71" s="648">
        <f>SUM(B72:B80)</f>
        <v>1809.2287840000001</v>
      </c>
      <c r="C71" s="648">
        <f t="shared" ref="C71:H71" si="9">SUM(C72:C80)</f>
        <v>4344.0715499999997</v>
      </c>
      <c r="D71" s="648">
        <f t="shared" si="9"/>
        <v>874.07637799999998</v>
      </c>
      <c r="E71" s="648">
        <f t="shared" si="9"/>
        <v>3.46299</v>
      </c>
      <c r="F71" s="648">
        <f>SUM(F72:F80)</f>
        <v>595.64217900000006</v>
      </c>
      <c r="G71" s="648">
        <f t="shared" si="9"/>
        <v>14.440214000000001</v>
      </c>
      <c r="H71" s="648">
        <f t="shared" si="9"/>
        <v>11.111799</v>
      </c>
      <c r="I71" s="648">
        <f>SUM(I72:I80)</f>
        <v>19.974317215210291</v>
      </c>
      <c r="J71" s="644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s="142" customFormat="1">
      <c r="A72" s="641" t="s">
        <v>137</v>
      </c>
      <c r="B72" s="644">
        <v>197.27754200000001</v>
      </c>
      <c r="C72" s="644">
        <v>544.462805</v>
      </c>
      <c r="D72" s="644">
        <v>69.590759000000006</v>
      </c>
      <c r="E72" s="644">
        <v>0.283993</v>
      </c>
      <c r="F72" s="644">
        <v>58.911394000000001</v>
      </c>
      <c r="G72" s="644">
        <v>1.0565260000000001</v>
      </c>
      <c r="H72" s="644">
        <v>1.505482</v>
      </c>
      <c r="I72" s="644">
        <v>2.9670474592439802</v>
      </c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s="142" customFormat="1">
      <c r="A73" s="641" t="s">
        <v>138</v>
      </c>
      <c r="B73" s="644">
        <v>192.14908500000001</v>
      </c>
      <c r="C73" s="644">
        <v>450.39798100000002</v>
      </c>
      <c r="D73" s="644">
        <v>89.479947999999993</v>
      </c>
      <c r="E73" s="644">
        <v>0.42428399999999999</v>
      </c>
      <c r="F73" s="644">
        <v>67.195715000000007</v>
      </c>
      <c r="G73" s="644">
        <v>1.734048</v>
      </c>
      <c r="H73" s="644">
        <v>1.189133</v>
      </c>
      <c r="I73" s="644">
        <v>1.36032442786554</v>
      </c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s="142" customFormat="1">
      <c r="A74" s="641" t="s">
        <v>139</v>
      </c>
      <c r="B74" s="644">
        <v>178.43069299999999</v>
      </c>
      <c r="C74" s="644">
        <v>478.12145099999998</v>
      </c>
      <c r="D74" s="644">
        <v>123.818725</v>
      </c>
      <c r="E74" s="644">
        <v>0.17862600000000001</v>
      </c>
      <c r="F74" s="644">
        <v>59.789346000000002</v>
      </c>
      <c r="G74" s="644">
        <v>1.7686489999999999</v>
      </c>
      <c r="H74" s="644">
        <v>1.4360010000000001</v>
      </c>
      <c r="I74" s="644">
        <v>2.0828071111154198</v>
      </c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s="142" customFormat="1">
      <c r="A75" s="641" t="s">
        <v>140</v>
      </c>
      <c r="B75" s="644">
        <v>218.32269600000001</v>
      </c>
      <c r="C75" s="644">
        <v>446.52390500000001</v>
      </c>
      <c r="D75" s="644">
        <v>75.056644000000006</v>
      </c>
      <c r="E75" s="644">
        <v>0.34399000000000002</v>
      </c>
      <c r="F75" s="644">
        <v>75.382174000000006</v>
      </c>
      <c r="G75" s="644">
        <v>1.6630419999999999</v>
      </c>
      <c r="H75" s="644">
        <v>1.0285329999999999</v>
      </c>
      <c r="I75" s="644">
        <v>1.39698139320436</v>
      </c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s="142" customFormat="1" ht="15.75" customHeight="1">
      <c r="A76" s="641" t="s">
        <v>141</v>
      </c>
      <c r="B76" s="644">
        <v>192.37479500000001</v>
      </c>
      <c r="C76" s="644">
        <v>552.29122600000005</v>
      </c>
      <c r="D76" s="644">
        <v>111.961178</v>
      </c>
      <c r="E76" s="644">
        <v>0.49457099999999998</v>
      </c>
      <c r="F76" s="644">
        <v>57.651555000000002</v>
      </c>
      <c r="G76" s="644">
        <v>1.4922010000000001</v>
      </c>
      <c r="H76" s="644">
        <v>0.88953199999999999</v>
      </c>
      <c r="I76" s="644">
        <v>2.3971056228872598</v>
      </c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s="142" customFormat="1" ht="15" customHeight="1">
      <c r="A77" s="641" t="s">
        <v>142</v>
      </c>
      <c r="B77" s="644">
        <v>219.76437899999999</v>
      </c>
      <c r="C77" s="644">
        <v>507.03652699999998</v>
      </c>
      <c r="D77" s="644">
        <v>103.70563</v>
      </c>
      <c r="E77" s="644">
        <v>0.35303000000000001</v>
      </c>
      <c r="F77" s="644">
        <v>85.73227</v>
      </c>
      <c r="G77" s="644">
        <v>1.8998120000000001</v>
      </c>
      <c r="H77" s="644">
        <v>0.89600900000000006</v>
      </c>
      <c r="I77" s="644">
        <v>3.2033183676000001</v>
      </c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s="142" customFormat="1" ht="15" customHeight="1">
      <c r="A78" s="641" t="s">
        <v>143</v>
      </c>
      <c r="B78" s="644">
        <v>203.81188900000001</v>
      </c>
      <c r="C78" s="644">
        <v>462.24701299999998</v>
      </c>
      <c r="D78" s="644">
        <v>90.516678999999996</v>
      </c>
      <c r="E78" s="644">
        <v>0.34397699999999998</v>
      </c>
      <c r="F78" s="644">
        <v>78.058869999999999</v>
      </c>
      <c r="G78" s="644">
        <v>1.6138779999999999</v>
      </c>
      <c r="H78" s="644">
        <v>1.2808619999999999</v>
      </c>
      <c r="I78" s="644">
        <v>2.0516220917638202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s="142" customFormat="1" ht="15" customHeight="1">
      <c r="A79" s="641" t="s">
        <v>144</v>
      </c>
      <c r="B79" s="644">
        <v>200.13469000000001</v>
      </c>
      <c r="C79" s="644">
        <v>461.30164300000001</v>
      </c>
      <c r="D79" s="644">
        <v>106.387844</v>
      </c>
      <c r="E79" s="644">
        <v>0.63681299999999996</v>
      </c>
      <c r="F79" s="644">
        <v>55.674689999999998</v>
      </c>
      <c r="G79" s="644">
        <v>1.5973520000000001</v>
      </c>
      <c r="H79" s="644">
        <v>1.709776</v>
      </c>
      <c r="I79" s="644">
        <v>2.5855186302675599</v>
      </c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s="142" customFormat="1">
      <c r="A80" s="641" t="s">
        <v>145</v>
      </c>
      <c r="B80" s="644">
        <v>206.96301500000001</v>
      </c>
      <c r="C80" s="644">
        <v>441.68899900000002</v>
      </c>
      <c r="D80" s="644">
        <v>103.558971</v>
      </c>
      <c r="E80" s="644">
        <v>0.40370600000000001</v>
      </c>
      <c r="F80" s="644">
        <v>57.246164999999998</v>
      </c>
      <c r="G80" s="644">
        <v>1.614706</v>
      </c>
      <c r="H80" s="644">
        <v>1.176471</v>
      </c>
      <c r="I80" s="644">
        <v>1.92959211126235</v>
      </c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s="142" customFormat="1">
      <c r="A81" s="641"/>
      <c r="B81" s="644"/>
      <c r="C81" s="644"/>
      <c r="D81" s="644"/>
      <c r="E81" s="644"/>
      <c r="F81" s="644"/>
      <c r="G81" s="644"/>
      <c r="H81" s="644"/>
      <c r="I81" s="644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s="142" customFormat="1" ht="15.75">
      <c r="A82" s="147" t="s">
        <v>546</v>
      </c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s="142" customFormat="1">
      <c r="A83" s="641" t="s">
        <v>547</v>
      </c>
      <c r="B83" s="644">
        <v>205.01029199999999</v>
      </c>
      <c r="C83" s="644">
        <v>520.52637400000003</v>
      </c>
      <c r="D83" s="644">
        <v>104.26039400000001</v>
      </c>
      <c r="E83" s="644">
        <v>0.537663</v>
      </c>
      <c r="F83" s="644">
        <v>82.549937999999997</v>
      </c>
      <c r="G83" s="644">
        <v>1.359974</v>
      </c>
      <c r="H83" s="644">
        <v>1.245655</v>
      </c>
      <c r="I83" s="644">
        <v>2.6164388617831098</v>
      </c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s="142" customFormat="1">
      <c r="A84" s="641" t="s">
        <v>534</v>
      </c>
      <c r="B84" s="644">
        <f>B80</f>
        <v>206.96301500000001</v>
      </c>
      <c r="C84" s="644">
        <f t="shared" ref="C84:I84" si="10">C80</f>
        <v>441.68899900000002</v>
      </c>
      <c r="D84" s="644">
        <f t="shared" si="10"/>
        <v>103.558971</v>
      </c>
      <c r="E84" s="644">
        <f t="shared" si="10"/>
        <v>0.40370600000000001</v>
      </c>
      <c r="F84" s="644">
        <f t="shared" si="10"/>
        <v>57.246164999999998</v>
      </c>
      <c r="G84" s="644">
        <f t="shared" si="10"/>
        <v>1.614706</v>
      </c>
      <c r="H84" s="644">
        <f t="shared" si="10"/>
        <v>1.176471</v>
      </c>
      <c r="I84" s="644">
        <f t="shared" si="10"/>
        <v>1.92959211126235</v>
      </c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s="142" customFormat="1">
      <c r="A85" s="148" t="s">
        <v>249</v>
      </c>
      <c r="B85" s="410">
        <f>B84/B83-1</f>
        <v>9.5249998473247999E-3</v>
      </c>
      <c r="C85" s="410">
        <f>C84/C83-1</f>
        <v>-0.15145702300187391</v>
      </c>
      <c r="D85" s="410">
        <f>D84/D83-1</f>
        <v>-6.7276074172518685E-3</v>
      </c>
      <c r="E85" s="410">
        <f t="shared" ref="E85:H85" si="11">E84/E83-1</f>
        <v>-0.24914677037475141</v>
      </c>
      <c r="F85" s="410">
        <f>F84/F83-1</f>
        <v>-0.30652685650714839</v>
      </c>
      <c r="G85" s="410">
        <f t="shared" si="11"/>
        <v>0.18730652203645071</v>
      </c>
      <c r="H85" s="410">
        <f t="shared" si="11"/>
        <v>-5.5540257936587456E-2</v>
      </c>
      <c r="I85" s="410">
        <f>I84/I83-1</f>
        <v>-0.26251205810812339</v>
      </c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s="142" customFormat="1" ht="15.75" customHeight="1">
      <c r="A86" s="646"/>
      <c r="B86" s="647"/>
      <c r="C86" s="647"/>
      <c r="D86" s="647"/>
      <c r="E86" s="647"/>
      <c r="F86" s="647"/>
      <c r="G86" s="647"/>
      <c r="H86" s="647"/>
      <c r="I86" s="647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s="142" customFormat="1" ht="15" customHeight="1">
      <c r="A87" s="147" t="s">
        <v>548</v>
      </c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s="142" customFormat="1" ht="15" customHeight="1">
      <c r="A88" s="641" t="s">
        <v>544</v>
      </c>
      <c r="B88" s="644">
        <v>1804.191022</v>
      </c>
      <c r="C88" s="644">
        <v>4805.5484149999993</v>
      </c>
      <c r="D88" s="644">
        <v>926.64261500000009</v>
      </c>
      <c r="E88" s="644">
        <v>5.9214640000000003</v>
      </c>
      <c r="F88" s="644">
        <v>567.44839200000001</v>
      </c>
      <c r="G88" s="644">
        <v>12.424232999999997</v>
      </c>
      <c r="H88" s="644">
        <v>11.192451</v>
      </c>
      <c r="I88" s="644">
        <v>19.100877319632918</v>
      </c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s="142" customFormat="1" ht="15" customHeight="1">
      <c r="A89" s="641" t="s">
        <v>545</v>
      </c>
      <c r="B89" s="644">
        <f>B71</f>
        <v>1809.2287840000001</v>
      </c>
      <c r="C89" s="644">
        <f>C71</f>
        <v>4344.0715499999997</v>
      </c>
      <c r="D89" s="644">
        <f>D71</f>
        <v>874.07637799999998</v>
      </c>
      <c r="E89" s="644">
        <f>E71</f>
        <v>3.46299</v>
      </c>
      <c r="F89" s="644">
        <f>F71</f>
        <v>595.64217900000006</v>
      </c>
      <c r="G89" s="644">
        <f t="shared" ref="G89" si="12">G71</f>
        <v>14.440214000000001</v>
      </c>
      <c r="H89" s="644">
        <f>H71</f>
        <v>11.111799</v>
      </c>
      <c r="I89" s="644">
        <f>I71</f>
        <v>19.974317215210291</v>
      </c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s="142" customFormat="1" ht="15" customHeight="1">
      <c r="A90" s="148" t="s">
        <v>249</v>
      </c>
      <c r="B90" s="410">
        <f>B89/B88-1</f>
        <v>2.7922553313759479E-3</v>
      </c>
      <c r="C90" s="410">
        <f>C89/C88-1</f>
        <v>-9.6030010551875766E-2</v>
      </c>
      <c r="D90" s="410">
        <f>D89/D88-1</f>
        <v>-5.6727627403581171E-2</v>
      </c>
      <c r="E90" s="410">
        <f t="shared" ref="E90:G90" si="13">E89/E88-1</f>
        <v>-0.41518009735430295</v>
      </c>
      <c r="F90" s="410">
        <f>F89/F88-1</f>
        <v>4.9685200271040841E-2</v>
      </c>
      <c r="G90" s="410">
        <f t="shared" si="13"/>
        <v>0.1622620084475237</v>
      </c>
      <c r="H90" s="410">
        <f>H89/H88-1</f>
        <v>-7.2059283529586349E-3</v>
      </c>
      <c r="I90" s="410">
        <f>I89/I88-1</f>
        <v>4.5727737054234829E-2</v>
      </c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s="142" customFormat="1" ht="15" customHeight="1">
      <c r="A91" s="646"/>
      <c r="B91" s="647"/>
      <c r="C91" s="647"/>
      <c r="D91" s="647"/>
      <c r="E91" s="647"/>
      <c r="F91" s="647"/>
      <c r="G91" s="647"/>
      <c r="H91" s="647"/>
      <c r="I91" s="647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s="142" customFormat="1" ht="15" customHeight="1">
      <c r="A92" s="147" t="s">
        <v>474</v>
      </c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s="142" customFormat="1" ht="15" customHeight="1">
      <c r="A93" s="641" t="s">
        <v>519</v>
      </c>
      <c r="B93" s="644">
        <f>B79</f>
        <v>200.13469000000001</v>
      </c>
      <c r="C93" s="644">
        <f t="shared" ref="C93:I94" si="14">C79</f>
        <v>461.30164300000001</v>
      </c>
      <c r="D93" s="644">
        <f t="shared" si="14"/>
        <v>106.387844</v>
      </c>
      <c r="E93" s="644">
        <f t="shared" si="14"/>
        <v>0.63681299999999996</v>
      </c>
      <c r="F93" s="644">
        <f t="shared" si="14"/>
        <v>55.674689999999998</v>
      </c>
      <c r="G93" s="644">
        <f t="shared" si="14"/>
        <v>1.5973520000000001</v>
      </c>
      <c r="H93" s="644">
        <f t="shared" si="14"/>
        <v>1.709776</v>
      </c>
      <c r="I93" s="644">
        <f>I79</f>
        <v>2.5855186302675599</v>
      </c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s="142" customFormat="1" ht="15" customHeight="1">
      <c r="A94" s="641" t="s">
        <v>534</v>
      </c>
      <c r="B94" s="644">
        <f>B80</f>
        <v>206.96301500000001</v>
      </c>
      <c r="C94" s="644">
        <f t="shared" si="14"/>
        <v>441.68899900000002</v>
      </c>
      <c r="D94" s="644">
        <f t="shared" si="14"/>
        <v>103.558971</v>
      </c>
      <c r="E94" s="644">
        <f t="shared" si="14"/>
        <v>0.40370600000000001</v>
      </c>
      <c r="F94" s="644">
        <f t="shared" si="14"/>
        <v>57.246164999999998</v>
      </c>
      <c r="G94" s="644">
        <f t="shared" si="14"/>
        <v>1.614706</v>
      </c>
      <c r="H94" s="644">
        <f t="shared" si="14"/>
        <v>1.176471</v>
      </c>
      <c r="I94" s="644">
        <f t="shared" si="14"/>
        <v>1.92959211126235</v>
      </c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ht="15" customHeight="1">
      <c r="A95" s="148" t="s">
        <v>249</v>
      </c>
      <c r="B95" s="410">
        <f>B94/B93-1</f>
        <v>3.411864779664131E-2</v>
      </c>
      <c r="C95" s="410">
        <f>C94/C93-1</f>
        <v>-4.2515877187109807E-2</v>
      </c>
      <c r="D95" s="410">
        <f>D94/D93-1</f>
        <v>-2.6590190134880509E-2</v>
      </c>
      <c r="E95" s="410">
        <f>E94/E93-1</f>
        <v>-0.36605251463145372</v>
      </c>
      <c r="F95" s="410">
        <f t="shared" ref="F95" si="15">F94/F93-1</f>
        <v>2.8226021554857317E-2</v>
      </c>
      <c r="G95" s="410">
        <f>G94/G93-1</f>
        <v>1.0864230301148359E-2</v>
      </c>
      <c r="H95" s="410">
        <f>H94/H93-1</f>
        <v>-0.31191512806355914</v>
      </c>
      <c r="I95" s="410">
        <f>I94/I93-1</f>
        <v>-0.25369243575604483</v>
      </c>
    </row>
    <row r="96" spans="1:26" ht="15" customHeight="1"/>
    <row r="97" spans="1:26" ht="15" customHeight="1"/>
    <row r="98" spans="1:26" s="142" customFormat="1" ht="15" customHeight="1">
      <c r="A98" s="804" t="s">
        <v>255</v>
      </c>
      <c r="B98" s="804"/>
      <c r="C98" s="804"/>
      <c r="D98" s="804"/>
      <c r="E98" s="804"/>
      <c r="F98" s="804"/>
      <c r="G98" s="804"/>
      <c r="H98" s="804"/>
      <c r="I98" s="804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ht="15" customHeight="1"/>
    <row r="100" spans="1:26" ht="15" customHeight="1"/>
    <row r="101" spans="1:26" ht="15" customHeight="1"/>
    <row r="102" spans="1:26" ht="15" customHeight="1"/>
    <row r="103" spans="1:26" ht="15" customHeight="1"/>
    <row r="104" spans="1:26" ht="15" customHeight="1"/>
    <row r="105" spans="1:26" ht="15" customHeight="1"/>
    <row r="106" spans="1:26" ht="15" customHeight="1"/>
    <row r="107" spans="1:26" ht="15" customHeight="1"/>
    <row r="108" spans="1:26" ht="15" customHeight="1"/>
    <row r="110" spans="1:26" ht="165.75" customHeight="1"/>
    <row r="112" spans="1:26" ht="15" customHeight="1"/>
    <row r="114" spans="1:11" ht="15" customHeight="1"/>
    <row r="116" spans="1:11" ht="133.5" customHeight="1">
      <c r="A116" s="806" t="s">
        <v>549</v>
      </c>
      <c r="B116" s="806"/>
      <c r="C116" s="806"/>
      <c r="D116" s="806"/>
      <c r="E116" s="806"/>
      <c r="F116" s="806"/>
      <c r="G116" s="806"/>
      <c r="H116" s="806"/>
      <c r="I116" s="806"/>
      <c r="J116" s="649"/>
      <c r="K116" s="649"/>
    </row>
  </sheetData>
  <mergeCells count="3">
    <mergeCell ref="A116:I116"/>
    <mergeCell ref="A43:K43"/>
    <mergeCell ref="A98:I98"/>
  </mergeCells>
  <printOptions horizontalCentered="1" verticalCentered="1"/>
  <pageMargins left="0" right="0" top="0" bottom="0" header="0.31496062992125984" footer="0.31496062992125984"/>
  <pageSetup paperSize="9" scale="4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50"/>
  <sheetViews>
    <sheetView showGridLines="0" view="pageBreakPreview" zoomScale="88" zoomScaleNormal="110" zoomScaleSheetLayoutView="115" workbookViewId="0">
      <selection activeCell="A25" sqref="A25:U25"/>
    </sheetView>
  </sheetViews>
  <sheetFormatPr baseColWidth="10" defaultColWidth="28.7109375" defaultRowHeight="12"/>
  <cols>
    <col min="1" max="1" width="43.85546875" style="139" customWidth="1"/>
    <col min="2" max="19" width="7.7109375" style="139" customWidth="1"/>
    <col min="20" max="20" width="9.7109375" style="139" customWidth="1"/>
    <col min="21" max="21" width="10.140625" style="139" customWidth="1"/>
    <col min="22" max="23" width="7.7109375" style="140" customWidth="1"/>
    <col min="24" max="24" width="10.5703125" style="140" customWidth="1"/>
    <col min="25" max="25" width="13.7109375" style="140" customWidth="1"/>
    <col min="26" max="252" width="28.7109375" style="140"/>
    <col min="253" max="254" width="0" style="140" hidden="1" customWidth="1"/>
    <col min="255" max="270" width="7.7109375" style="140" customWidth="1"/>
    <col min="271" max="271" width="8.85546875" style="140" customWidth="1"/>
    <col min="272" max="273" width="7.7109375" style="140" customWidth="1"/>
    <col min="274" max="274" width="5.42578125" style="140" customWidth="1"/>
    <col min="275" max="275" width="5.7109375" style="140" customWidth="1"/>
    <col min="276" max="276" width="9.7109375" style="140" customWidth="1"/>
    <col min="277" max="279" width="7.7109375" style="140" customWidth="1"/>
    <col min="280" max="280" width="10.5703125" style="140" customWidth="1"/>
    <col min="281" max="281" width="13.7109375" style="140" customWidth="1"/>
    <col min="282" max="508" width="28.7109375" style="140"/>
    <col min="509" max="510" width="0" style="140" hidden="1" customWidth="1"/>
    <col min="511" max="526" width="7.7109375" style="140" customWidth="1"/>
    <col min="527" max="527" width="8.85546875" style="140" customWidth="1"/>
    <col min="528" max="529" width="7.7109375" style="140" customWidth="1"/>
    <col min="530" max="530" width="5.42578125" style="140" customWidth="1"/>
    <col min="531" max="531" width="5.7109375" style="140" customWidth="1"/>
    <col min="532" max="532" width="9.7109375" style="140" customWidth="1"/>
    <col min="533" max="535" width="7.7109375" style="140" customWidth="1"/>
    <col min="536" max="536" width="10.5703125" style="140" customWidth="1"/>
    <col min="537" max="537" width="13.7109375" style="140" customWidth="1"/>
    <col min="538" max="764" width="28.7109375" style="140"/>
    <col min="765" max="766" width="0" style="140" hidden="1" customWidth="1"/>
    <col min="767" max="782" width="7.7109375" style="140" customWidth="1"/>
    <col min="783" max="783" width="8.85546875" style="140" customWidth="1"/>
    <col min="784" max="785" width="7.7109375" style="140" customWidth="1"/>
    <col min="786" max="786" width="5.42578125" style="140" customWidth="1"/>
    <col min="787" max="787" width="5.7109375" style="140" customWidth="1"/>
    <col min="788" max="788" width="9.7109375" style="140" customWidth="1"/>
    <col min="789" max="791" width="7.7109375" style="140" customWidth="1"/>
    <col min="792" max="792" width="10.5703125" style="140" customWidth="1"/>
    <col min="793" max="793" width="13.7109375" style="140" customWidth="1"/>
    <col min="794" max="1020" width="28.7109375" style="140"/>
    <col min="1021" max="1022" width="0" style="140" hidden="1" customWidth="1"/>
    <col min="1023" max="1038" width="7.7109375" style="140" customWidth="1"/>
    <col min="1039" max="1039" width="8.85546875" style="140" customWidth="1"/>
    <col min="1040" max="1041" width="7.7109375" style="140" customWidth="1"/>
    <col min="1042" max="1042" width="5.42578125" style="140" customWidth="1"/>
    <col min="1043" max="1043" width="5.7109375" style="140" customWidth="1"/>
    <col min="1044" max="1044" width="9.7109375" style="140" customWidth="1"/>
    <col min="1045" max="1047" width="7.7109375" style="140" customWidth="1"/>
    <col min="1048" max="1048" width="10.5703125" style="140" customWidth="1"/>
    <col min="1049" max="1049" width="13.7109375" style="140" customWidth="1"/>
    <col min="1050" max="1276" width="28.7109375" style="140"/>
    <col min="1277" max="1278" width="0" style="140" hidden="1" customWidth="1"/>
    <col min="1279" max="1294" width="7.7109375" style="140" customWidth="1"/>
    <col min="1295" max="1295" width="8.85546875" style="140" customWidth="1"/>
    <col min="1296" max="1297" width="7.7109375" style="140" customWidth="1"/>
    <col min="1298" max="1298" width="5.42578125" style="140" customWidth="1"/>
    <col min="1299" max="1299" width="5.7109375" style="140" customWidth="1"/>
    <col min="1300" max="1300" width="9.7109375" style="140" customWidth="1"/>
    <col min="1301" max="1303" width="7.7109375" style="140" customWidth="1"/>
    <col min="1304" max="1304" width="10.5703125" style="140" customWidth="1"/>
    <col min="1305" max="1305" width="13.7109375" style="140" customWidth="1"/>
    <col min="1306" max="1532" width="28.7109375" style="140"/>
    <col min="1533" max="1534" width="0" style="140" hidden="1" customWidth="1"/>
    <col min="1535" max="1550" width="7.7109375" style="140" customWidth="1"/>
    <col min="1551" max="1551" width="8.85546875" style="140" customWidth="1"/>
    <col min="1552" max="1553" width="7.7109375" style="140" customWidth="1"/>
    <col min="1554" max="1554" width="5.42578125" style="140" customWidth="1"/>
    <col min="1555" max="1555" width="5.7109375" style="140" customWidth="1"/>
    <col min="1556" max="1556" width="9.7109375" style="140" customWidth="1"/>
    <col min="1557" max="1559" width="7.7109375" style="140" customWidth="1"/>
    <col min="1560" max="1560" width="10.5703125" style="140" customWidth="1"/>
    <col min="1561" max="1561" width="13.7109375" style="140" customWidth="1"/>
    <col min="1562" max="1788" width="28.7109375" style="140"/>
    <col min="1789" max="1790" width="0" style="140" hidden="1" customWidth="1"/>
    <col min="1791" max="1806" width="7.7109375" style="140" customWidth="1"/>
    <col min="1807" max="1807" width="8.85546875" style="140" customWidth="1"/>
    <col min="1808" max="1809" width="7.7109375" style="140" customWidth="1"/>
    <col min="1810" max="1810" width="5.42578125" style="140" customWidth="1"/>
    <col min="1811" max="1811" width="5.7109375" style="140" customWidth="1"/>
    <col min="1812" max="1812" width="9.7109375" style="140" customWidth="1"/>
    <col min="1813" max="1815" width="7.7109375" style="140" customWidth="1"/>
    <col min="1816" max="1816" width="10.5703125" style="140" customWidth="1"/>
    <col min="1817" max="1817" width="13.7109375" style="140" customWidth="1"/>
    <col min="1818" max="2044" width="28.7109375" style="140"/>
    <col min="2045" max="2046" width="0" style="140" hidden="1" customWidth="1"/>
    <col min="2047" max="2062" width="7.7109375" style="140" customWidth="1"/>
    <col min="2063" max="2063" width="8.85546875" style="140" customWidth="1"/>
    <col min="2064" max="2065" width="7.7109375" style="140" customWidth="1"/>
    <col min="2066" max="2066" width="5.42578125" style="140" customWidth="1"/>
    <col min="2067" max="2067" width="5.7109375" style="140" customWidth="1"/>
    <col min="2068" max="2068" width="9.7109375" style="140" customWidth="1"/>
    <col min="2069" max="2071" width="7.7109375" style="140" customWidth="1"/>
    <col min="2072" max="2072" width="10.5703125" style="140" customWidth="1"/>
    <col min="2073" max="2073" width="13.7109375" style="140" customWidth="1"/>
    <col min="2074" max="2300" width="28.7109375" style="140"/>
    <col min="2301" max="2302" width="0" style="140" hidden="1" customWidth="1"/>
    <col min="2303" max="2318" width="7.7109375" style="140" customWidth="1"/>
    <col min="2319" max="2319" width="8.85546875" style="140" customWidth="1"/>
    <col min="2320" max="2321" width="7.7109375" style="140" customWidth="1"/>
    <col min="2322" max="2322" width="5.42578125" style="140" customWidth="1"/>
    <col min="2323" max="2323" width="5.7109375" style="140" customWidth="1"/>
    <col min="2324" max="2324" width="9.7109375" style="140" customWidth="1"/>
    <col min="2325" max="2327" width="7.7109375" style="140" customWidth="1"/>
    <col min="2328" max="2328" width="10.5703125" style="140" customWidth="1"/>
    <col min="2329" max="2329" width="13.7109375" style="140" customWidth="1"/>
    <col min="2330" max="2556" width="28.7109375" style="140"/>
    <col min="2557" max="2558" width="0" style="140" hidden="1" customWidth="1"/>
    <col min="2559" max="2574" width="7.7109375" style="140" customWidth="1"/>
    <col min="2575" max="2575" width="8.85546875" style="140" customWidth="1"/>
    <col min="2576" max="2577" width="7.7109375" style="140" customWidth="1"/>
    <col min="2578" max="2578" width="5.42578125" style="140" customWidth="1"/>
    <col min="2579" max="2579" width="5.7109375" style="140" customWidth="1"/>
    <col min="2580" max="2580" width="9.7109375" style="140" customWidth="1"/>
    <col min="2581" max="2583" width="7.7109375" style="140" customWidth="1"/>
    <col min="2584" max="2584" width="10.5703125" style="140" customWidth="1"/>
    <col min="2585" max="2585" width="13.7109375" style="140" customWidth="1"/>
    <col min="2586" max="2812" width="28.7109375" style="140"/>
    <col min="2813" max="2814" width="0" style="140" hidden="1" customWidth="1"/>
    <col min="2815" max="2830" width="7.7109375" style="140" customWidth="1"/>
    <col min="2831" max="2831" width="8.85546875" style="140" customWidth="1"/>
    <col min="2832" max="2833" width="7.7109375" style="140" customWidth="1"/>
    <col min="2834" max="2834" width="5.42578125" style="140" customWidth="1"/>
    <col min="2835" max="2835" width="5.7109375" style="140" customWidth="1"/>
    <col min="2836" max="2836" width="9.7109375" style="140" customWidth="1"/>
    <col min="2837" max="2839" width="7.7109375" style="140" customWidth="1"/>
    <col min="2840" max="2840" width="10.5703125" style="140" customWidth="1"/>
    <col min="2841" max="2841" width="13.7109375" style="140" customWidth="1"/>
    <col min="2842" max="3068" width="28.7109375" style="140"/>
    <col min="3069" max="3070" width="0" style="140" hidden="1" customWidth="1"/>
    <col min="3071" max="3086" width="7.7109375" style="140" customWidth="1"/>
    <col min="3087" max="3087" width="8.85546875" style="140" customWidth="1"/>
    <col min="3088" max="3089" width="7.7109375" style="140" customWidth="1"/>
    <col min="3090" max="3090" width="5.42578125" style="140" customWidth="1"/>
    <col min="3091" max="3091" width="5.7109375" style="140" customWidth="1"/>
    <col min="3092" max="3092" width="9.7109375" style="140" customWidth="1"/>
    <col min="3093" max="3095" width="7.7109375" style="140" customWidth="1"/>
    <col min="3096" max="3096" width="10.5703125" style="140" customWidth="1"/>
    <col min="3097" max="3097" width="13.7109375" style="140" customWidth="1"/>
    <col min="3098" max="3324" width="28.7109375" style="140"/>
    <col min="3325" max="3326" width="0" style="140" hidden="1" customWidth="1"/>
    <col min="3327" max="3342" width="7.7109375" style="140" customWidth="1"/>
    <col min="3343" max="3343" width="8.85546875" style="140" customWidth="1"/>
    <col min="3344" max="3345" width="7.7109375" style="140" customWidth="1"/>
    <col min="3346" max="3346" width="5.42578125" style="140" customWidth="1"/>
    <col min="3347" max="3347" width="5.7109375" style="140" customWidth="1"/>
    <col min="3348" max="3348" width="9.7109375" style="140" customWidth="1"/>
    <col min="3349" max="3351" width="7.7109375" style="140" customWidth="1"/>
    <col min="3352" max="3352" width="10.5703125" style="140" customWidth="1"/>
    <col min="3353" max="3353" width="13.7109375" style="140" customWidth="1"/>
    <col min="3354" max="3580" width="28.7109375" style="140"/>
    <col min="3581" max="3582" width="0" style="140" hidden="1" customWidth="1"/>
    <col min="3583" max="3598" width="7.7109375" style="140" customWidth="1"/>
    <col min="3599" max="3599" width="8.85546875" style="140" customWidth="1"/>
    <col min="3600" max="3601" width="7.7109375" style="140" customWidth="1"/>
    <col min="3602" max="3602" width="5.42578125" style="140" customWidth="1"/>
    <col min="3603" max="3603" width="5.7109375" style="140" customWidth="1"/>
    <col min="3604" max="3604" width="9.7109375" style="140" customWidth="1"/>
    <col min="3605" max="3607" width="7.7109375" style="140" customWidth="1"/>
    <col min="3608" max="3608" width="10.5703125" style="140" customWidth="1"/>
    <col min="3609" max="3609" width="13.7109375" style="140" customWidth="1"/>
    <col min="3610" max="3836" width="28.7109375" style="140"/>
    <col min="3837" max="3838" width="0" style="140" hidden="1" customWidth="1"/>
    <col min="3839" max="3854" width="7.7109375" style="140" customWidth="1"/>
    <col min="3855" max="3855" width="8.85546875" style="140" customWidth="1"/>
    <col min="3856" max="3857" width="7.7109375" style="140" customWidth="1"/>
    <col min="3858" max="3858" width="5.42578125" style="140" customWidth="1"/>
    <col min="3859" max="3859" width="5.7109375" style="140" customWidth="1"/>
    <col min="3860" max="3860" width="9.7109375" style="140" customWidth="1"/>
    <col min="3861" max="3863" width="7.7109375" style="140" customWidth="1"/>
    <col min="3864" max="3864" width="10.5703125" style="140" customWidth="1"/>
    <col min="3865" max="3865" width="13.7109375" style="140" customWidth="1"/>
    <col min="3866" max="4092" width="28.7109375" style="140"/>
    <col min="4093" max="4094" width="0" style="140" hidden="1" customWidth="1"/>
    <col min="4095" max="4110" width="7.7109375" style="140" customWidth="1"/>
    <col min="4111" max="4111" width="8.85546875" style="140" customWidth="1"/>
    <col min="4112" max="4113" width="7.7109375" style="140" customWidth="1"/>
    <col min="4114" max="4114" width="5.42578125" style="140" customWidth="1"/>
    <col min="4115" max="4115" width="5.7109375" style="140" customWidth="1"/>
    <col min="4116" max="4116" width="9.7109375" style="140" customWidth="1"/>
    <col min="4117" max="4119" width="7.7109375" style="140" customWidth="1"/>
    <col min="4120" max="4120" width="10.5703125" style="140" customWidth="1"/>
    <col min="4121" max="4121" width="13.7109375" style="140" customWidth="1"/>
    <col min="4122" max="4348" width="28.7109375" style="140"/>
    <col min="4349" max="4350" width="0" style="140" hidden="1" customWidth="1"/>
    <col min="4351" max="4366" width="7.7109375" style="140" customWidth="1"/>
    <col min="4367" max="4367" width="8.85546875" style="140" customWidth="1"/>
    <col min="4368" max="4369" width="7.7109375" style="140" customWidth="1"/>
    <col min="4370" max="4370" width="5.42578125" style="140" customWidth="1"/>
    <col min="4371" max="4371" width="5.7109375" style="140" customWidth="1"/>
    <col min="4372" max="4372" width="9.7109375" style="140" customWidth="1"/>
    <col min="4373" max="4375" width="7.7109375" style="140" customWidth="1"/>
    <col min="4376" max="4376" width="10.5703125" style="140" customWidth="1"/>
    <col min="4377" max="4377" width="13.7109375" style="140" customWidth="1"/>
    <col min="4378" max="4604" width="28.7109375" style="140"/>
    <col min="4605" max="4606" width="0" style="140" hidden="1" customWidth="1"/>
    <col min="4607" max="4622" width="7.7109375" style="140" customWidth="1"/>
    <col min="4623" max="4623" width="8.85546875" style="140" customWidth="1"/>
    <col min="4624" max="4625" width="7.7109375" style="140" customWidth="1"/>
    <col min="4626" max="4626" width="5.42578125" style="140" customWidth="1"/>
    <col min="4627" max="4627" width="5.7109375" style="140" customWidth="1"/>
    <col min="4628" max="4628" width="9.7109375" style="140" customWidth="1"/>
    <col min="4629" max="4631" width="7.7109375" style="140" customWidth="1"/>
    <col min="4632" max="4632" width="10.5703125" style="140" customWidth="1"/>
    <col min="4633" max="4633" width="13.7109375" style="140" customWidth="1"/>
    <col min="4634" max="4860" width="28.7109375" style="140"/>
    <col min="4861" max="4862" width="0" style="140" hidden="1" customWidth="1"/>
    <col min="4863" max="4878" width="7.7109375" style="140" customWidth="1"/>
    <col min="4879" max="4879" width="8.85546875" style="140" customWidth="1"/>
    <col min="4880" max="4881" width="7.7109375" style="140" customWidth="1"/>
    <col min="4882" max="4882" width="5.42578125" style="140" customWidth="1"/>
    <col min="4883" max="4883" width="5.7109375" style="140" customWidth="1"/>
    <col min="4884" max="4884" width="9.7109375" style="140" customWidth="1"/>
    <col min="4885" max="4887" width="7.7109375" style="140" customWidth="1"/>
    <col min="4888" max="4888" width="10.5703125" style="140" customWidth="1"/>
    <col min="4889" max="4889" width="13.7109375" style="140" customWidth="1"/>
    <col min="4890" max="5116" width="28.7109375" style="140"/>
    <col min="5117" max="5118" width="0" style="140" hidden="1" customWidth="1"/>
    <col min="5119" max="5134" width="7.7109375" style="140" customWidth="1"/>
    <col min="5135" max="5135" width="8.85546875" style="140" customWidth="1"/>
    <col min="5136" max="5137" width="7.7109375" style="140" customWidth="1"/>
    <col min="5138" max="5138" width="5.42578125" style="140" customWidth="1"/>
    <col min="5139" max="5139" width="5.7109375" style="140" customWidth="1"/>
    <col min="5140" max="5140" width="9.7109375" style="140" customWidth="1"/>
    <col min="5141" max="5143" width="7.7109375" style="140" customWidth="1"/>
    <col min="5144" max="5144" width="10.5703125" style="140" customWidth="1"/>
    <col min="5145" max="5145" width="13.7109375" style="140" customWidth="1"/>
    <col min="5146" max="5372" width="28.7109375" style="140"/>
    <col min="5373" max="5374" width="0" style="140" hidden="1" customWidth="1"/>
    <col min="5375" max="5390" width="7.7109375" style="140" customWidth="1"/>
    <col min="5391" max="5391" width="8.85546875" style="140" customWidth="1"/>
    <col min="5392" max="5393" width="7.7109375" style="140" customWidth="1"/>
    <col min="5394" max="5394" width="5.42578125" style="140" customWidth="1"/>
    <col min="5395" max="5395" width="5.7109375" style="140" customWidth="1"/>
    <col min="5396" max="5396" width="9.7109375" style="140" customWidth="1"/>
    <col min="5397" max="5399" width="7.7109375" style="140" customWidth="1"/>
    <col min="5400" max="5400" width="10.5703125" style="140" customWidth="1"/>
    <col min="5401" max="5401" width="13.7109375" style="140" customWidth="1"/>
    <col min="5402" max="5628" width="28.7109375" style="140"/>
    <col min="5629" max="5630" width="0" style="140" hidden="1" customWidth="1"/>
    <col min="5631" max="5646" width="7.7109375" style="140" customWidth="1"/>
    <col min="5647" max="5647" width="8.85546875" style="140" customWidth="1"/>
    <col min="5648" max="5649" width="7.7109375" style="140" customWidth="1"/>
    <col min="5650" max="5650" width="5.42578125" style="140" customWidth="1"/>
    <col min="5651" max="5651" width="5.7109375" style="140" customWidth="1"/>
    <col min="5652" max="5652" width="9.7109375" style="140" customWidth="1"/>
    <col min="5653" max="5655" width="7.7109375" style="140" customWidth="1"/>
    <col min="5656" max="5656" width="10.5703125" style="140" customWidth="1"/>
    <col min="5657" max="5657" width="13.7109375" style="140" customWidth="1"/>
    <col min="5658" max="5884" width="28.7109375" style="140"/>
    <col min="5885" max="5886" width="0" style="140" hidden="1" customWidth="1"/>
    <col min="5887" max="5902" width="7.7109375" style="140" customWidth="1"/>
    <col min="5903" max="5903" width="8.85546875" style="140" customWidth="1"/>
    <col min="5904" max="5905" width="7.7109375" style="140" customWidth="1"/>
    <col min="5906" max="5906" width="5.42578125" style="140" customWidth="1"/>
    <col min="5907" max="5907" width="5.7109375" style="140" customWidth="1"/>
    <col min="5908" max="5908" width="9.7109375" style="140" customWidth="1"/>
    <col min="5909" max="5911" width="7.7109375" style="140" customWidth="1"/>
    <col min="5912" max="5912" width="10.5703125" style="140" customWidth="1"/>
    <col min="5913" max="5913" width="13.7109375" style="140" customWidth="1"/>
    <col min="5914" max="6140" width="28.7109375" style="140"/>
    <col min="6141" max="6142" width="0" style="140" hidden="1" customWidth="1"/>
    <col min="6143" max="6158" width="7.7109375" style="140" customWidth="1"/>
    <col min="6159" max="6159" width="8.85546875" style="140" customWidth="1"/>
    <col min="6160" max="6161" width="7.7109375" style="140" customWidth="1"/>
    <col min="6162" max="6162" width="5.42578125" style="140" customWidth="1"/>
    <col min="6163" max="6163" width="5.7109375" style="140" customWidth="1"/>
    <col min="6164" max="6164" width="9.7109375" style="140" customWidth="1"/>
    <col min="6165" max="6167" width="7.7109375" style="140" customWidth="1"/>
    <col min="6168" max="6168" width="10.5703125" style="140" customWidth="1"/>
    <col min="6169" max="6169" width="13.7109375" style="140" customWidth="1"/>
    <col min="6170" max="6396" width="28.7109375" style="140"/>
    <col min="6397" max="6398" width="0" style="140" hidden="1" customWidth="1"/>
    <col min="6399" max="6414" width="7.7109375" style="140" customWidth="1"/>
    <col min="6415" max="6415" width="8.85546875" style="140" customWidth="1"/>
    <col min="6416" max="6417" width="7.7109375" style="140" customWidth="1"/>
    <col min="6418" max="6418" width="5.42578125" style="140" customWidth="1"/>
    <col min="6419" max="6419" width="5.7109375" style="140" customWidth="1"/>
    <col min="6420" max="6420" width="9.7109375" style="140" customWidth="1"/>
    <col min="6421" max="6423" width="7.7109375" style="140" customWidth="1"/>
    <col min="6424" max="6424" width="10.5703125" style="140" customWidth="1"/>
    <col min="6425" max="6425" width="13.7109375" style="140" customWidth="1"/>
    <col min="6426" max="6652" width="28.7109375" style="140"/>
    <col min="6653" max="6654" width="0" style="140" hidden="1" customWidth="1"/>
    <col min="6655" max="6670" width="7.7109375" style="140" customWidth="1"/>
    <col min="6671" max="6671" width="8.85546875" style="140" customWidth="1"/>
    <col min="6672" max="6673" width="7.7109375" style="140" customWidth="1"/>
    <col min="6674" max="6674" width="5.42578125" style="140" customWidth="1"/>
    <col min="6675" max="6675" width="5.7109375" style="140" customWidth="1"/>
    <col min="6676" max="6676" width="9.7109375" style="140" customWidth="1"/>
    <col min="6677" max="6679" width="7.7109375" style="140" customWidth="1"/>
    <col min="6680" max="6680" width="10.5703125" style="140" customWidth="1"/>
    <col min="6681" max="6681" width="13.7109375" style="140" customWidth="1"/>
    <col min="6682" max="6908" width="28.7109375" style="140"/>
    <col min="6909" max="6910" width="0" style="140" hidden="1" customWidth="1"/>
    <col min="6911" max="6926" width="7.7109375" style="140" customWidth="1"/>
    <col min="6927" max="6927" width="8.85546875" style="140" customWidth="1"/>
    <col min="6928" max="6929" width="7.7109375" style="140" customWidth="1"/>
    <col min="6930" max="6930" width="5.42578125" style="140" customWidth="1"/>
    <col min="6931" max="6931" width="5.7109375" style="140" customWidth="1"/>
    <col min="6932" max="6932" width="9.7109375" style="140" customWidth="1"/>
    <col min="6933" max="6935" width="7.7109375" style="140" customWidth="1"/>
    <col min="6936" max="6936" width="10.5703125" style="140" customWidth="1"/>
    <col min="6937" max="6937" width="13.7109375" style="140" customWidth="1"/>
    <col min="6938" max="7164" width="28.7109375" style="140"/>
    <col min="7165" max="7166" width="0" style="140" hidden="1" customWidth="1"/>
    <col min="7167" max="7182" width="7.7109375" style="140" customWidth="1"/>
    <col min="7183" max="7183" width="8.85546875" style="140" customWidth="1"/>
    <col min="7184" max="7185" width="7.7109375" style="140" customWidth="1"/>
    <col min="7186" max="7186" width="5.42578125" style="140" customWidth="1"/>
    <col min="7187" max="7187" width="5.7109375" style="140" customWidth="1"/>
    <col min="7188" max="7188" width="9.7109375" style="140" customWidth="1"/>
    <col min="7189" max="7191" width="7.7109375" style="140" customWidth="1"/>
    <col min="7192" max="7192" width="10.5703125" style="140" customWidth="1"/>
    <col min="7193" max="7193" width="13.7109375" style="140" customWidth="1"/>
    <col min="7194" max="7420" width="28.7109375" style="140"/>
    <col min="7421" max="7422" width="0" style="140" hidden="1" customWidth="1"/>
    <col min="7423" max="7438" width="7.7109375" style="140" customWidth="1"/>
    <col min="7439" max="7439" width="8.85546875" style="140" customWidth="1"/>
    <col min="7440" max="7441" width="7.7109375" style="140" customWidth="1"/>
    <col min="7442" max="7442" width="5.42578125" style="140" customWidth="1"/>
    <col min="7443" max="7443" width="5.7109375" style="140" customWidth="1"/>
    <col min="7444" max="7444" width="9.7109375" style="140" customWidth="1"/>
    <col min="7445" max="7447" width="7.7109375" style="140" customWidth="1"/>
    <col min="7448" max="7448" width="10.5703125" style="140" customWidth="1"/>
    <col min="7449" max="7449" width="13.7109375" style="140" customWidth="1"/>
    <col min="7450" max="7676" width="28.7109375" style="140"/>
    <col min="7677" max="7678" width="0" style="140" hidden="1" customWidth="1"/>
    <col min="7679" max="7694" width="7.7109375" style="140" customWidth="1"/>
    <col min="7695" max="7695" width="8.85546875" style="140" customWidth="1"/>
    <col min="7696" max="7697" width="7.7109375" style="140" customWidth="1"/>
    <col min="7698" max="7698" width="5.42578125" style="140" customWidth="1"/>
    <col min="7699" max="7699" width="5.7109375" style="140" customWidth="1"/>
    <col min="7700" max="7700" width="9.7109375" style="140" customWidth="1"/>
    <col min="7701" max="7703" width="7.7109375" style="140" customWidth="1"/>
    <col min="7704" max="7704" width="10.5703125" style="140" customWidth="1"/>
    <col min="7705" max="7705" width="13.7109375" style="140" customWidth="1"/>
    <col min="7706" max="7932" width="28.7109375" style="140"/>
    <col min="7933" max="7934" width="0" style="140" hidden="1" customWidth="1"/>
    <col min="7935" max="7950" width="7.7109375" style="140" customWidth="1"/>
    <col min="7951" max="7951" width="8.85546875" style="140" customWidth="1"/>
    <col min="7952" max="7953" width="7.7109375" style="140" customWidth="1"/>
    <col min="7954" max="7954" width="5.42578125" style="140" customWidth="1"/>
    <col min="7955" max="7955" width="5.7109375" style="140" customWidth="1"/>
    <col min="7956" max="7956" width="9.7109375" style="140" customWidth="1"/>
    <col min="7957" max="7959" width="7.7109375" style="140" customWidth="1"/>
    <col min="7960" max="7960" width="10.5703125" style="140" customWidth="1"/>
    <col min="7961" max="7961" width="13.7109375" style="140" customWidth="1"/>
    <col min="7962" max="8188" width="28.7109375" style="140"/>
    <col min="8189" max="8190" width="0" style="140" hidden="1" customWidth="1"/>
    <col min="8191" max="8206" width="7.7109375" style="140" customWidth="1"/>
    <col min="8207" max="8207" width="8.85546875" style="140" customWidth="1"/>
    <col min="8208" max="8209" width="7.7109375" style="140" customWidth="1"/>
    <col min="8210" max="8210" width="5.42578125" style="140" customWidth="1"/>
    <col min="8211" max="8211" width="5.7109375" style="140" customWidth="1"/>
    <col min="8212" max="8212" width="9.7109375" style="140" customWidth="1"/>
    <col min="8213" max="8215" width="7.7109375" style="140" customWidth="1"/>
    <col min="8216" max="8216" width="10.5703125" style="140" customWidth="1"/>
    <col min="8217" max="8217" width="13.7109375" style="140" customWidth="1"/>
    <col min="8218" max="8444" width="28.7109375" style="140"/>
    <col min="8445" max="8446" width="0" style="140" hidden="1" customWidth="1"/>
    <col min="8447" max="8462" width="7.7109375" style="140" customWidth="1"/>
    <col min="8463" max="8463" width="8.85546875" style="140" customWidth="1"/>
    <col min="8464" max="8465" width="7.7109375" style="140" customWidth="1"/>
    <col min="8466" max="8466" width="5.42578125" style="140" customWidth="1"/>
    <col min="8467" max="8467" width="5.7109375" style="140" customWidth="1"/>
    <col min="8468" max="8468" width="9.7109375" style="140" customWidth="1"/>
    <col min="8469" max="8471" width="7.7109375" style="140" customWidth="1"/>
    <col min="8472" max="8472" width="10.5703125" style="140" customWidth="1"/>
    <col min="8473" max="8473" width="13.7109375" style="140" customWidth="1"/>
    <col min="8474" max="8700" width="28.7109375" style="140"/>
    <col min="8701" max="8702" width="0" style="140" hidden="1" customWidth="1"/>
    <col min="8703" max="8718" width="7.7109375" style="140" customWidth="1"/>
    <col min="8719" max="8719" width="8.85546875" style="140" customWidth="1"/>
    <col min="8720" max="8721" width="7.7109375" style="140" customWidth="1"/>
    <col min="8722" max="8722" width="5.42578125" style="140" customWidth="1"/>
    <col min="8723" max="8723" width="5.7109375" style="140" customWidth="1"/>
    <col min="8724" max="8724" width="9.7109375" style="140" customWidth="1"/>
    <col min="8725" max="8727" width="7.7109375" style="140" customWidth="1"/>
    <col min="8728" max="8728" width="10.5703125" style="140" customWidth="1"/>
    <col min="8729" max="8729" width="13.7109375" style="140" customWidth="1"/>
    <col min="8730" max="8956" width="28.7109375" style="140"/>
    <col min="8957" max="8958" width="0" style="140" hidden="1" customWidth="1"/>
    <col min="8959" max="8974" width="7.7109375" style="140" customWidth="1"/>
    <col min="8975" max="8975" width="8.85546875" style="140" customWidth="1"/>
    <col min="8976" max="8977" width="7.7109375" style="140" customWidth="1"/>
    <col min="8978" max="8978" width="5.42578125" style="140" customWidth="1"/>
    <col min="8979" max="8979" width="5.7109375" style="140" customWidth="1"/>
    <col min="8980" max="8980" width="9.7109375" style="140" customWidth="1"/>
    <col min="8981" max="8983" width="7.7109375" style="140" customWidth="1"/>
    <col min="8984" max="8984" width="10.5703125" style="140" customWidth="1"/>
    <col min="8985" max="8985" width="13.7109375" style="140" customWidth="1"/>
    <col min="8986" max="9212" width="28.7109375" style="140"/>
    <col min="9213" max="9214" width="0" style="140" hidden="1" customWidth="1"/>
    <col min="9215" max="9230" width="7.7109375" style="140" customWidth="1"/>
    <col min="9231" max="9231" width="8.85546875" style="140" customWidth="1"/>
    <col min="9232" max="9233" width="7.7109375" style="140" customWidth="1"/>
    <col min="9234" max="9234" width="5.42578125" style="140" customWidth="1"/>
    <col min="9235" max="9235" width="5.7109375" style="140" customWidth="1"/>
    <col min="9236" max="9236" width="9.7109375" style="140" customWidth="1"/>
    <col min="9237" max="9239" width="7.7109375" style="140" customWidth="1"/>
    <col min="9240" max="9240" width="10.5703125" style="140" customWidth="1"/>
    <col min="9241" max="9241" width="13.7109375" style="140" customWidth="1"/>
    <col min="9242" max="9468" width="28.7109375" style="140"/>
    <col min="9469" max="9470" width="0" style="140" hidden="1" customWidth="1"/>
    <col min="9471" max="9486" width="7.7109375" style="140" customWidth="1"/>
    <col min="9487" max="9487" width="8.85546875" style="140" customWidth="1"/>
    <col min="9488" max="9489" width="7.7109375" style="140" customWidth="1"/>
    <col min="9490" max="9490" width="5.42578125" style="140" customWidth="1"/>
    <col min="9491" max="9491" width="5.7109375" style="140" customWidth="1"/>
    <col min="9492" max="9492" width="9.7109375" style="140" customWidth="1"/>
    <col min="9493" max="9495" width="7.7109375" style="140" customWidth="1"/>
    <col min="9496" max="9496" width="10.5703125" style="140" customWidth="1"/>
    <col min="9497" max="9497" width="13.7109375" style="140" customWidth="1"/>
    <col min="9498" max="9724" width="28.7109375" style="140"/>
    <col min="9725" max="9726" width="0" style="140" hidden="1" customWidth="1"/>
    <col min="9727" max="9742" width="7.7109375" style="140" customWidth="1"/>
    <col min="9743" max="9743" width="8.85546875" style="140" customWidth="1"/>
    <col min="9744" max="9745" width="7.7109375" style="140" customWidth="1"/>
    <col min="9746" max="9746" width="5.42578125" style="140" customWidth="1"/>
    <col min="9747" max="9747" width="5.7109375" style="140" customWidth="1"/>
    <col min="9748" max="9748" width="9.7109375" style="140" customWidth="1"/>
    <col min="9749" max="9751" width="7.7109375" style="140" customWidth="1"/>
    <col min="9752" max="9752" width="10.5703125" style="140" customWidth="1"/>
    <col min="9753" max="9753" width="13.7109375" style="140" customWidth="1"/>
    <col min="9754" max="9980" width="28.7109375" style="140"/>
    <col min="9981" max="9982" width="0" style="140" hidden="1" customWidth="1"/>
    <col min="9983" max="9998" width="7.7109375" style="140" customWidth="1"/>
    <col min="9999" max="9999" width="8.85546875" style="140" customWidth="1"/>
    <col min="10000" max="10001" width="7.7109375" style="140" customWidth="1"/>
    <col min="10002" max="10002" width="5.42578125" style="140" customWidth="1"/>
    <col min="10003" max="10003" width="5.7109375" style="140" customWidth="1"/>
    <col min="10004" max="10004" width="9.7109375" style="140" customWidth="1"/>
    <col min="10005" max="10007" width="7.7109375" style="140" customWidth="1"/>
    <col min="10008" max="10008" width="10.5703125" style="140" customWidth="1"/>
    <col min="10009" max="10009" width="13.7109375" style="140" customWidth="1"/>
    <col min="10010" max="10236" width="28.7109375" style="140"/>
    <col min="10237" max="10238" width="0" style="140" hidden="1" customWidth="1"/>
    <col min="10239" max="10254" width="7.7109375" style="140" customWidth="1"/>
    <col min="10255" max="10255" width="8.85546875" style="140" customWidth="1"/>
    <col min="10256" max="10257" width="7.7109375" style="140" customWidth="1"/>
    <col min="10258" max="10258" width="5.42578125" style="140" customWidth="1"/>
    <col min="10259" max="10259" width="5.7109375" style="140" customWidth="1"/>
    <col min="10260" max="10260" width="9.7109375" style="140" customWidth="1"/>
    <col min="10261" max="10263" width="7.7109375" style="140" customWidth="1"/>
    <col min="10264" max="10264" width="10.5703125" style="140" customWidth="1"/>
    <col min="10265" max="10265" width="13.7109375" style="140" customWidth="1"/>
    <col min="10266" max="10492" width="28.7109375" style="140"/>
    <col min="10493" max="10494" width="0" style="140" hidden="1" customWidth="1"/>
    <col min="10495" max="10510" width="7.7109375" style="140" customWidth="1"/>
    <col min="10511" max="10511" width="8.85546875" style="140" customWidth="1"/>
    <col min="10512" max="10513" width="7.7109375" style="140" customWidth="1"/>
    <col min="10514" max="10514" width="5.42578125" style="140" customWidth="1"/>
    <col min="10515" max="10515" width="5.7109375" style="140" customWidth="1"/>
    <col min="10516" max="10516" width="9.7109375" style="140" customWidth="1"/>
    <col min="10517" max="10519" width="7.7109375" style="140" customWidth="1"/>
    <col min="10520" max="10520" width="10.5703125" style="140" customWidth="1"/>
    <col min="10521" max="10521" width="13.7109375" style="140" customWidth="1"/>
    <col min="10522" max="10748" width="28.7109375" style="140"/>
    <col min="10749" max="10750" width="0" style="140" hidden="1" customWidth="1"/>
    <col min="10751" max="10766" width="7.7109375" style="140" customWidth="1"/>
    <col min="10767" max="10767" width="8.85546875" style="140" customWidth="1"/>
    <col min="10768" max="10769" width="7.7109375" style="140" customWidth="1"/>
    <col min="10770" max="10770" width="5.42578125" style="140" customWidth="1"/>
    <col min="10771" max="10771" width="5.7109375" style="140" customWidth="1"/>
    <col min="10772" max="10772" width="9.7109375" style="140" customWidth="1"/>
    <col min="10773" max="10775" width="7.7109375" style="140" customWidth="1"/>
    <col min="10776" max="10776" width="10.5703125" style="140" customWidth="1"/>
    <col min="10777" max="10777" width="13.7109375" style="140" customWidth="1"/>
    <col min="10778" max="11004" width="28.7109375" style="140"/>
    <col min="11005" max="11006" width="0" style="140" hidden="1" customWidth="1"/>
    <col min="11007" max="11022" width="7.7109375" style="140" customWidth="1"/>
    <col min="11023" max="11023" width="8.85546875" style="140" customWidth="1"/>
    <col min="11024" max="11025" width="7.7109375" style="140" customWidth="1"/>
    <col min="11026" max="11026" width="5.42578125" style="140" customWidth="1"/>
    <col min="11027" max="11027" width="5.7109375" style="140" customWidth="1"/>
    <col min="11028" max="11028" width="9.7109375" style="140" customWidth="1"/>
    <col min="11029" max="11031" width="7.7109375" style="140" customWidth="1"/>
    <col min="11032" max="11032" width="10.5703125" style="140" customWidth="1"/>
    <col min="11033" max="11033" width="13.7109375" style="140" customWidth="1"/>
    <col min="11034" max="11260" width="28.7109375" style="140"/>
    <col min="11261" max="11262" width="0" style="140" hidden="1" customWidth="1"/>
    <col min="11263" max="11278" width="7.7109375" style="140" customWidth="1"/>
    <col min="11279" max="11279" width="8.85546875" style="140" customWidth="1"/>
    <col min="11280" max="11281" width="7.7109375" style="140" customWidth="1"/>
    <col min="11282" max="11282" width="5.42578125" style="140" customWidth="1"/>
    <col min="11283" max="11283" width="5.7109375" style="140" customWidth="1"/>
    <col min="11284" max="11284" width="9.7109375" style="140" customWidth="1"/>
    <col min="11285" max="11287" width="7.7109375" style="140" customWidth="1"/>
    <col min="11288" max="11288" width="10.5703125" style="140" customWidth="1"/>
    <col min="11289" max="11289" width="13.7109375" style="140" customWidth="1"/>
    <col min="11290" max="11516" width="28.7109375" style="140"/>
    <col min="11517" max="11518" width="0" style="140" hidden="1" customWidth="1"/>
    <col min="11519" max="11534" width="7.7109375" style="140" customWidth="1"/>
    <col min="11535" max="11535" width="8.85546875" style="140" customWidth="1"/>
    <col min="11536" max="11537" width="7.7109375" style="140" customWidth="1"/>
    <col min="11538" max="11538" width="5.42578125" style="140" customWidth="1"/>
    <col min="11539" max="11539" width="5.7109375" style="140" customWidth="1"/>
    <col min="11540" max="11540" width="9.7109375" style="140" customWidth="1"/>
    <col min="11541" max="11543" width="7.7109375" style="140" customWidth="1"/>
    <col min="11544" max="11544" width="10.5703125" style="140" customWidth="1"/>
    <col min="11545" max="11545" width="13.7109375" style="140" customWidth="1"/>
    <col min="11546" max="11772" width="28.7109375" style="140"/>
    <col min="11773" max="11774" width="0" style="140" hidden="1" customWidth="1"/>
    <col min="11775" max="11790" width="7.7109375" style="140" customWidth="1"/>
    <col min="11791" max="11791" width="8.85546875" style="140" customWidth="1"/>
    <col min="11792" max="11793" width="7.7109375" style="140" customWidth="1"/>
    <col min="11794" max="11794" width="5.42578125" style="140" customWidth="1"/>
    <col min="11795" max="11795" width="5.7109375" style="140" customWidth="1"/>
    <col min="11796" max="11796" width="9.7109375" style="140" customWidth="1"/>
    <col min="11797" max="11799" width="7.7109375" style="140" customWidth="1"/>
    <col min="11800" max="11800" width="10.5703125" style="140" customWidth="1"/>
    <col min="11801" max="11801" width="13.7109375" style="140" customWidth="1"/>
    <col min="11802" max="12028" width="28.7109375" style="140"/>
    <col min="12029" max="12030" width="0" style="140" hidden="1" customWidth="1"/>
    <col min="12031" max="12046" width="7.7109375" style="140" customWidth="1"/>
    <col min="12047" max="12047" width="8.85546875" style="140" customWidth="1"/>
    <col min="12048" max="12049" width="7.7109375" style="140" customWidth="1"/>
    <col min="12050" max="12050" width="5.42578125" style="140" customWidth="1"/>
    <col min="12051" max="12051" width="5.7109375" style="140" customWidth="1"/>
    <col min="12052" max="12052" width="9.7109375" style="140" customWidth="1"/>
    <col min="12053" max="12055" width="7.7109375" style="140" customWidth="1"/>
    <col min="12056" max="12056" width="10.5703125" style="140" customWidth="1"/>
    <col min="12057" max="12057" width="13.7109375" style="140" customWidth="1"/>
    <col min="12058" max="12284" width="28.7109375" style="140"/>
    <col min="12285" max="12286" width="0" style="140" hidden="1" customWidth="1"/>
    <col min="12287" max="12302" width="7.7109375" style="140" customWidth="1"/>
    <col min="12303" max="12303" width="8.85546875" style="140" customWidth="1"/>
    <col min="12304" max="12305" width="7.7109375" style="140" customWidth="1"/>
    <col min="12306" max="12306" width="5.42578125" style="140" customWidth="1"/>
    <col min="12307" max="12307" width="5.7109375" style="140" customWidth="1"/>
    <col min="12308" max="12308" width="9.7109375" style="140" customWidth="1"/>
    <col min="12309" max="12311" width="7.7109375" style="140" customWidth="1"/>
    <col min="12312" max="12312" width="10.5703125" style="140" customWidth="1"/>
    <col min="12313" max="12313" width="13.7109375" style="140" customWidth="1"/>
    <col min="12314" max="12540" width="28.7109375" style="140"/>
    <col min="12541" max="12542" width="0" style="140" hidden="1" customWidth="1"/>
    <col min="12543" max="12558" width="7.7109375" style="140" customWidth="1"/>
    <col min="12559" max="12559" width="8.85546875" style="140" customWidth="1"/>
    <col min="12560" max="12561" width="7.7109375" style="140" customWidth="1"/>
    <col min="12562" max="12562" width="5.42578125" style="140" customWidth="1"/>
    <col min="12563" max="12563" width="5.7109375" style="140" customWidth="1"/>
    <col min="12564" max="12564" width="9.7109375" style="140" customWidth="1"/>
    <col min="12565" max="12567" width="7.7109375" style="140" customWidth="1"/>
    <col min="12568" max="12568" width="10.5703125" style="140" customWidth="1"/>
    <col min="12569" max="12569" width="13.7109375" style="140" customWidth="1"/>
    <col min="12570" max="12796" width="28.7109375" style="140"/>
    <col min="12797" max="12798" width="0" style="140" hidden="1" customWidth="1"/>
    <col min="12799" max="12814" width="7.7109375" style="140" customWidth="1"/>
    <col min="12815" max="12815" width="8.85546875" style="140" customWidth="1"/>
    <col min="12816" max="12817" width="7.7109375" style="140" customWidth="1"/>
    <col min="12818" max="12818" width="5.42578125" style="140" customWidth="1"/>
    <col min="12819" max="12819" width="5.7109375" style="140" customWidth="1"/>
    <col min="12820" max="12820" width="9.7109375" style="140" customWidth="1"/>
    <col min="12821" max="12823" width="7.7109375" style="140" customWidth="1"/>
    <col min="12824" max="12824" width="10.5703125" style="140" customWidth="1"/>
    <col min="12825" max="12825" width="13.7109375" style="140" customWidth="1"/>
    <col min="12826" max="13052" width="28.7109375" style="140"/>
    <col min="13053" max="13054" width="0" style="140" hidden="1" customWidth="1"/>
    <col min="13055" max="13070" width="7.7109375" style="140" customWidth="1"/>
    <col min="13071" max="13071" width="8.85546875" style="140" customWidth="1"/>
    <col min="13072" max="13073" width="7.7109375" style="140" customWidth="1"/>
    <col min="13074" max="13074" width="5.42578125" style="140" customWidth="1"/>
    <col min="13075" max="13075" width="5.7109375" style="140" customWidth="1"/>
    <col min="13076" max="13076" width="9.7109375" style="140" customWidth="1"/>
    <col min="13077" max="13079" width="7.7109375" style="140" customWidth="1"/>
    <col min="13080" max="13080" width="10.5703125" style="140" customWidth="1"/>
    <col min="13081" max="13081" width="13.7109375" style="140" customWidth="1"/>
    <col min="13082" max="13308" width="28.7109375" style="140"/>
    <col min="13309" max="13310" width="0" style="140" hidden="1" customWidth="1"/>
    <col min="13311" max="13326" width="7.7109375" style="140" customWidth="1"/>
    <col min="13327" max="13327" width="8.85546875" style="140" customWidth="1"/>
    <col min="13328" max="13329" width="7.7109375" style="140" customWidth="1"/>
    <col min="13330" max="13330" width="5.42578125" style="140" customWidth="1"/>
    <col min="13331" max="13331" width="5.7109375" style="140" customWidth="1"/>
    <col min="13332" max="13332" width="9.7109375" style="140" customWidth="1"/>
    <col min="13333" max="13335" width="7.7109375" style="140" customWidth="1"/>
    <col min="13336" max="13336" width="10.5703125" style="140" customWidth="1"/>
    <col min="13337" max="13337" width="13.7109375" style="140" customWidth="1"/>
    <col min="13338" max="13564" width="28.7109375" style="140"/>
    <col min="13565" max="13566" width="0" style="140" hidden="1" customWidth="1"/>
    <col min="13567" max="13582" width="7.7109375" style="140" customWidth="1"/>
    <col min="13583" max="13583" width="8.85546875" style="140" customWidth="1"/>
    <col min="13584" max="13585" width="7.7109375" style="140" customWidth="1"/>
    <col min="13586" max="13586" width="5.42578125" style="140" customWidth="1"/>
    <col min="13587" max="13587" width="5.7109375" style="140" customWidth="1"/>
    <col min="13588" max="13588" width="9.7109375" style="140" customWidth="1"/>
    <col min="13589" max="13591" width="7.7109375" style="140" customWidth="1"/>
    <col min="13592" max="13592" width="10.5703125" style="140" customWidth="1"/>
    <col min="13593" max="13593" width="13.7109375" style="140" customWidth="1"/>
    <col min="13594" max="13820" width="28.7109375" style="140"/>
    <col min="13821" max="13822" width="0" style="140" hidden="1" customWidth="1"/>
    <col min="13823" max="13838" width="7.7109375" style="140" customWidth="1"/>
    <col min="13839" max="13839" width="8.85546875" style="140" customWidth="1"/>
    <col min="13840" max="13841" width="7.7109375" style="140" customWidth="1"/>
    <col min="13842" max="13842" width="5.42578125" style="140" customWidth="1"/>
    <col min="13843" max="13843" width="5.7109375" style="140" customWidth="1"/>
    <col min="13844" max="13844" width="9.7109375" style="140" customWidth="1"/>
    <col min="13845" max="13847" width="7.7109375" style="140" customWidth="1"/>
    <col min="13848" max="13848" width="10.5703125" style="140" customWidth="1"/>
    <col min="13849" max="13849" width="13.7109375" style="140" customWidth="1"/>
    <col min="13850" max="14076" width="28.7109375" style="140"/>
    <col min="14077" max="14078" width="0" style="140" hidden="1" customWidth="1"/>
    <col min="14079" max="14094" width="7.7109375" style="140" customWidth="1"/>
    <col min="14095" max="14095" width="8.85546875" style="140" customWidth="1"/>
    <col min="14096" max="14097" width="7.7109375" style="140" customWidth="1"/>
    <col min="14098" max="14098" width="5.42578125" style="140" customWidth="1"/>
    <col min="14099" max="14099" width="5.7109375" style="140" customWidth="1"/>
    <col min="14100" max="14100" width="9.7109375" style="140" customWidth="1"/>
    <col min="14101" max="14103" width="7.7109375" style="140" customWidth="1"/>
    <col min="14104" max="14104" width="10.5703125" style="140" customWidth="1"/>
    <col min="14105" max="14105" width="13.7109375" style="140" customWidth="1"/>
    <col min="14106" max="14332" width="28.7109375" style="140"/>
    <col min="14333" max="14334" width="0" style="140" hidden="1" customWidth="1"/>
    <col min="14335" max="14350" width="7.7109375" style="140" customWidth="1"/>
    <col min="14351" max="14351" width="8.85546875" style="140" customWidth="1"/>
    <col min="14352" max="14353" width="7.7109375" style="140" customWidth="1"/>
    <col min="14354" max="14354" width="5.42578125" style="140" customWidth="1"/>
    <col min="14355" max="14355" width="5.7109375" style="140" customWidth="1"/>
    <col min="14356" max="14356" width="9.7109375" style="140" customWidth="1"/>
    <col min="14357" max="14359" width="7.7109375" style="140" customWidth="1"/>
    <col min="14360" max="14360" width="10.5703125" style="140" customWidth="1"/>
    <col min="14361" max="14361" width="13.7109375" style="140" customWidth="1"/>
    <col min="14362" max="14588" width="28.7109375" style="140"/>
    <col min="14589" max="14590" width="0" style="140" hidden="1" customWidth="1"/>
    <col min="14591" max="14606" width="7.7109375" style="140" customWidth="1"/>
    <col min="14607" max="14607" width="8.85546875" style="140" customWidth="1"/>
    <col min="14608" max="14609" width="7.7109375" style="140" customWidth="1"/>
    <col min="14610" max="14610" width="5.42578125" style="140" customWidth="1"/>
    <col min="14611" max="14611" width="5.7109375" style="140" customWidth="1"/>
    <col min="14612" max="14612" width="9.7109375" style="140" customWidth="1"/>
    <col min="14613" max="14615" width="7.7109375" style="140" customWidth="1"/>
    <col min="14616" max="14616" width="10.5703125" style="140" customWidth="1"/>
    <col min="14617" max="14617" width="13.7109375" style="140" customWidth="1"/>
    <col min="14618" max="14844" width="28.7109375" style="140"/>
    <col min="14845" max="14846" width="0" style="140" hidden="1" customWidth="1"/>
    <col min="14847" max="14862" width="7.7109375" style="140" customWidth="1"/>
    <col min="14863" max="14863" width="8.85546875" style="140" customWidth="1"/>
    <col min="14864" max="14865" width="7.7109375" style="140" customWidth="1"/>
    <col min="14866" max="14866" width="5.42578125" style="140" customWidth="1"/>
    <col min="14867" max="14867" width="5.7109375" style="140" customWidth="1"/>
    <col min="14868" max="14868" width="9.7109375" style="140" customWidth="1"/>
    <col min="14869" max="14871" width="7.7109375" style="140" customWidth="1"/>
    <col min="14872" max="14872" width="10.5703125" style="140" customWidth="1"/>
    <col min="14873" max="14873" width="13.7109375" style="140" customWidth="1"/>
    <col min="14874" max="15100" width="28.7109375" style="140"/>
    <col min="15101" max="15102" width="0" style="140" hidden="1" customWidth="1"/>
    <col min="15103" max="15118" width="7.7109375" style="140" customWidth="1"/>
    <col min="15119" max="15119" width="8.85546875" style="140" customWidth="1"/>
    <col min="15120" max="15121" width="7.7109375" style="140" customWidth="1"/>
    <col min="15122" max="15122" width="5.42578125" style="140" customWidth="1"/>
    <col min="15123" max="15123" width="5.7109375" style="140" customWidth="1"/>
    <col min="15124" max="15124" width="9.7109375" style="140" customWidth="1"/>
    <col min="15125" max="15127" width="7.7109375" style="140" customWidth="1"/>
    <col min="15128" max="15128" width="10.5703125" style="140" customWidth="1"/>
    <col min="15129" max="15129" width="13.7109375" style="140" customWidth="1"/>
    <col min="15130" max="15356" width="28.7109375" style="140"/>
    <col min="15357" max="15358" width="0" style="140" hidden="1" customWidth="1"/>
    <col min="15359" max="15374" width="7.7109375" style="140" customWidth="1"/>
    <col min="15375" max="15375" width="8.85546875" style="140" customWidth="1"/>
    <col min="15376" max="15377" width="7.7109375" style="140" customWidth="1"/>
    <col min="15378" max="15378" width="5.42578125" style="140" customWidth="1"/>
    <col min="15379" max="15379" width="5.7109375" style="140" customWidth="1"/>
    <col min="15380" max="15380" width="9.7109375" style="140" customWidth="1"/>
    <col min="15381" max="15383" width="7.7109375" style="140" customWidth="1"/>
    <col min="15384" max="15384" width="10.5703125" style="140" customWidth="1"/>
    <col min="15385" max="15385" width="13.7109375" style="140" customWidth="1"/>
    <col min="15386" max="15612" width="28.7109375" style="140"/>
    <col min="15613" max="15614" width="0" style="140" hidden="1" customWidth="1"/>
    <col min="15615" max="15630" width="7.7109375" style="140" customWidth="1"/>
    <col min="15631" max="15631" width="8.85546875" style="140" customWidth="1"/>
    <col min="15632" max="15633" width="7.7109375" style="140" customWidth="1"/>
    <col min="15634" max="15634" width="5.42578125" style="140" customWidth="1"/>
    <col min="15635" max="15635" width="5.7109375" style="140" customWidth="1"/>
    <col min="15636" max="15636" width="9.7109375" style="140" customWidth="1"/>
    <col min="15637" max="15639" width="7.7109375" style="140" customWidth="1"/>
    <col min="15640" max="15640" width="10.5703125" style="140" customWidth="1"/>
    <col min="15641" max="15641" width="13.7109375" style="140" customWidth="1"/>
    <col min="15642" max="15868" width="28.7109375" style="140"/>
    <col min="15869" max="15870" width="0" style="140" hidden="1" customWidth="1"/>
    <col min="15871" max="15886" width="7.7109375" style="140" customWidth="1"/>
    <col min="15887" max="15887" width="8.85546875" style="140" customWidth="1"/>
    <col min="15888" max="15889" width="7.7109375" style="140" customWidth="1"/>
    <col min="15890" max="15890" width="5.42578125" style="140" customWidth="1"/>
    <col min="15891" max="15891" width="5.7109375" style="140" customWidth="1"/>
    <col min="15892" max="15892" width="9.7109375" style="140" customWidth="1"/>
    <col min="15893" max="15895" width="7.7109375" style="140" customWidth="1"/>
    <col min="15896" max="15896" width="10.5703125" style="140" customWidth="1"/>
    <col min="15897" max="15897" width="13.7109375" style="140" customWidth="1"/>
    <col min="15898" max="16124" width="28.7109375" style="140"/>
    <col min="16125" max="16126" width="0" style="140" hidden="1" customWidth="1"/>
    <col min="16127" max="16142" width="7.7109375" style="140" customWidth="1"/>
    <col min="16143" max="16143" width="8.85546875" style="140" customWidth="1"/>
    <col min="16144" max="16145" width="7.7109375" style="140" customWidth="1"/>
    <col min="16146" max="16146" width="5.42578125" style="140" customWidth="1"/>
    <col min="16147" max="16147" width="5.7109375" style="140" customWidth="1"/>
    <col min="16148" max="16148" width="9.7109375" style="140" customWidth="1"/>
    <col min="16149" max="16151" width="7.7109375" style="140" customWidth="1"/>
    <col min="16152" max="16152" width="10.5703125" style="140" customWidth="1"/>
    <col min="16153" max="16153" width="13.7109375" style="140" customWidth="1"/>
    <col min="16154" max="16384" width="28.7109375" style="140"/>
  </cols>
  <sheetData>
    <row r="1" spans="1:24" ht="15">
      <c r="A1" s="654" t="s">
        <v>493</v>
      </c>
      <c r="U1" s="140"/>
    </row>
    <row r="2" spans="1:24" ht="15.75">
      <c r="A2" s="136" t="s">
        <v>494</v>
      </c>
      <c r="U2" s="140"/>
    </row>
    <row r="3" spans="1:24">
      <c r="A3" s="655"/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6"/>
    </row>
    <row r="4" spans="1:24" ht="24" customHeight="1">
      <c r="A4" s="657" t="s">
        <v>495</v>
      </c>
      <c r="B4" s="658">
        <v>2010</v>
      </c>
      <c r="C4" s="658">
        <v>2011</v>
      </c>
      <c r="D4" s="658">
        <v>2012</v>
      </c>
      <c r="E4" s="658">
        <v>2013</v>
      </c>
      <c r="F4" s="658">
        <v>2014</v>
      </c>
      <c r="G4" s="658">
        <v>2015</v>
      </c>
      <c r="H4" s="658">
        <v>2016</v>
      </c>
      <c r="I4" s="658">
        <v>2017</v>
      </c>
      <c r="J4" s="658">
        <v>2018</v>
      </c>
      <c r="K4" s="805">
        <v>2019</v>
      </c>
      <c r="L4" s="805"/>
      <c r="M4" s="805"/>
      <c r="N4" s="805"/>
      <c r="O4" s="805"/>
      <c r="P4" s="805"/>
      <c r="Q4" s="805"/>
      <c r="R4" s="805"/>
      <c r="S4" s="805"/>
      <c r="T4" s="658"/>
      <c r="U4" s="658" t="s">
        <v>496</v>
      </c>
    </row>
    <row r="5" spans="1:24" ht="12.75" thickBot="1">
      <c r="A5" s="659"/>
      <c r="B5" s="660"/>
      <c r="C5" s="660"/>
      <c r="D5" s="660"/>
      <c r="E5" s="660"/>
      <c r="F5" s="660"/>
      <c r="G5" s="660"/>
      <c r="H5" s="660"/>
      <c r="I5" s="660"/>
      <c r="J5" s="660"/>
      <c r="K5" s="660" t="s">
        <v>355</v>
      </c>
      <c r="L5" s="660" t="s">
        <v>230</v>
      </c>
      <c r="M5" s="660" t="s">
        <v>471</v>
      </c>
      <c r="N5" s="660" t="s">
        <v>120</v>
      </c>
      <c r="O5" s="660" t="s">
        <v>482</v>
      </c>
      <c r="P5" s="660" t="s">
        <v>485</v>
      </c>
      <c r="Q5" s="660" t="s">
        <v>488</v>
      </c>
      <c r="R5" s="660" t="s">
        <v>147</v>
      </c>
      <c r="S5" s="660" t="s">
        <v>148</v>
      </c>
      <c r="T5" s="658">
        <v>2019</v>
      </c>
      <c r="U5" s="660"/>
    </row>
    <row r="6" spans="1:24">
      <c r="A6" s="661" t="s">
        <v>497</v>
      </c>
      <c r="B6" s="643">
        <v>21902.831565768924</v>
      </c>
      <c r="C6" s="643">
        <v>27525.674834212732</v>
      </c>
      <c r="D6" s="643">
        <v>27466.673086776646</v>
      </c>
      <c r="E6" s="643">
        <v>23789.445416193055</v>
      </c>
      <c r="F6" s="643">
        <v>20545.413928408008</v>
      </c>
      <c r="G6" s="662">
        <v>18950.140019839255</v>
      </c>
      <c r="H6" s="643">
        <v>21776.636298768291</v>
      </c>
      <c r="I6" s="643">
        <v>27158.581548278267</v>
      </c>
      <c r="J6" s="643">
        <v>28823.486147754375</v>
      </c>
      <c r="K6" s="643">
        <v>2190.3998481102099</v>
      </c>
      <c r="L6" s="643">
        <v>1991.3682834515801</v>
      </c>
      <c r="M6" s="643">
        <v>2132.6878655794799</v>
      </c>
      <c r="N6" s="643">
        <v>2309.8941404595798</v>
      </c>
      <c r="O6" s="643">
        <v>2293.36480365236</v>
      </c>
      <c r="P6" s="643">
        <v>2425.8847830120599</v>
      </c>
      <c r="Q6" s="643">
        <v>2297.2287229113799</v>
      </c>
      <c r="R6" s="643">
        <v>2233.3859330802502</v>
      </c>
      <c r="S6" s="643">
        <v>2209.00339682813</v>
      </c>
      <c r="T6" s="643">
        <f>SUM(K6:S6)</f>
        <v>20083.217777085032</v>
      </c>
      <c r="U6" s="663">
        <f>T6/$T$21</f>
        <v>0.58384187521733499</v>
      </c>
    </row>
    <row r="7" spans="1:24" ht="15">
      <c r="A7" s="664" t="s">
        <v>498</v>
      </c>
      <c r="B7" s="665">
        <v>3088.1233844173048</v>
      </c>
      <c r="C7" s="665">
        <v>4567.8024539648541</v>
      </c>
      <c r="D7" s="665">
        <v>4995.5372719897332</v>
      </c>
      <c r="E7" s="665">
        <v>5270.9630859503377</v>
      </c>
      <c r="F7" s="665">
        <v>4562.2725959757954</v>
      </c>
      <c r="G7" s="666">
        <v>2302.3120197518469</v>
      </c>
      <c r="H7" s="665">
        <v>2212.7446898617918</v>
      </c>
      <c r="I7" s="665">
        <v>3357.8398979472931</v>
      </c>
      <c r="J7" s="665">
        <v>4024.4851999999996</v>
      </c>
      <c r="K7" s="665">
        <v>283.55381119969297</v>
      </c>
      <c r="L7" s="665">
        <v>285.06393154765402</v>
      </c>
      <c r="M7" s="665">
        <v>270.69189451897103</v>
      </c>
      <c r="N7" s="665">
        <v>231.58280114296599</v>
      </c>
      <c r="O7" s="665">
        <v>215.769786084</v>
      </c>
      <c r="P7" s="665">
        <v>212.218706706125</v>
      </c>
      <c r="Q7" s="665">
        <v>239.66826069812399</v>
      </c>
      <c r="R7" s="665">
        <v>244.334754897918</v>
      </c>
      <c r="S7" s="665">
        <v>224.92991411840001</v>
      </c>
      <c r="T7" s="643">
        <f>SUM(K7:S7)</f>
        <v>2207.8138609138509</v>
      </c>
      <c r="U7" s="667">
        <f>T7/$T$21</f>
        <v>6.4183648207884955E-2</v>
      </c>
      <c r="V7" s="388"/>
      <c r="W7" s="668"/>
      <c r="X7" s="668"/>
    </row>
    <row r="8" spans="1:24">
      <c r="A8" s="664" t="s">
        <v>499</v>
      </c>
      <c r="B8" s="665">
        <v>1884.2183061226253</v>
      </c>
      <c r="C8" s="665">
        <v>2113.5156486492629</v>
      </c>
      <c r="D8" s="665">
        <v>2311.7126019672733</v>
      </c>
      <c r="E8" s="665">
        <v>1706.6950634617754</v>
      </c>
      <c r="F8" s="665">
        <v>1730.5254660543083</v>
      </c>
      <c r="G8" s="666">
        <v>1456.9481829951926</v>
      </c>
      <c r="H8" s="665">
        <v>1269.0252173274621</v>
      </c>
      <c r="I8" s="665">
        <v>1787.8776365309534</v>
      </c>
      <c r="J8" s="665">
        <v>1937.1065700000001</v>
      </c>
      <c r="K8" s="665">
        <v>159.47294143215601</v>
      </c>
      <c r="L8" s="665">
        <v>253.481629174988</v>
      </c>
      <c r="M8" s="665">
        <v>253.961642162674</v>
      </c>
      <c r="N8" s="665">
        <v>162.77478424200899</v>
      </c>
      <c r="O8" s="665">
        <v>70.168793518457605</v>
      </c>
      <c r="P8" s="665">
        <v>217.72132963747799</v>
      </c>
      <c r="Q8" s="665">
        <v>240.09320291573701</v>
      </c>
      <c r="R8" s="665">
        <v>98.008452298059296</v>
      </c>
      <c r="S8" s="665">
        <v>107.91230233290899</v>
      </c>
      <c r="T8" s="643">
        <f t="shared" ref="T8:T17" si="0">SUM(K8:S8)</f>
        <v>1563.5950777144676</v>
      </c>
      <c r="U8" s="667">
        <f>T8/$T$21</f>
        <v>4.5455478917079718E-2</v>
      </c>
    </row>
    <row r="9" spans="1:24">
      <c r="A9" s="664" t="s">
        <v>500</v>
      </c>
      <c r="B9" s="665">
        <v>975.09790797619473</v>
      </c>
      <c r="C9" s="665">
        <v>1689.3502871966998</v>
      </c>
      <c r="D9" s="665">
        <v>1094.8051389253683</v>
      </c>
      <c r="E9" s="665">
        <v>785.88057815767991</v>
      </c>
      <c r="F9" s="665">
        <v>847.43103959854761</v>
      </c>
      <c r="G9" s="666">
        <v>722.75179937486246</v>
      </c>
      <c r="H9" s="665">
        <v>878.49733521216012</v>
      </c>
      <c r="I9" s="665">
        <v>819.60230796417761</v>
      </c>
      <c r="J9" s="665">
        <v>755.23822999999993</v>
      </c>
      <c r="K9" s="665">
        <v>52.438282993696198</v>
      </c>
      <c r="L9" s="665">
        <v>23.090368930482501</v>
      </c>
      <c r="M9" s="665">
        <v>17.145409844252001</v>
      </c>
      <c r="N9" s="665">
        <v>24.541642809390801</v>
      </c>
      <c r="O9" s="665">
        <v>22.187513260349402</v>
      </c>
      <c r="P9" s="665">
        <v>34.4869957749805</v>
      </c>
      <c r="Q9" s="665">
        <v>88.283763372646504</v>
      </c>
      <c r="R9" s="665">
        <v>89.926587588096098</v>
      </c>
      <c r="S9" s="665">
        <v>118.793675104898</v>
      </c>
      <c r="T9" s="643">
        <f t="shared" si="0"/>
        <v>470.89423967879196</v>
      </c>
      <c r="U9" s="667">
        <f>T9/$T$21</f>
        <v>1.3689428605250693E-2</v>
      </c>
    </row>
    <row r="10" spans="1:24">
      <c r="A10" s="664" t="s">
        <v>501</v>
      </c>
      <c r="B10" s="665">
        <v>2202.5515999999998</v>
      </c>
      <c r="C10" s="665">
        <v>2835.5270999999998</v>
      </c>
      <c r="D10" s="665">
        <v>3082.7011000000002</v>
      </c>
      <c r="E10" s="665">
        <v>3444.3696</v>
      </c>
      <c r="F10" s="665">
        <v>4231.3062</v>
      </c>
      <c r="G10" s="666">
        <v>4408.6431000000002</v>
      </c>
      <c r="H10" s="665">
        <v>4701.7740000000003</v>
      </c>
      <c r="I10" s="665">
        <v>5114.1799000000001</v>
      </c>
      <c r="J10" s="665">
        <v>5908.6778000000004</v>
      </c>
      <c r="K10" s="665">
        <v>682.70489999999995</v>
      </c>
      <c r="L10" s="665">
        <v>392.41449999999998</v>
      </c>
      <c r="M10" s="665">
        <v>384.1567</v>
      </c>
      <c r="N10" s="665">
        <v>385.54489999999998</v>
      </c>
      <c r="O10" s="665">
        <v>427.39440000000002</v>
      </c>
      <c r="P10" s="665">
        <v>495.00479999999999</v>
      </c>
      <c r="Q10" s="665">
        <v>564.90419999999995</v>
      </c>
      <c r="R10" s="665">
        <v>477.14249999999998</v>
      </c>
      <c r="S10" s="665">
        <v>496.41180000000003</v>
      </c>
      <c r="T10" s="643">
        <f t="shared" si="0"/>
        <v>4305.6787000000004</v>
      </c>
      <c r="U10" s="667">
        <f t="shared" ref="U10:U14" si="1">T10/$T$21</f>
        <v>0.12517095388765967</v>
      </c>
    </row>
    <row r="11" spans="1:24">
      <c r="A11" s="664" t="s">
        <v>502</v>
      </c>
      <c r="B11" s="665">
        <v>643.65350000000001</v>
      </c>
      <c r="C11" s="665">
        <v>1049.4242000000002</v>
      </c>
      <c r="D11" s="665">
        <v>1016.9302</v>
      </c>
      <c r="E11" s="665">
        <v>1030.2617</v>
      </c>
      <c r="F11" s="665">
        <v>1155.346</v>
      </c>
      <c r="G11" s="666">
        <v>932.5921000000003</v>
      </c>
      <c r="H11" s="665">
        <v>908.68899999999996</v>
      </c>
      <c r="I11" s="665">
        <v>1044.8715999999999</v>
      </c>
      <c r="J11" s="665">
        <v>1323.1425000000002</v>
      </c>
      <c r="K11" s="665">
        <v>82.960599999999999</v>
      </c>
      <c r="L11" s="665">
        <v>123.785</v>
      </c>
      <c r="M11" s="665">
        <v>177.66640000000001</v>
      </c>
      <c r="N11" s="665">
        <v>162.92750000000001</v>
      </c>
      <c r="O11" s="665">
        <v>102.02370000000001</v>
      </c>
      <c r="P11" s="665">
        <v>144.3929</v>
      </c>
      <c r="Q11" s="665">
        <v>156.65809999999999</v>
      </c>
      <c r="R11" s="665">
        <v>139.33420000000001</v>
      </c>
      <c r="S11" s="665">
        <v>145.01320000000001</v>
      </c>
      <c r="T11" s="643">
        <f t="shared" si="0"/>
        <v>1234.7616</v>
      </c>
      <c r="U11" s="667">
        <f t="shared" si="1"/>
        <v>3.5895917476576424E-2</v>
      </c>
    </row>
    <row r="12" spans="1:24">
      <c r="A12" s="669" t="s">
        <v>503</v>
      </c>
      <c r="B12" s="670">
        <v>1560.8283999999999</v>
      </c>
      <c r="C12" s="670">
        <v>1989.8615</v>
      </c>
      <c r="D12" s="670">
        <v>2177.0586000000003</v>
      </c>
      <c r="E12" s="670">
        <v>1927.9707999999998</v>
      </c>
      <c r="F12" s="670">
        <v>1800.1976000000002</v>
      </c>
      <c r="G12" s="666">
        <v>1331.18</v>
      </c>
      <c r="H12" s="665">
        <v>1196.0629999999999</v>
      </c>
      <c r="I12" s="665">
        <v>1268.1784</v>
      </c>
      <c r="J12" s="665">
        <v>1399.9624000000001</v>
      </c>
      <c r="K12" s="665">
        <v>125.2077</v>
      </c>
      <c r="L12" s="665">
        <v>107.307</v>
      </c>
      <c r="M12" s="665">
        <v>117.1901</v>
      </c>
      <c r="N12" s="665">
        <v>104.90130000000001</v>
      </c>
      <c r="O12" s="665">
        <v>116.7902</v>
      </c>
      <c r="P12" s="665">
        <v>115.0771</v>
      </c>
      <c r="Q12" s="665">
        <v>125.37439999999999</v>
      </c>
      <c r="R12" s="665">
        <v>101.11669999999999</v>
      </c>
      <c r="S12" s="665">
        <v>107.5026</v>
      </c>
      <c r="T12" s="643">
        <f t="shared" si="0"/>
        <v>1020.4671000000001</v>
      </c>
      <c r="U12" s="667">
        <f>T12/$T$21</f>
        <v>2.9666133777695437E-2</v>
      </c>
    </row>
    <row r="13" spans="1:24" ht="15">
      <c r="A13" s="669" t="s">
        <v>504</v>
      </c>
      <c r="B13" s="670">
        <v>359.17520000000002</v>
      </c>
      <c r="C13" s="670">
        <v>401.69369999999998</v>
      </c>
      <c r="D13" s="670">
        <v>438.08229999999998</v>
      </c>
      <c r="E13" s="670">
        <v>427.33410000000003</v>
      </c>
      <c r="F13" s="670">
        <v>416.25689999999997</v>
      </c>
      <c r="G13" s="666">
        <v>352.98030000000006</v>
      </c>
      <c r="H13" s="665">
        <v>322.0564</v>
      </c>
      <c r="I13" s="665">
        <v>339.57060000000007</v>
      </c>
      <c r="J13" s="665">
        <v>338.85339999999997</v>
      </c>
      <c r="K13" s="665">
        <v>27.577999999999999</v>
      </c>
      <c r="L13" s="665">
        <v>24.7501</v>
      </c>
      <c r="M13" s="665">
        <v>32.061700000000002</v>
      </c>
      <c r="N13" s="665">
        <v>29.2974</v>
      </c>
      <c r="O13" s="665">
        <v>27.225899999999999</v>
      </c>
      <c r="P13" s="665">
        <v>24.982399999999998</v>
      </c>
      <c r="Q13" s="665">
        <v>26.608599999999999</v>
      </c>
      <c r="R13" s="665">
        <v>23.911000000000001</v>
      </c>
      <c r="S13" s="665">
        <v>27.335899999999999</v>
      </c>
      <c r="T13" s="643">
        <f t="shared" si="0"/>
        <v>243.75100000000003</v>
      </c>
      <c r="U13" s="667">
        <f t="shared" si="1"/>
        <v>7.0861174989835934E-3</v>
      </c>
      <c r="W13" s="388"/>
    </row>
    <row r="14" spans="1:24" ht="12.75">
      <c r="A14" s="669" t="s">
        <v>505</v>
      </c>
      <c r="B14" s="670">
        <v>1228.2731999999999</v>
      </c>
      <c r="C14" s="670">
        <v>1654.8217</v>
      </c>
      <c r="D14" s="670">
        <v>1636.3205999999998</v>
      </c>
      <c r="E14" s="670">
        <v>1510.0326</v>
      </c>
      <c r="F14" s="670">
        <v>1514.9664</v>
      </c>
      <c r="G14" s="666">
        <v>1405.9457</v>
      </c>
      <c r="H14" s="665">
        <v>1341.5205000000001</v>
      </c>
      <c r="I14" s="665">
        <v>1379.6829</v>
      </c>
      <c r="J14" s="665">
        <v>1556.9158999999997</v>
      </c>
      <c r="K14" s="665">
        <v>119.55070000000001</v>
      </c>
      <c r="L14" s="665">
        <v>118.11879999999999</v>
      </c>
      <c r="M14" s="665">
        <v>139.7269</v>
      </c>
      <c r="N14" s="665">
        <v>121.56570000000001</v>
      </c>
      <c r="O14" s="665">
        <v>142.12360000000001</v>
      </c>
      <c r="P14" s="665">
        <v>147.94669999999999</v>
      </c>
      <c r="Q14" s="665">
        <v>140.30959999999999</v>
      </c>
      <c r="R14" s="665">
        <v>137.3964</v>
      </c>
      <c r="S14" s="665">
        <v>138.38399999999999</v>
      </c>
      <c r="T14" s="643">
        <f t="shared" si="0"/>
        <v>1205.1224</v>
      </c>
      <c r="U14" s="671">
        <f t="shared" si="1"/>
        <v>3.5034272380655276E-2</v>
      </c>
      <c r="W14" s="668"/>
    </row>
    <row r="15" spans="1:24" ht="13.5" thickBot="1">
      <c r="A15" s="661" t="s">
        <v>506</v>
      </c>
      <c r="B15" s="643">
        <v>251.68170000000003</v>
      </c>
      <c r="C15" s="643">
        <v>491.9676</v>
      </c>
      <c r="D15" s="643">
        <v>722.2650000000001</v>
      </c>
      <c r="E15" s="643">
        <v>721.94380000000012</v>
      </c>
      <c r="F15" s="643">
        <v>663.60569999999996</v>
      </c>
      <c r="G15" s="662">
        <v>698.46230000000003</v>
      </c>
      <c r="H15" s="643">
        <v>640.32760000000007</v>
      </c>
      <c r="I15" s="643">
        <v>586.09349999999995</v>
      </c>
      <c r="J15" s="643">
        <v>627.81399999999996</v>
      </c>
      <c r="K15" s="643">
        <v>42.696800000000003</v>
      </c>
      <c r="L15" s="643">
        <v>47.527799999999999</v>
      </c>
      <c r="M15" s="643">
        <v>47.156300000000002</v>
      </c>
      <c r="N15" s="643">
        <v>54.316000000000003</v>
      </c>
      <c r="O15" s="643">
        <v>58.634500000000003</v>
      </c>
      <c r="P15" s="643">
        <v>55.3</v>
      </c>
      <c r="Q15" s="643">
        <v>58.535499999999999</v>
      </c>
      <c r="R15" s="643">
        <v>46.608899999999998</v>
      </c>
      <c r="S15" s="643">
        <v>53.6708</v>
      </c>
      <c r="T15" s="643">
        <f>SUM(K15:S15)</f>
        <v>464.44659999999999</v>
      </c>
      <c r="U15" s="672">
        <f>T15/$T$21</f>
        <v>1.3501988420984665E-2</v>
      </c>
      <c r="W15" s="668"/>
    </row>
    <row r="16" spans="1:24">
      <c r="A16" s="669" t="s">
        <v>507</v>
      </c>
      <c r="B16" s="670">
        <v>949.29350000000011</v>
      </c>
      <c r="C16" s="670">
        <v>1129.5879</v>
      </c>
      <c r="D16" s="670">
        <v>1301.0628000000002</v>
      </c>
      <c r="E16" s="670">
        <v>1320.0777</v>
      </c>
      <c r="F16" s="670">
        <v>1148.5262999999998</v>
      </c>
      <c r="G16" s="666">
        <v>1080.6344000000001</v>
      </c>
      <c r="H16" s="670">
        <v>1084.1491999999998</v>
      </c>
      <c r="I16" s="666">
        <v>1270.1376</v>
      </c>
      <c r="J16" s="665">
        <v>1321.9860999999996</v>
      </c>
      <c r="K16" s="665">
        <v>105.19450000000001</v>
      </c>
      <c r="L16" s="665">
        <v>90.775400000000005</v>
      </c>
      <c r="M16" s="665">
        <v>108.7885</v>
      </c>
      <c r="N16" s="665">
        <v>107.5818</v>
      </c>
      <c r="O16" s="665">
        <v>114.7761</v>
      </c>
      <c r="P16" s="665">
        <v>99.775700000000001</v>
      </c>
      <c r="Q16" s="665">
        <v>108.58499999999999</v>
      </c>
      <c r="R16" s="665">
        <v>105.1609</v>
      </c>
      <c r="S16" s="665">
        <v>123.6678</v>
      </c>
      <c r="T16" s="643">
        <f>SUM(K16:S16)</f>
        <v>964.30570000000012</v>
      </c>
      <c r="U16" s="667">
        <f>T16/$T$21</f>
        <v>2.8033458304333618E-2</v>
      </c>
      <c r="X16" s="673"/>
    </row>
    <row r="17" spans="1:21">
      <c r="A17" s="669" t="s">
        <v>508</v>
      </c>
      <c r="B17" s="670">
        <v>393.05259999999987</v>
      </c>
      <c r="C17" s="670">
        <v>475.91149999999999</v>
      </c>
      <c r="D17" s="670">
        <v>545.32429999999999</v>
      </c>
      <c r="E17" s="670">
        <v>544.48760000000016</v>
      </c>
      <c r="F17" s="670">
        <v>581.29720000000009</v>
      </c>
      <c r="G17" s="666">
        <v>533.19579999999996</v>
      </c>
      <c r="H17" s="670">
        <v>445.02069999999998</v>
      </c>
      <c r="I17" s="666">
        <v>510.73149999999998</v>
      </c>
      <c r="J17" s="665">
        <v>586.49290000000008</v>
      </c>
      <c r="K17" s="665">
        <v>46.183700000000002</v>
      </c>
      <c r="L17" s="665">
        <v>49.6511</v>
      </c>
      <c r="M17" s="665">
        <v>42.976599999999998</v>
      </c>
      <c r="N17" s="665">
        <v>44.751600000000003</v>
      </c>
      <c r="O17" s="665">
        <v>57.841999999999999</v>
      </c>
      <c r="P17" s="665">
        <v>48.055500000000002</v>
      </c>
      <c r="Q17" s="665">
        <v>39.010899999999999</v>
      </c>
      <c r="R17" s="665">
        <v>41.028100000000002</v>
      </c>
      <c r="S17" s="665">
        <v>49.889499999999998</v>
      </c>
      <c r="T17" s="643">
        <f t="shared" si="0"/>
        <v>419.38899999999995</v>
      </c>
      <c r="U17" s="667">
        <f>T17/$T$21</f>
        <v>1.2192112983254344E-2</v>
      </c>
    </row>
    <row r="18" spans="1:21">
      <c r="A18" s="664" t="s">
        <v>21</v>
      </c>
      <c r="B18" s="665">
        <v>364.29995030999999</v>
      </c>
      <c r="C18" s="665">
        <v>450.82314214999997</v>
      </c>
      <c r="D18" s="665">
        <v>622.13367848000007</v>
      </c>
      <c r="E18" s="665">
        <v>381.17453501</v>
      </c>
      <c r="F18" s="665">
        <v>335.53756860000004</v>
      </c>
      <c r="G18" s="666">
        <v>238.56881154000001</v>
      </c>
      <c r="H18" s="665">
        <v>243.27676936000003</v>
      </c>
      <c r="I18" s="666">
        <v>280.26976268999999</v>
      </c>
      <c r="J18" s="665">
        <v>338.224109</v>
      </c>
      <c r="K18" s="665">
        <v>23.895626010000001</v>
      </c>
      <c r="L18" s="665">
        <v>21.24701168</v>
      </c>
      <c r="M18" s="665">
        <v>29.562691030000003</v>
      </c>
      <c r="N18" s="665">
        <v>23.747064940000001</v>
      </c>
      <c r="O18" s="665">
        <v>24.3222916</v>
      </c>
      <c r="P18" s="665">
        <v>21.42896571</v>
      </c>
      <c r="Q18" s="665">
        <v>19.19635882</v>
      </c>
      <c r="R18" s="665">
        <v>22.939710030000001</v>
      </c>
      <c r="S18" s="665">
        <v>28.602523220000002</v>
      </c>
      <c r="T18" s="643">
        <f>SUM(K18:S18)</f>
        <v>214.94224304000002</v>
      </c>
      <c r="U18" s="667">
        <f>T18/$T$21</f>
        <v>6.2486143223064866E-3</v>
      </c>
    </row>
    <row r="19" spans="1:21" ht="15">
      <c r="A19" s="664"/>
      <c r="B19" s="665"/>
      <c r="C19" s="665"/>
      <c r="D19" s="665"/>
      <c r="E19" s="665"/>
      <c r="F19" s="665"/>
      <c r="H19" s="674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675"/>
      <c r="U19" s="667"/>
    </row>
    <row r="20" spans="1:21">
      <c r="A20" s="664"/>
      <c r="B20" s="676"/>
      <c r="C20" s="676"/>
      <c r="D20" s="676"/>
      <c r="E20" s="676"/>
      <c r="F20" s="676"/>
      <c r="T20" s="677"/>
      <c r="U20" s="12"/>
    </row>
    <row r="21" spans="1:21">
      <c r="A21" s="678" t="s">
        <v>509</v>
      </c>
      <c r="B21" s="679">
        <f t="shared" ref="B21:E21" si="2">SUM(B6:B20)</f>
        <v>35803.08081459505</v>
      </c>
      <c r="C21" s="679">
        <f t="shared" si="2"/>
        <v>46375.961566173559</v>
      </c>
      <c r="D21" s="679">
        <f t="shared" si="2"/>
        <v>47410.606678139025</v>
      </c>
      <c r="E21" s="679">
        <f t="shared" si="2"/>
        <v>42860.636578772857</v>
      </c>
      <c r="F21" s="679">
        <f>SUM(F6:F18)</f>
        <v>39532.682898636653</v>
      </c>
      <c r="G21" s="679">
        <f>SUM(G6:G18)</f>
        <v>34414.354533501159</v>
      </c>
      <c r="H21" s="679">
        <f>SUM(H6:H18)</f>
        <v>37019.780710529703</v>
      </c>
      <c r="I21" s="679">
        <f>SUM(I6:I18)</f>
        <v>44917.617153410691</v>
      </c>
      <c r="J21" s="679">
        <f>SUM(J6:J18)</f>
        <v>48942.38525675438</v>
      </c>
      <c r="K21" s="679">
        <f>SUM(K6:K19)</f>
        <v>3941.8374097457545</v>
      </c>
      <c r="L21" s="679">
        <f>SUM(L6:L19)</f>
        <v>3528.5809247847042</v>
      </c>
      <c r="M21" s="679">
        <f>SUM(M6:M19)</f>
        <v>3753.772703135377</v>
      </c>
      <c r="N21" s="679">
        <f>SUM(N6:N19)</f>
        <v>3763.4266335939451</v>
      </c>
      <c r="O21" s="679">
        <f t="shared" ref="O21:P21" si="3">SUM(O6:O19)</f>
        <v>3672.6235881151674</v>
      </c>
      <c r="P21" s="679">
        <f t="shared" si="3"/>
        <v>4042.2758808406434</v>
      </c>
      <c r="Q21" s="679">
        <f>SUM(Q6:Q19)</f>
        <v>4104.4566087178882</v>
      </c>
      <c r="R21" s="679">
        <f>SUM(R6:R19)</f>
        <v>3760.2941378943233</v>
      </c>
      <c r="S21" s="679">
        <f>SUM(S6:S19)</f>
        <v>3831.1174116043367</v>
      </c>
      <c r="T21" s="680">
        <f>SUM(T6:T19)</f>
        <v>34398.385298432149</v>
      </c>
      <c r="U21" s="681">
        <v>1</v>
      </c>
    </row>
    <row r="22" spans="1:21">
      <c r="A22" s="682"/>
      <c r="B22" s="683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4"/>
      <c r="U22" s="140"/>
    </row>
    <row r="23" spans="1:21">
      <c r="A23" s="678" t="s">
        <v>510</v>
      </c>
      <c r="B23" s="679">
        <f t="shared" ref="B23:M23" si="4">B6+B15</f>
        <v>22154.513265768925</v>
      </c>
      <c r="C23" s="679">
        <f t="shared" si="4"/>
        <v>28017.642434212732</v>
      </c>
      <c r="D23" s="679">
        <f t="shared" si="4"/>
        <v>28188.938086776645</v>
      </c>
      <c r="E23" s="679">
        <f t="shared" si="4"/>
        <v>24511.389216193056</v>
      </c>
      <c r="F23" s="679">
        <f t="shared" si="4"/>
        <v>21209.019628408008</v>
      </c>
      <c r="G23" s="679">
        <f t="shared" si="4"/>
        <v>19648.602319839254</v>
      </c>
      <c r="H23" s="679">
        <f t="shared" si="4"/>
        <v>22416.963898768292</v>
      </c>
      <c r="I23" s="679">
        <f t="shared" si="4"/>
        <v>27744.675048278266</v>
      </c>
      <c r="J23" s="679">
        <f t="shared" si="4"/>
        <v>29451.300147754373</v>
      </c>
      <c r="K23" s="679">
        <f>K6+K15</f>
        <v>2233.09664811021</v>
      </c>
      <c r="L23" s="679">
        <f t="shared" si="4"/>
        <v>2038.8960834515801</v>
      </c>
      <c r="M23" s="679">
        <f t="shared" si="4"/>
        <v>2179.84416557948</v>
      </c>
      <c r="N23" s="679">
        <f>N6+N15</f>
        <v>2364.2101404595796</v>
      </c>
      <c r="O23" s="679">
        <f t="shared" ref="O23:P23" si="5">O6+O15</f>
        <v>2351.9993036523601</v>
      </c>
      <c r="P23" s="679">
        <f t="shared" si="5"/>
        <v>2481.1847830120601</v>
      </c>
      <c r="Q23" s="679">
        <f>Q6+Q15</f>
        <v>2355.7642229113799</v>
      </c>
      <c r="R23" s="679">
        <f>R6+R15</f>
        <v>2279.9948330802504</v>
      </c>
      <c r="S23" s="679">
        <f>S6+S15</f>
        <v>2262.6741968281299</v>
      </c>
      <c r="T23" s="679">
        <f>T6+T15</f>
        <v>20547.664377085031</v>
      </c>
      <c r="U23" s="685">
        <f>T23/T21</f>
        <v>0.59734386363831959</v>
      </c>
    </row>
    <row r="24" spans="1:21">
      <c r="T24" s="686"/>
      <c r="U24" s="140"/>
    </row>
    <row r="25" spans="1:21" ht="33" customHeight="1">
      <c r="A25" s="806" t="s">
        <v>550</v>
      </c>
      <c r="B25" s="806"/>
      <c r="C25" s="806"/>
      <c r="D25" s="806"/>
      <c r="E25" s="806"/>
      <c r="F25" s="806"/>
      <c r="G25" s="806"/>
      <c r="H25" s="806"/>
      <c r="I25" s="806"/>
      <c r="J25" s="806"/>
      <c r="K25" s="806"/>
      <c r="L25" s="806"/>
      <c r="M25" s="806"/>
      <c r="N25" s="806"/>
      <c r="O25" s="806"/>
      <c r="P25" s="806"/>
      <c r="Q25" s="806"/>
      <c r="R25" s="806"/>
      <c r="S25" s="806"/>
      <c r="T25" s="806"/>
      <c r="U25" s="806"/>
    </row>
    <row r="26" spans="1:21">
      <c r="U26" s="140"/>
    </row>
    <row r="27" spans="1:21" s="388" customFormat="1" ht="15"/>
    <row r="28" spans="1:21" s="388" customFormat="1" ht="15">
      <c r="H28" s="687"/>
      <c r="I28" s="687"/>
      <c r="J28" s="687"/>
      <c r="K28" s="688"/>
      <c r="L28" s="688"/>
      <c r="M28" s="688"/>
      <c r="N28" s="688"/>
      <c r="O28" s="688"/>
      <c r="P28" s="688"/>
      <c r="Q28" s="688"/>
      <c r="R28" s="688"/>
      <c r="S28" s="688"/>
    </row>
    <row r="29" spans="1:21" s="388" customFormat="1" ht="15">
      <c r="H29" s="687"/>
      <c r="I29" s="687"/>
      <c r="J29" s="687"/>
      <c r="K29" s="688"/>
      <c r="L29" s="688"/>
      <c r="M29" s="688"/>
      <c r="N29" s="688"/>
      <c r="O29" s="688"/>
      <c r="P29" s="688"/>
      <c r="Q29" s="688"/>
      <c r="R29" s="688"/>
      <c r="S29" s="688"/>
    </row>
    <row r="30" spans="1:21" s="388" customFormat="1" ht="15">
      <c r="H30" s="687"/>
      <c r="I30" s="687"/>
      <c r="J30" s="687"/>
      <c r="K30" s="689"/>
      <c r="L30" s="689"/>
      <c r="M30" s="689"/>
      <c r="N30" s="689"/>
      <c r="O30" s="689"/>
      <c r="P30" s="689"/>
      <c r="Q30" s="689"/>
      <c r="R30" s="689"/>
      <c r="S30" s="689"/>
    </row>
    <row r="31" spans="1:21" s="388" customFormat="1" ht="15">
      <c r="H31" s="687"/>
      <c r="I31" s="687"/>
      <c r="J31" s="687"/>
      <c r="K31" s="668"/>
      <c r="L31" s="668"/>
      <c r="M31" s="668"/>
      <c r="N31" s="668"/>
      <c r="O31" s="668"/>
      <c r="P31" s="668"/>
      <c r="Q31" s="668"/>
      <c r="R31" s="668"/>
      <c r="S31" s="668"/>
    </row>
    <row r="32" spans="1:21" s="388" customFormat="1" ht="15">
      <c r="H32" s="687"/>
      <c r="I32" s="687"/>
      <c r="J32" s="687"/>
      <c r="K32" s="668"/>
      <c r="L32" s="668"/>
      <c r="M32" s="668"/>
      <c r="N32" s="668"/>
      <c r="O32" s="668"/>
      <c r="P32" s="668"/>
      <c r="Q32" s="668"/>
      <c r="R32" s="668"/>
      <c r="S32" s="668"/>
    </row>
    <row r="33" spans="8:19" s="388" customFormat="1" ht="15">
      <c r="H33" s="687"/>
      <c r="I33" s="687"/>
      <c r="J33" s="687"/>
      <c r="K33" s="668"/>
      <c r="L33" s="668"/>
      <c r="M33" s="668"/>
      <c r="N33" s="668"/>
      <c r="O33" s="668"/>
      <c r="P33" s="668"/>
      <c r="Q33" s="668"/>
      <c r="R33" s="668"/>
      <c r="S33" s="668"/>
    </row>
    <row r="34" spans="8:19" s="388" customFormat="1" ht="15">
      <c r="H34" s="687"/>
      <c r="I34" s="687"/>
      <c r="J34" s="687"/>
      <c r="K34" s="668"/>
      <c r="L34" s="668"/>
      <c r="M34" s="668"/>
      <c r="N34" s="668"/>
      <c r="O34" s="668"/>
      <c r="P34" s="668"/>
      <c r="Q34" s="668"/>
      <c r="R34" s="668"/>
      <c r="S34" s="668"/>
    </row>
    <row r="35" spans="8:19" s="388" customFormat="1" ht="15"/>
    <row r="36" spans="8:19" s="388" customFormat="1" ht="15"/>
    <row r="37" spans="8:19" s="388" customFormat="1" ht="15"/>
    <row r="38" spans="8:19" s="388" customFormat="1" ht="15"/>
    <row r="39" spans="8:19" s="388" customFormat="1" ht="15"/>
    <row r="40" spans="8:19" s="388" customFormat="1" ht="15"/>
    <row r="41" spans="8:19" s="388" customFormat="1" ht="15"/>
    <row r="42" spans="8:19" s="388" customFormat="1" ht="15"/>
    <row r="43" spans="8:19" s="388" customFormat="1" ht="15"/>
    <row r="44" spans="8:19" s="388" customFormat="1" ht="15"/>
    <row r="45" spans="8:19" s="388" customFormat="1" ht="15"/>
    <row r="46" spans="8:19" s="388" customFormat="1" ht="15"/>
    <row r="47" spans="8:19" s="388" customFormat="1" ht="15"/>
    <row r="48" spans="8:19" s="388" customFormat="1" ht="15"/>
    <row r="49" s="388" customFormat="1" ht="15"/>
    <row r="50" s="388" customFormat="1" ht="15"/>
  </sheetData>
  <mergeCells count="2">
    <mergeCell ref="K4:S4"/>
    <mergeCell ref="A25:U25"/>
  </mergeCells>
  <printOptions horizontalCentered="1" verticalCentered="1"/>
  <pageMargins left="0" right="0" top="0" bottom="0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F64"/>
  <sheetViews>
    <sheetView showGridLines="0" view="pageBreakPreview" zoomScale="120" zoomScaleNormal="130" zoomScaleSheetLayoutView="120" workbookViewId="0"/>
  </sheetViews>
  <sheetFormatPr baseColWidth="10" defaultColWidth="11.5703125" defaultRowHeight="15"/>
  <cols>
    <col min="1" max="1" width="36.140625" style="139" customWidth="1"/>
    <col min="2" max="2" width="18.7109375" style="139" customWidth="1"/>
    <col min="3" max="3" width="41.42578125" style="140" customWidth="1"/>
    <col min="4" max="4" width="10.42578125" style="388" bestFit="1" customWidth="1"/>
    <col min="5" max="5" width="19.85546875" style="388" customWidth="1"/>
    <col min="6" max="6" width="6.7109375" style="388" customWidth="1"/>
    <col min="7" max="8" width="11.5703125" style="388" customWidth="1"/>
    <col min="9" max="9" width="11.5703125" style="388"/>
    <col min="10" max="10" width="15.5703125" style="388" customWidth="1"/>
    <col min="11" max="13" width="11.5703125" style="388"/>
    <col min="14" max="256" width="11.5703125" style="140"/>
    <col min="257" max="257" width="36.140625" style="140" customWidth="1"/>
    <col min="258" max="258" width="18.7109375" style="140" customWidth="1"/>
    <col min="259" max="259" width="41.42578125" style="140" customWidth="1"/>
    <col min="260" max="260" width="10.42578125" style="140" bestFit="1" customWidth="1"/>
    <col min="261" max="261" width="19.85546875" style="140" customWidth="1"/>
    <col min="262" max="262" width="6.7109375" style="140" customWidth="1"/>
    <col min="263" max="264" width="11.5703125" style="140" customWidth="1"/>
    <col min="265" max="265" width="11.5703125" style="140"/>
    <col min="266" max="266" width="15.5703125" style="140" customWidth="1"/>
    <col min="267" max="512" width="11.5703125" style="140"/>
    <col min="513" max="513" width="36.140625" style="140" customWidth="1"/>
    <col min="514" max="514" width="18.7109375" style="140" customWidth="1"/>
    <col min="515" max="515" width="41.42578125" style="140" customWidth="1"/>
    <col min="516" max="516" width="10.42578125" style="140" bestFit="1" customWidth="1"/>
    <col min="517" max="517" width="19.85546875" style="140" customWidth="1"/>
    <col min="518" max="518" width="6.7109375" style="140" customWidth="1"/>
    <col min="519" max="520" width="11.5703125" style="140" customWidth="1"/>
    <col min="521" max="521" width="11.5703125" style="140"/>
    <col min="522" max="522" width="15.5703125" style="140" customWidth="1"/>
    <col min="523" max="768" width="11.5703125" style="140"/>
    <col min="769" max="769" width="36.140625" style="140" customWidth="1"/>
    <col min="770" max="770" width="18.7109375" style="140" customWidth="1"/>
    <col min="771" max="771" width="41.42578125" style="140" customWidth="1"/>
    <col min="772" max="772" width="10.42578125" style="140" bestFit="1" customWidth="1"/>
    <col min="773" max="773" width="19.85546875" style="140" customWidth="1"/>
    <col min="774" max="774" width="6.7109375" style="140" customWidth="1"/>
    <col min="775" max="776" width="11.5703125" style="140" customWidth="1"/>
    <col min="777" max="777" width="11.5703125" style="140"/>
    <col min="778" max="778" width="15.5703125" style="140" customWidth="1"/>
    <col min="779" max="1024" width="11.5703125" style="140"/>
    <col min="1025" max="1025" width="36.140625" style="140" customWidth="1"/>
    <col min="1026" max="1026" width="18.7109375" style="140" customWidth="1"/>
    <col min="1027" max="1027" width="41.42578125" style="140" customWidth="1"/>
    <col min="1028" max="1028" width="10.42578125" style="140" bestFit="1" customWidth="1"/>
    <col min="1029" max="1029" width="19.85546875" style="140" customWidth="1"/>
    <col min="1030" max="1030" width="6.7109375" style="140" customWidth="1"/>
    <col min="1031" max="1032" width="11.5703125" style="140" customWidth="1"/>
    <col min="1033" max="1033" width="11.5703125" style="140"/>
    <col min="1034" max="1034" width="15.5703125" style="140" customWidth="1"/>
    <col min="1035" max="1280" width="11.5703125" style="140"/>
    <col min="1281" max="1281" width="36.140625" style="140" customWidth="1"/>
    <col min="1282" max="1282" width="18.7109375" style="140" customWidth="1"/>
    <col min="1283" max="1283" width="41.42578125" style="140" customWidth="1"/>
    <col min="1284" max="1284" width="10.42578125" style="140" bestFit="1" customWidth="1"/>
    <col min="1285" max="1285" width="19.85546875" style="140" customWidth="1"/>
    <col min="1286" max="1286" width="6.7109375" style="140" customWidth="1"/>
    <col min="1287" max="1288" width="11.5703125" style="140" customWidth="1"/>
    <col min="1289" max="1289" width="11.5703125" style="140"/>
    <col min="1290" max="1290" width="15.5703125" style="140" customWidth="1"/>
    <col min="1291" max="1536" width="11.5703125" style="140"/>
    <col min="1537" max="1537" width="36.140625" style="140" customWidth="1"/>
    <col min="1538" max="1538" width="18.7109375" style="140" customWidth="1"/>
    <col min="1539" max="1539" width="41.42578125" style="140" customWidth="1"/>
    <col min="1540" max="1540" width="10.42578125" style="140" bestFit="1" customWidth="1"/>
    <col min="1541" max="1541" width="19.85546875" style="140" customWidth="1"/>
    <col min="1542" max="1542" width="6.7109375" style="140" customWidth="1"/>
    <col min="1543" max="1544" width="11.5703125" style="140" customWidth="1"/>
    <col min="1545" max="1545" width="11.5703125" style="140"/>
    <col min="1546" max="1546" width="15.5703125" style="140" customWidth="1"/>
    <col min="1547" max="1792" width="11.5703125" style="140"/>
    <col min="1793" max="1793" width="36.140625" style="140" customWidth="1"/>
    <col min="1794" max="1794" width="18.7109375" style="140" customWidth="1"/>
    <col min="1795" max="1795" width="41.42578125" style="140" customWidth="1"/>
    <col min="1796" max="1796" width="10.42578125" style="140" bestFit="1" customWidth="1"/>
    <col min="1797" max="1797" width="19.85546875" style="140" customWidth="1"/>
    <col min="1798" max="1798" width="6.7109375" style="140" customWidth="1"/>
    <col min="1799" max="1800" width="11.5703125" style="140" customWidth="1"/>
    <col min="1801" max="1801" width="11.5703125" style="140"/>
    <col min="1802" max="1802" width="15.5703125" style="140" customWidth="1"/>
    <col min="1803" max="2048" width="11.5703125" style="140"/>
    <col min="2049" max="2049" width="36.140625" style="140" customWidth="1"/>
    <col min="2050" max="2050" width="18.7109375" style="140" customWidth="1"/>
    <col min="2051" max="2051" width="41.42578125" style="140" customWidth="1"/>
    <col min="2052" max="2052" width="10.42578125" style="140" bestFit="1" customWidth="1"/>
    <col min="2053" max="2053" width="19.85546875" style="140" customWidth="1"/>
    <col min="2054" max="2054" width="6.7109375" style="140" customWidth="1"/>
    <col min="2055" max="2056" width="11.5703125" style="140" customWidth="1"/>
    <col min="2057" max="2057" width="11.5703125" style="140"/>
    <col min="2058" max="2058" width="15.5703125" style="140" customWidth="1"/>
    <col min="2059" max="2304" width="11.5703125" style="140"/>
    <col min="2305" max="2305" width="36.140625" style="140" customWidth="1"/>
    <col min="2306" max="2306" width="18.7109375" style="140" customWidth="1"/>
    <col min="2307" max="2307" width="41.42578125" style="140" customWidth="1"/>
    <col min="2308" max="2308" width="10.42578125" style="140" bestFit="1" customWidth="1"/>
    <col min="2309" max="2309" width="19.85546875" style="140" customWidth="1"/>
    <col min="2310" max="2310" width="6.7109375" style="140" customWidth="1"/>
    <col min="2311" max="2312" width="11.5703125" style="140" customWidth="1"/>
    <col min="2313" max="2313" width="11.5703125" style="140"/>
    <col min="2314" max="2314" width="15.5703125" style="140" customWidth="1"/>
    <col min="2315" max="2560" width="11.5703125" style="140"/>
    <col min="2561" max="2561" width="36.140625" style="140" customWidth="1"/>
    <col min="2562" max="2562" width="18.7109375" style="140" customWidth="1"/>
    <col min="2563" max="2563" width="41.42578125" style="140" customWidth="1"/>
    <col min="2564" max="2564" width="10.42578125" style="140" bestFit="1" customWidth="1"/>
    <col min="2565" max="2565" width="19.85546875" style="140" customWidth="1"/>
    <col min="2566" max="2566" width="6.7109375" style="140" customWidth="1"/>
    <col min="2567" max="2568" width="11.5703125" style="140" customWidth="1"/>
    <col min="2569" max="2569" width="11.5703125" style="140"/>
    <col min="2570" max="2570" width="15.5703125" style="140" customWidth="1"/>
    <col min="2571" max="2816" width="11.5703125" style="140"/>
    <col min="2817" max="2817" width="36.140625" style="140" customWidth="1"/>
    <col min="2818" max="2818" width="18.7109375" style="140" customWidth="1"/>
    <col min="2819" max="2819" width="41.42578125" style="140" customWidth="1"/>
    <col min="2820" max="2820" width="10.42578125" style="140" bestFit="1" customWidth="1"/>
    <col min="2821" max="2821" width="19.85546875" style="140" customWidth="1"/>
    <col min="2822" max="2822" width="6.7109375" style="140" customWidth="1"/>
    <col min="2823" max="2824" width="11.5703125" style="140" customWidth="1"/>
    <col min="2825" max="2825" width="11.5703125" style="140"/>
    <col min="2826" max="2826" width="15.5703125" style="140" customWidth="1"/>
    <col min="2827" max="3072" width="11.5703125" style="140"/>
    <col min="3073" max="3073" width="36.140625" style="140" customWidth="1"/>
    <col min="3074" max="3074" width="18.7109375" style="140" customWidth="1"/>
    <col min="3075" max="3075" width="41.42578125" style="140" customWidth="1"/>
    <col min="3076" max="3076" width="10.42578125" style="140" bestFit="1" customWidth="1"/>
    <col min="3077" max="3077" width="19.85546875" style="140" customWidth="1"/>
    <col min="3078" max="3078" width="6.7109375" style="140" customWidth="1"/>
    <col min="3079" max="3080" width="11.5703125" style="140" customWidth="1"/>
    <col min="3081" max="3081" width="11.5703125" style="140"/>
    <col min="3082" max="3082" width="15.5703125" style="140" customWidth="1"/>
    <col min="3083" max="3328" width="11.5703125" style="140"/>
    <col min="3329" max="3329" width="36.140625" style="140" customWidth="1"/>
    <col min="3330" max="3330" width="18.7109375" style="140" customWidth="1"/>
    <col min="3331" max="3331" width="41.42578125" style="140" customWidth="1"/>
    <col min="3332" max="3332" width="10.42578125" style="140" bestFit="1" customWidth="1"/>
    <col min="3333" max="3333" width="19.85546875" style="140" customWidth="1"/>
    <col min="3334" max="3334" width="6.7109375" style="140" customWidth="1"/>
    <col min="3335" max="3336" width="11.5703125" style="140" customWidth="1"/>
    <col min="3337" max="3337" width="11.5703125" style="140"/>
    <col min="3338" max="3338" width="15.5703125" style="140" customWidth="1"/>
    <col min="3339" max="3584" width="11.5703125" style="140"/>
    <col min="3585" max="3585" width="36.140625" style="140" customWidth="1"/>
    <col min="3586" max="3586" width="18.7109375" style="140" customWidth="1"/>
    <col min="3587" max="3587" width="41.42578125" style="140" customWidth="1"/>
    <col min="3588" max="3588" width="10.42578125" style="140" bestFit="1" customWidth="1"/>
    <col min="3589" max="3589" width="19.85546875" style="140" customWidth="1"/>
    <col min="3590" max="3590" width="6.7109375" style="140" customWidth="1"/>
    <col min="3591" max="3592" width="11.5703125" style="140" customWidth="1"/>
    <col min="3593" max="3593" width="11.5703125" style="140"/>
    <col min="3594" max="3594" width="15.5703125" style="140" customWidth="1"/>
    <col min="3595" max="3840" width="11.5703125" style="140"/>
    <col min="3841" max="3841" width="36.140625" style="140" customWidth="1"/>
    <col min="3842" max="3842" width="18.7109375" style="140" customWidth="1"/>
    <col min="3843" max="3843" width="41.42578125" style="140" customWidth="1"/>
    <col min="3844" max="3844" width="10.42578125" style="140" bestFit="1" customWidth="1"/>
    <col min="3845" max="3845" width="19.85546875" style="140" customWidth="1"/>
    <col min="3846" max="3846" width="6.7109375" style="140" customWidth="1"/>
    <col min="3847" max="3848" width="11.5703125" style="140" customWidth="1"/>
    <col min="3849" max="3849" width="11.5703125" style="140"/>
    <col min="3850" max="3850" width="15.5703125" style="140" customWidth="1"/>
    <col min="3851" max="4096" width="11.5703125" style="140"/>
    <col min="4097" max="4097" width="36.140625" style="140" customWidth="1"/>
    <col min="4098" max="4098" width="18.7109375" style="140" customWidth="1"/>
    <col min="4099" max="4099" width="41.42578125" style="140" customWidth="1"/>
    <col min="4100" max="4100" width="10.42578125" style="140" bestFit="1" customWidth="1"/>
    <col min="4101" max="4101" width="19.85546875" style="140" customWidth="1"/>
    <col min="4102" max="4102" width="6.7109375" style="140" customWidth="1"/>
    <col min="4103" max="4104" width="11.5703125" style="140" customWidth="1"/>
    <col min="4105" max="4105" width="11.5703125" style="140"/>
    <col min="4106" max="4106" width="15.5703125" style="140" customWidth="1"/>
    <col min="4107" max="4352" width="11.5703125" style="140"/>
    <col min="4353" max="4353" width="36.140625" style="140" customWidth="1"/>
    <col min="4354" max="4354" width="18.7109375" style="140" customWidth="1"/>
    <col min="4355" max="4355" width="41.42578125" style="140" customWidth="1"/>
    <col min="4356" max="4356" width="10.42578125" style="140" bestFit="1" customWidth="1"/>
    <col min="4357" max="4357" width="19.85546875" style="140" customWidth="1"/>
    <col min="4358" max="4358" width="6.7109375" style="140" customWidth="1"/>
    <col min="4359" max="4360" width="11.5703125" style="140" customWidth="1"/>
    <col min="4361" max="4361" width="11.5703125" style="140"/>
    <col min="4362" max="4362" width="15.5703125" style="140" customWidth="1"/>
    <col min="4363" max="4608" width="11.5703125" style="140"/>
    <col min="4609" max="4609" width="36.140625" style="140" customWidth="1"/>
    <col min="4610" max="4610" width="18.7109375" style="140" customWidth="1"/>
    <col min="4611" max="4611" width="41.42578125" style="140" customWidth="1"/>
    <col min="4612" max="4612" width="10.42578125" style="140" bestFit="1" customWidth="1"/>
    <col min="4613" max="4613" width="19.85546875" style="140" customWidth="1"/>
    <col min="4614" max="4614" width="6.7109375" style="140" customWidth="1"/>
    <col min="4615" max="4616" width="11.5703125" style="140" customWidth="1"/>
    <col min="4617" max="4617" width="11.5703125" style="140"/>
    <col min="4618" max="4618" width="15.5703125" style="140" customWidth="1"/>
    <col min="4619" max="4864" width="11.5703125" style="140"/>
    <col min="4865" max="4865" width="36.140625" style="140" customWidth="1"/>
    <col min="4866" max="4866" width="18.7109375" style="140" customWidth="1"/>
    <col min="4867" max="4867" width="41.42578125" style="140" customWidth="1"/>
    <col min="4868" max="4868" width="10.42578125" style="140" bestFit="1" customWidth="1"/>
    <col min="4869" max="4869" width="19.85546875" style="140" customWidth="1"/>
    <col min="4870" max="4870" width="6.7109375" style="140" customWidth="1"/>
    <col min="4871" max="4872" width="11.5703125" style="140" customWidth="1"/>
    <col min="4873" max="4873" width="11.5703125" style="140"/>
    <col min="4874" max="4874" width="15.5703125" style="140" customWidth="1"/>
    <col min="4875" max="5120" width="11.5703125" style="140"/>
    <col min="5121" max="5121" width="36.140625" style="140" customWidth="1"/>
    <col min="5122" max="5122" width="18.7109375" style="140" customWidth="1"/>
    <col min="5123" max="5123" width="41.42578125" style="140" customWidth="1"/>
    <col min="5124" max="5124" width="10.42578125" style="140" bestFit="1" customWidth="1"/>
    <col min="5125" max="5125" width="19.85546875" style="140" customWidth="1"/>
    <col min="5126" max="5126" width="6.7109375" style="140" customWidth="1"/>
    <col min="5127" max="5128" width="11.5703125" style="140" customWidth="1"/>
    <col min="5129" max="5129" width="11.5703125" style="140"/>
    <col min="5130" max="5130" width="15.5703125" style="140" customWidth="1"/>
    <col min="5131" max="5376" width="11.5703125" style="140"/>
    <col min="5377" max="5377" width="36.140625" style="140" customWidth="1"/>
    <col min="5378" max="5378" width="18.7109375" style="140" customWidth="1"/>
    <col min="5379" max="5379" width="41.42578125" style="140" customWidth="1"/>
    <col min="5380" max="5380" width="10.42578125" style="140" bestFit="1" customWidth="1"/>
    <col min="5381" max="5381" width="19.85546875" style="140" customWidth="1"/>
    <col min="5382" max="5382" width="6.7109375" style="140" customWidth="1"/>
    <col min="5383" max="5384" width="11.5703125" style="140" customWidth="1"/>
    <col min="5385" max="5385" width="11.5703125" style="140"/>
    <col min="5386" max="5386" width="15.5703125" style="140" customWidth="1"/>
    <col min="5387" max="5632" width="11.5703125" style="140"/>
    <col min="5633" max="5633" width="36.140625" style="140" customWidth="1"/>
    <col min="5634" max="5634" width="18.7109375" style="140" customWidth="1"/>
    <col min="5635" max="5635" width="41.42578125" style="140" customWidth="1"/>
    <col min="5636" max="5636" width="10.42578125" style="140" bestFit="1" customWidth="1"/>
    <col min="5637" max="5637" width="19.85546875" style="140" customWidth="1"/>
    <col min="5638" max="5638" width="6.7109375" style="140" customWidth="1"/>
    <col min="5639" max="5640" width="11.5703125" style="140" customWidth="1"/>
    <col min="5641" max="5641" width="11.5703125" style="140"/>
    <col min="5642" max="5642" width="15.5703125" style="140" customWidth="1"/>
    <col min="5643" max="5888" width="11.5703125" style="140"/>
    <col min="5889" max="5889" width="36.140625" style="140" customWidth="1"/>
    <col min="5890" max="5890" width="18.7109375" style="140" customWidth="1"/>
    <col min="5891" max="5891" width="41.42578125" style="140" customWidth="1"/>
    <col min="5892" max="5892" width="10.42578125" style="140" bestFit="1" customWidth="1"/>
    <col min="5893" max="5893" width="19.85546875" style="140" customWidth="1"/>
    <col min="5894" max="5894" width="6.7109375" style="140" customWidth="1"/>
    <col min="5895" max="5896" width="11.5703125" style="140" customWidth="1"/>
    <col min="5897" max="5897" width="11.5703125" style="140"/>
    <col min="5898" max="5898" width="15.5703125" style="140" customWidth="1"/>
    <col min="5899" max="6144" width="11.5703125" style="140"/>
    <col min="6145" max="6145" width="36.140625" style="140" customWidth="1"/>
    <col min="6146" max="6146" width="18.7109375" style="140" customWidth="1"/>
    <col min="6147" max="6147" width="41.42578125" style="140" customWidth="1"/>
    <col min="6148" max="6148" width="10.42578125" style="140" bestFit="1" customWidth="1"/>
    <col min="6149" max="6149" width="19.85546875" style="140" customWidth="1"/>
    <col min="6150" max="6150" width="6.7109375" style="140" customWidth="1"/>
    <col min="6151" max="6152" width="11.5703125" style="140" customWidth="1"/>
    <col min="6153" max="6153" width="11.5703125" style="140"/>
    <col min="6154" max="6154" width="15.5703125" style="140" customWidth="1"/>
    <col min="6155" max="6400" width="11.5703125" style="140"/>
    <col min="6401" max="6401" width="36.140625" style="140" customWidth="1"/>
    <col min="6402" max="6402" width="18.7109375" style="140" customWidth="1"/>
    <col min="6403" max="6403" width="41.42578125" style="140" customWidth="1"/>
    <col min="6404" max="6404" width="10.42578125" style="140" bestFit="1" customWidth="1"/>
    <col min="6405" max="6405" width="19.85546875" style="140" customWidth="1"/>
    <col min="6406" max="6406" width="6.7109375" style="140" customWidth="1"/>
    <col min="6407" max="6408" width="11.5703125" style="140" customWidth="1"/>
    <col min="6409" max="6409" width="11.5703125" style="140"/>
    <col min="6410" max="6410" width="15.5703125" style="140" customWidth="1"/>
    <col min="6411" max="6656" width="11.5703125" style="140"/>
    <col min="6657" max="6657" width="36.140625" style="140" customWidth="1"/>
    <col min="6658" max="6658" width="18.7109375" style="140" customWidth="1"/>
    <col min="6659" max="6659" width="41.42578125" style="140" customWidth="1"/>
    <col min="6660" max="6660" width="10.42578125" style="140" bestFit="1" customWidth="1"/>
    <col min="6661" max="6661" width="19.85546875" style="140" customWidth="1"/>
    <col min="6662" max="6662" width="6.7109375" style="140" customWidth="1"/>
    <col min="6663" max="6664" width="11.5703125" style="140" customWidth="1"/>
    <col min="6665" max="6665" width="11.5703125" style="140"/>
    <col min="6666" max="6666" width="15.5703125" style="140" customWidth="1"/>
    <col min="6667" max="6912" width="11.5703125" style="140"/>
    <col min="6913" max="6913" width="36.140625" style="140" customWidth="1"/>
    <col min="6914" max="6914" width="18.7109375" style="140" customWidth="1"/>
    <col min="6915" max="6915" width="41.42578125" style="140" customWidth="1"/>
    <col min="6916" max="6916" width="10.42578125" style="140" bestFit="1" customWidth="1"/>
    <col min="6917" max="6917" width="19.85546875" style="140" customWidth="1"/>
    <col min="6918" max="6918" width="6.7109375" style="140" customWidth="1"/>
    <col min="6919" max="6920" width="11.5703125" style="140" customWidth="1"/>
    <col min="6921" max="6921" width="11.5703125" style="140"/>
    <col min="6922" max="6922" width="15.5703125" style="140" customWidth="1"/>
    <col min="6923" max="7168" width="11.5703125" style="140"/>
    <col min="7169" max="7169" width="36.140625" style="140" customWidth="1"/>
    <col min="7170" max="7170" width="18.7109375" style="140" customWidth="1"/>
    <col min="7171" max="7171" width="41.42578125" style="140" customWidth="1"/>
    <col min="7172" max="7172" width="10.42578125" style="140" bestFit="1" customWidth="1"/>
    <col min="7173" max="7173" width="19.85546875" style="140" customWidth="1"/>
    <col min="7174" max="7174" width="6.7109375" style="140" customWidth="1"/>
    <col min="7175" max="7176" width="11.5703125" style="140" customWidth="1"/>
    <col min="7177" max="7177" width="11.5703125" style="140"/>
    <col min="7178" max="7178" width="15.5703125" style="140" customWidth="1"/>
    <col min="7179" max="7424" width="11.5703125" style="140"/>
    <col min="7425" max="7425" width="36.140625" style="140" customWidth="1"/>
    <col min="7426" max="7426" width="18.7109375" style="140" customWidth="1"/>
    <col min="7427" max="7427" width="41.42578125" style="140" customWidth="1"/>
    <col min="7428" max="7428" width="10.42578125" style="140" bestFit="1" customWidth="1"/>
    <col min="7429" max="7429" width="19.85546875" style="140" customWidth="1"/>
    <col min="7430" max="7430" width="6.7109375" style="140" customWidth="1"/>
    <col min="7431" max="7432" width="11.5703125" style="140" customWidth="1"/>
    <col min="7433" max="7433" width="11.5703125" style="140"/>
    <col min="7434" max="7434" width="15.5703125" style="140" customWidth="1"/>
    <col min="7435" max="7680" width="11.5703125" style="140"/>
    <col min="7681" max="7681" width="36.140625" style="140" customWidth="1"/>
    <col min="7682" max="7682" width="18.7109375" style="140" customWidth="1"/>
    <col min="7683" max="7683" width="41.42578125" style="140" customWidth="1"/>
    <col min="7684" max="7684" width="10.42578125" style="140" bestFit="1" customWidth="1"/>
    <col min="7685" max="7685" width="19.85546875" style="140" customWidth="1"/>
    <col min="7686" max="7686" width="6.7109375" style="140" customWidth="1"/>
    <col min="7687" max="7688" width="11.5703125" style="140" customWidth="1"/>
    <col min="7689" max="7689" width="11.5703125" style="140"/>
    <col min="7690" max="7690" width="15.5703125" style="140" customWidth="1"/>
    <col min="7691" max="7936" width="11.5703125" style="140"/>
    <col min="7937" max="7937" width="36.140625" style="140" customWidth="1"/>
    <col min="7938" max="7938" width="18.7109375" style="140" customWidth="1"/>
    <col min="7939" max="7939" width="41.42578125" style="140" customWidth="1"/>
    <col min="7940" max="7940" width="10.42578125" style="140" bestFit="1" customWidth="1"/>
    <col min="7941" max="7941" width="19.85546875" style="140" customWidth="1"/>
    <col min="7942" max="7942" width="6.7109375" style="140" customWidth="1"/>
    <col min="7943" max="7944" width="11.5703125" style="140" customWidth="1"/>
    <col min="7945" max="7945" width="11.5703125" style="140"/>
    <col min="7946" max="7946" width="15.5703125" style="140" customWidth="1"/>
    <col min="7947" max="8192" width="11.5703125" style="140"/>
    <col min="8193" max="8193" width="36.140625" style="140" customWidth="1"/>
    <col min="8194" max="8194" width="18.7109375" style="140" customWidth="1"/>
    <col min="8195" max="8195" width="41.42578125" style="140" customWidth="1"/>
    <col min="8196" max="8196" width="10.42578125" style="140" bestFit="1" customWidth="1"/>
    <col min="8197" max="8197" width="19.85546875" style="140" customWidth="1"/>
    <col min="8198" max="8198" width="6.7109375" style="140" customWidth="1"/>
    <col min="8199" max="8200" width="11.5703125" style="140" customWidth="1"/>
    <col min="8201" max="8201" width="11.5703125" style="140"/>
    <col min="8202" max="8202" width="15.5703125" style="140" customWidth="1"/>
    <col min="8203" max="8448" width="11.5703125" style="140"/>
    <col min="8449" max="8449" width="36.140625" style="140" customWidth="1"/>
    <col min="8450" max="8450" width="18.7109375" style="140" customWidth="1"/>
    <col min="8451" max="8451" width="41.42578125" style="140" customWidth="1"/>
    <col min="8452" max="8452" width="10.42578125" style="140" bestFit="1" customWidth="1"/>
    <col min="8453" max="8453" width="19.85546875" style="140" customWidth="1"/>
    <col min="8454" max="8454" width="6.7109375" style="140" customWidth="1"/>
    <col min="8455" max="8456" width="11.5703125" style="140" customWidth="1"/>
    <col min="8457" max="8457" width="11.5703125" style="140"/>
    <col min="8458" max="8458" width="15.5703125" style="140" customWidth="1"/>
    <col min="8459" max="8704" width="11.5703125" style="140"/>
    <col min="8705" max="8705" width="36.140625" style="140" customWidth="1"/>
    <col min="8706" max="8706" width="18.7109375" style="140" customWidth="1"/>
    <col min="8707" max="8707" width="41.42578125" style="140" customWidth="1"/>
    <col min="8708" max="8708" width="10.42578125" style="140" bestFit="1" customWidth="1"/>
    <col min="8709" max="8709" width="19.85546875" style="140" customWidth="1"/>
    <col min="8710" max="8710" width="6.7109375" style="140" customWidth="1"/>
    <col min="8711" max="8712" width="11.5703125" style="140" customWidth="1"/>
    <col min="8713" max="8713" width="11.5703125" style="140"/>
    <col min="8714" max="8714" width="15.5703125" style="140" customWidth="1"/>
    <col min="8715" max="8960" width="11.5703125" style="140"/>
    <col min="8961" max="8961" width="36.140625" style="140" customWidth="1"/>
    <col min="8962" max="8962" width="18.7109375" style="140" customWidth="1"/>
    <col min="8963" max="8963" width="41.42578125" style="140" customWidth="1"/>
    <col min="8964" max="8964" width="10.42578125" style="140" bestFit="1" customWidth="1"/>
    <col min="8965" max="8965" width="19.85546875" style="140" customWidth="1"/>
    <col min="8966" max="8966" width="6.7109375" style="140" customWidth="1"/>
    <col min="8967" max="8968" width="11.5703125" style="140" customWidth="1"/>
    <col min="8969" max="8969" width="11.5703125" style="140"/>
    <col min="8970" max="8970" width="15.5703125" style="140" customWidth="1"/>
    <col min="8971" max="9216" width="11.5703125" style="140"/>
    <col min="9217" max="9217" width="36.140625" style="140" customWidth="1"/>
    <col min="9218" max="9218" width="18.7109375" style="140" customWidth="1"/>
    <col min="9219" max="9219" width="41.42578125" style="140" customWidth="1"/>
    <col min="9220" max="9220" width="10.42578125" style="140" bestFit="1" customWidth="1"/>
    <col min="9221" max="9221" width="19.85546875" style="140" customWidth="1"/>
    <col min="9222" max="9222" width="6.7109375" style="140" customWidth="1"/>
    <col min="9223" max="9224" width="11.5703125" style="140" customWidth="1"/>
    <col min="9225" max="9225" width="11.5703125" style="140"/>
    <col min="9226" max="9226" width="15.5703125" style="140" customWidth="1"/>
    <col min="9227" max="9472" width="11.5703125" style="140"/>
    <col min="9473" max="9473" width="36.140625" style="140" customWidth="1"/>
    <col min="9474" max="9474" width="18.7109375" style="140" customWidth="1"/>
    <col min="9475" max="9475" width="41.42578125" style="140" customWidth="1"/>
    <col min="9476" max="9476" width="10.42578125" style="140" bestFit="1" customWidth="1"/>
    <col min="9477" max="9477" width="19.85546875" style="140" customWidth="1"/>
    <col min="9478" max="9478" width="6.7109375" style="140" customWidth="1"/>
    <col min="9479" max="9480" width="11.5703125" style="140" customWidth="1"/>
    <col min="9481" max="9481" width="11.5703125" style="140"/>
    <col min="9482" max="9482" width="15.5703125" style="140" customWidth="1"/>
    <col min="9483" max="9728" width="11.5703125" style="140"/>
    <col min="9729" max="9729" width="36.140625" style="140" customWidth="1"/>
    <col min="9730" max="9730" width="18.7109375" style="140" customWidth="1"/>
    <col min="9731" max="9731" width="41.42578125" style="140" customWidth="1"/>
    <col min="9732" max="9732" width="10.42578125" style="140" bestFit="1" customWidth="1"/>
    <col min="9733" max="9733" width="19.85546875" style="140" customWidth="1"/>
    <col min="9734" max="9734" width="6.7109375" style="140" customWidth="1"/>
    <col min="9735" max="9736" width="11.5703125" style="140" customWidth="1"/>
    <col min="9737" max="9737" width="11.5703125" style="140"/>
    <col min="9738" max="9738" width="15.5703125" style="140" customWidth="1"/>
    <col min="9739" max="9984" width="11.5703125" style="140"/>
    <col min="9985" max="9985" width="36.140625" style="140" customWidth="1"/>
    <col min="9986" max="9986" width="18.7109375" style="140" customWidth="1"/>
    <col min="9987" max="9987" width="41.42578125" style="140" customWidth="1"/>
    <col min="9988" max="9988" width="10.42578125" style="140" bestFit="1" customWidth="1"/>
    <col min="9989" max="9989" width="19.85546875" style="140" customWidth="1"/>
    <col min="9990" max="9990" width="6.7109375" style="140" customWidth="1"/>
    <col min="9991" max="9992" width="11.5703125" style="140" customWidth="1"/>
    <col min="9993" max="9993" width="11.5703125" style="140"/>
    <col min="9994" max="9994" width="15.5703125" style="140" customWidth="1"/>
    <col min="9995" max="10240" width="11.5703125" style="140"/>
    <col min="10241" max="10241" width="36.140625" style="140" customWidth="1"/>
    <col min="10242" max="10242" width="18.7109375" style="140" customWidth="1"/>
    <col min="10243" max="10243" width="41.42578125" style="140" customWidth="1"/>
    <col min="10244" max="10244" width="10.42578125" style="140" bestFit="1" customWidth="1"/>
    <col min="10245" max="10245" width="19.85546875" style="140" customWidth="1"/>
    <col min="10246" max="10246" width="6.7109375" style="140" customWidth="1"/>
    <col min="10247" max="10248" width="11.5703125" style="140" customWidth="1"/>
    <col min="10249" max="10249" width="11.5703125" style="140"/>
    <col min="10250" max="10250" width="15.5703125" style="140" customWidth="1"/>
    <col min="10251" max="10496" width="11.5703125" style="140"/>
    <col min="10497" max="10497" width="36.140625" style="140" customWidth="1"/>
    <col min="10498" max="10498" width="18.7109375" style="140" customWidth="1"/>
    <col min="10499" max="10499" width="41.42578125" style="140" customWidth="1"/>
    <col min="10500" max="10500" width="10.42578125" style="140" bestFit="1" customWidth="1"/>
    <col min="10501" max="10501" width="19.85546875" style="140" customWidth="1"/>
    <col min="10502" max="10502" width="6.7109375" style="140" customWidth="1"/>
    <col min="10503" max="10504" width="11.5703125" style="140" customWidth="1"/>
    <col min="10505" max="10505" width="11.5703125" style="140"/>
    <col min="10506" max="10506" width="15.5703125" style="140" customWidth="1"/>
    <col min="10507" max="10752" width="11.5703125" style="140"/>
    <col min="10753" max="10753" width="36.140625" style="140" customWidth="1"/>
    <col min="10754" max="10754" width="18.7109375" style="140" customWidth="1"/>
    <col min="10755" max="10755" width="41.42578125" style="140" customWidth="1"/>
    <col min="10756" max="10756" width="10.42578125" style="140" bestFit="1" customWidth="1"/>
    <col min="10757" max="10757" width="19.85546875" style="140" customWidth="1"/>
    <col min="10758" max="10758" width="6.7109375" style="140" customWidth="1"/>
    <col min="10759" max="10760" width="11.5703125" style="140" customWidth="1"/>
    <col min="10761" max="10761" width="11.5703125" style="140"/>
    <col min="10762" max="10762" width="15.5703125" style="140" customWidth="1"/>
    <col min="10763" max="11008" width="11.5703125" style="140"/>
    <col min="11009" max="11009" width="36.140625" style="140" customWidth="1"/>
    <col min="11010" max="11010" width="18.7109375" style="140" customWidth="1"/>
    <col min="11011" max="11011" width="41.42578125" style="140" customWidth="1"/>
    <col min="11012" max="11012" width="10.42578125" style="140" bestFit="1" customWidth="1"/>
    <col min="11013" max="11013" width="19.85546875" style="140" customWidth="1"/>
    <col min="11014" max="11014" width="6.7109375" style="140" customWidth="1"/>
    <col min="11015" max="11016" width="11.5703125" style="140" customWidth="1"/>
    <col min="11017" max="11017" width="11.5703125" style="140"/>
    <col min="11018" max="11018" width="15.5703125" style="140" customWidth="1"/>
    <col min="11019" max="11264" width="11.5703125" style="140"/>
    <col min="11265" max="11265" width="36.140625" style="140" customWidth="1"/>
    <col min="11266" max="11266" width="18.7109375" style="140" customWidth="1"/>
    <col min="11267" max="11267" width="41.42578125" style="140" customWidth="1"/>
    <col min="11268" max="11268" width="10.42578125" style="140" bestFit="1" customWidth="1"/>
    <col min="11269" max="11269" width="19.85546875" style="140" customWidth="1"/>
    <col min="11270" max="11270" width="6.7109375" style="140" customWidth="1"/>
    <col min="11271" max="11272" width="11.5703125" style="140" customWidth="1"/>
    <col min="11273" max="11273" width="11.5703125" style="140"/>
    <col min="11274" max="11274" width="15.5703125" style="140" customWidth="1"/>
    <col min="11275" max="11520" width="11.5703125" style="140"/>
    <col min="11521" max="11521" width="36.140625" style="140" customWidth="1"/>
    <col min="11522" max="11522" width="18.7109375" style="140" customWidth="1"/>
    <col min="11523" max="11523" width="41.42578125" style="140" customWidth="1"/>
    <col min="11524" max="11524" width="10.42578125" style="140" bestFit="1" customWidth="1"/>
    <col min="11525" max="11525" width="19.85546875" style="140" customWidth="1"/>
    <col min="11526" max="11526" width="6.7109375" style="140" customWidth="1"/>
    <col min="11527" max="11528" width="11.5703125" style="140" customWidth="1"/>
    <col min="11529" max="11529" width="11.5703125" style="140"/>
    <col min="11530" max="11530" width="15.5703125" style="140" customWidth="1"/>
    <col min="11531" max="11776" width="11.5703125" style="140"/>
    <col min="11777" max="11777" width="36.140625" style="140" customWidth="1"/>
    <col min="11778" max="11778" width="18.7109375" style="140" customWidth="1"/>
    <col min="11779" max="11779" width="41.42578125" style="140" customWidth="1"/>
    <col min="11780" max="11780" width="10.42578125" style="140" bestFit="1" customWidth="1"/>
    <col min="11781" max="11781" width="19.85546875" style="140" customWidth="1"/>
    <col min="11782" max="11782" width="6.7109375" style="140" customWidth="1"/>
    <col min="11783" max="11784" width="11.5703125" style="140" customWidth="1"/>
    <col min="11785" max="11785" width="11.5703125" style="140"/>
    <col min="11786" max="11786" width="15.5703125" style="140" customWidth="1"/>
    <col min="11787" max="12032" width="11.5703125" style="140"/>
    <col min="12033" max="12033" width="36.140625" style="140" customWidth="1"/>
    <col min="12034" max="12034" width="18.7109375" style="140" customWidth="1"/>
    <col min="12035" max="12035" width="41.42578125" style="140" customWidth="1"/>
    <col min="12036" max="12036" width="10.42578125" style="140" bestFit="1" customWidth="1"/>
    <col min="12037" max="12037" width="19.85546875" style="140" customWidth="1"/>
    <col min="12038" max="12038" width="6.7109375" style="140" customWidth="1"/>
    <col min="12039" max="12040" width="11.5703125" style="140" customWidth="1"/>
    <col min="12041" max="12041" width="11.5703125" style="140"/>
    <col min="12042" max="12042" width="15.5703125" style="140" customWidth="1"/>
    <col min="12043" max="12288" width="11.5703125" style="140"/>
    <col min="12289" max="12289" width="36.140625" style="140" customWidth="1"/>
    <col min="12290" max="12290" width="18.7109375" style="140" customWidth="1"/>
    <col min="12291" max="12291" width="41.42578125" style="140" customWidth="1"/>
    <col min="12292" max="12292" width="10.42578125" style="140" bestFit="1" customWidth="1"/>
    <col min="12293" max="12293" width="19.85546875" style="140" customWidth="1"/>
    <col min="12294" max="12294" width="6.7109375" style="140" customWidth="1"/>
    <col min="12295" max="12296" width="11.5703125" style="140" customWidth="1"/>
    <col min="12297" max="12297" width="11.5703125" style="140"/>
    <col min="12298" max="12298" width="15.5703125" style="140" customWidth="1"/>
    <col min="12299" max="12544" width="11.5703125" style="140"/>
    <col min="12545" max="12545" width="36.140625" style="140" customWidth="1"/>
    <col min="12546" max="12546" width="18.7109375" style="140" customWidth="1"/>
    <col min="12547" max="12547" width="41.42578125" style="140" customWidth="1"/>
    <col min="12548" max="12548" width="10.42578125" style="140" bestFit="1" customWidth="1"/>
    <col min="12549" max="12549" width="19.85546875" style="140" customWidth="1"/>
    <col min="12550" max="12550" width="6.7109375" style="140" customWidth="1"/>
    <col min="12551" max="12552" width="11.5703125" style="140" customWidth="1"/>
    <col min="12553" max="12553" width="11.5703125" style="140"/>
    <col min="12554" max="12554" width="15.5703125" style="140" customWidth="1"/>
    <col min="12555" max="12800" width="11.5703125" style="140"/>
    <col min="12801" max="12801" width="36.140625" style="140" customWidth="1"/>
    <col min="12802" max="12802" width="18.7109375" style="140" customWidth="1"/>
    <col min="12803" max="12803" width="41.42578125" style="140" customWidth="1"/>
    <col min="12804" max="12804" width="10.42578125" style="140" bestFit="1" customWidth="1"/>
    <col min="12805" max="12805" width="19.85546875" style="140" customWidth="1"/>
    <col min="12806" max="12806" width="6.7109375" style="140" customWidth="1"/>
    <col min="12807" max="12808" width="11.5703125" style="140" customWidth="1"/>
    <col min="12809" max="12809" width="11.5703125" style="140"/>
    <col min="12810" max="12810" width="15.5703125" style="140" customWidth="1"/>
    <col min="12811" max="13056" width="11.5703125" style="140"/>
    <col min="13057" max="13057" width="36.140625" style="140" customWidth="1"/>
    <col min="13058" max="13058" width="18.7109375" style="140" customWidth="1"/>
    <col min="13059" max="13059" width="41.42578125" style="140" customWidth="1"/>
    <col min="13060" max="13060" width="10.42578125" style="140" bestFit="1" customWidth="1"/>
    <col min="13061" max="13061" width="19.85546875" style="140" customWidth="1"/>
    <col min="13062" max="13062" width="6.7109375" style="140" customWidth="1"/>
    <col min="13063" max="13064" width="11.5703125" style="140" customWidth="1"/>
    <col min="13065" max="13065" width="11.5703125" style="140"/>
    <col min="13066" max="13066" width="15.5703125" style="140" customWidth="1"/>
    <col min="13067" max="13312" width="11.5703125" style="140"/>
    <col min="13313" max="13313" width="36.140625" style="140" customWidth="1"/>
    <col min="13314" max="13314" width="18.7109375" style="140" customWidth="1"/>
    <col min="13315" max="13315" width="41.42578125" style="140" customWidth="1"/>
    <col min="13316" max="13316" width="10.42578125" style="140" bestFit="1" customWidth="1"/>
    <col min="13317" max="13317" width="19.85546875" style="140" customWidth="1"/>
    <col min="13318" max="13318" width="6.7109375" style="140" customWidth="1"/>
    <col min="13319" max="13320" width="11.5703125" style="140" customWidth="1"/>
    <col min="13321" max="13321" width="11.5703125" style="140"/>
    <col min="13322" max="13322" width="15.5703125" style="140" customWidth="1"/>
    <col min="13323" max="13568" width="11.5703125" style="140"/>
    <col min="13569" max="13569" width="36.140625" style="140" customWidth="1"/>
    <col min="13570" max="13570" width="18.7109375" style="140" customWidth="1"/>
    <col min="13571" max="13571" width="41.42578125" style="140" customWidth="1"/>
    <col min="13572" max="13572" width="10.42578125" style="140" bestFit="1" customWidth="1"/>
    <col min="13573" max="13573" width="19.85546875" style="140" customWidth="1"/>
    <col min="13574" max="13574" width="6.7109375" style="140" customWidth="1"/>
    <col min="13575" max="13576" width="11.5703125" style="140" customWidth="1"/>
    <col min="13577" max="13577" width="11.5703125" style="140"/>
    <col min="13578" max="13578" width="15.5703125" style="140" customWidth="1"/>
    <col min="13579" max="13824" width="11.5703125" style="140"/>
    <col min="13825" max="13825" width="36.140625" style="140" customWidth="1"/>
    <col min="13826" max="13826" width="18.7109375" style="140" customWidth="1"/>
    <col min="13827" max="13827" width="41.42578125" style="140" customWidth="1"/>
    <col min="13828" max="13828" width="10.42578125" style="140" bestFit="1" customWidth="1"/>
    <col min="13829" max="13829" width="19.85546875" style="140" customWidth="1"/>
    <col min="13830" max="13830" width="6.7109375" style="140" customWidth="1"/>
    <col min="13831" max="13832" width="11.5703125" style="140" customWidth="1"/>
    <col min="13833" max="13833" width="11.5703125" style="140"/>
    <col min="13834" max="13834" width="15.5703125" style="140" customWidth="1"/>
    <col min="13835" max="14080" width="11.5703125" style="140"/>
    <col min="14081" max="14081" width="36.140625" style="140" customWidth="1"/>
    <col min="14082" max="14082" width="18.7109375" style="140" customWidth="1"/>
    <col min="14083" max="14083" width="41.42578125" style="140" customWidth="1"/>
    <col min="14084" max="14084" width="10.42578125" style="140" bestFit="1" customWidth="1"/>
    <col min="14085" max="14085" width="19.85546875" style="140" customWidth="1"/>
    <col min="14086" max="14086" width="6.7109375" style="140" customWidth="1"/>
    <col min="14087" max="14088" width="11.5703125" style="140" customWidth="1"/>
    <col min="14089" max="14089" width="11.5703125" style="140"/>
    <col min="14090" max="14090" width="15.5703125" style="140" customWidth="1"/>
    <col min="14091" max="14336" width="11.5703125" style="140"/>
    <col min="14337" max="14337" width="36.140625" style="140" customWidth="1"/>
    <col min="14338" max="14338" width="18.7109375" style="140" customWidth="1"/>
    <col min="14339" max="14339" width="41.42578125" style="140" customWidth="1"/>
    <col min="14340" max="14340" width="10.42578125" style="140" bestFit="1" customWidth="1"/>
    <col min="14341" max="14341" width="19.85546875" style="140" customWidth="1"/>
    <col min="14342" max="14342" width="6.7109375" style="140" customWidth="1"/>
    <col min="14343" max="14344" width="11.5703125" style="140" customWidth="1"/>
    <col min="14345" max="14345" width="11.5703125" style="140"/>
    <col min="14346" max="14346" width="15.5703125" style="140" customWidth="1"/>
    <col min="14347" max="14592" width="11.5703125" style="140"/>
    <col min="14593" max="14593" width="36.140625" style="140" customWidth="1"/>
    <col min="14594" max="14594" width="18.7109375" style="140" customWidth="1"/>
    <col min="14595" max="14595" width="41.42578125" style="140" customWidth="1"/>
    <col min="14596" max="14596" width="10.42578125" style="140" bestFit="1" customWidth="1"/>
    <col min="14597" max="14597" width="19.85546875" style="140" customWidth="1"/>
    <col min="14598" max="14598" width="6.7109375" style="140" customWidth="1"/>
    <col min="14599" max="14600" width="11.5703125" style="140" customWidth="1"/>
    <col min="14601" max="14601" width="11.5703125" style="140"/>
    <col min="14602" max="14602" width="15.5703125" style="140" customWidth="1"/>
    <col min="14603" max="14848" width="11.5703125" style="140"/>
    <col min="14849" max="14849" width="36.140625" style="140" customWidth="1"/>
    <col min="14850" max="14850" width="18.7109375" style="140" customWidth="1"/>
    <col min="14851" max="14851" width="41.42578125" style="140" customWidth="1"/>
    <col min="14852" max="14852" width="10.42578125" style="140" bestFit="1" customWidth="1"/>
    <col min="14853" max="14853" width="19.85546875" style="140" customWidth="1"/>
    <col min="14854" max="14854" width="6.7109375" style="140" customWidth="1"/>
    <col min="14855" max="14856" width="11.5703125" style="140" customWidth="1"/>
    <col min="14857" max="14857" width="11.5703125" style="140"/>
    <col min="14858" max="14858" width="15.5703125" style="140" customWidth="1"/>
    <col min="14859" max="15104" width="11.5703125" style="140"/>
    <col min="15105" max="15105" width="36.140625" style="140" customWidth="1"/>
    <col min="15106" max="15106" width="18.7109375" style="140" customWidth="1"/>
    <col min="15107" max="15107" width="41.42578125" style="140" customWidth="1"/>
    <col min="15108" max="15108" width="10.42578125" style="140" bestFit="1" customWidth="1"/>
    <col min="15109" max="15109" width="19.85546875" style="140" customWidth="1"/>
    <col min="15110" max="15110" width="6.7109375" style="140" customWidth="1"/>
    <col min="15111" max="15112" width="11.5703125" style="140" customWidth="1"/>
    <col min="15113" max="15113" width="11.5703125" style="140"/>
    <col min="15114" max="15114" width="15.5703125" style="140" customWidth="1"/>
    <col min="15115" max="15360" width="11.5703125" style="140"/>
    <col min="15361" max="15361" width="36.140625" style="140" customWidth="1"/>
    <col min="15362" max="15362" width="18.7109375" style="140" customWidth="1"/>
    <col min="15363" max="15363" width="41.42578125" style="140" customWidth="1"/>
    <col min="15364" max="15364" width="10.42578125" style="140" bestFit="1" customWidth="1"/>
    <col min="15365" max="15365" width="19.85546875" style="140" customWidth="1"/>
    <col min="15366" max="15366" width="6.7109375" style="140" customWidth="1"/>
    <col min="15367" max="15368" width="11.5703125" style="140" customWidth="1"/>
    <col min="15369" max="15369" width="11.5703125" style="140"/>
    <col min="15370" max="15370" width="15.5703125" style="140" customWidth="1"/>
    <col min="15371" max="15616" width="11.5703125" style="140"/>
    <col min="15617" max="15617" width="36.140625" style="140" customWidth="1"/>
    <col min="15618" max="15618" width="18.7109375" style="140" customWidth="1"/>
    <col min="15619" max="15619" width="41.42578125" style="140" customWidth="1"/>
    <col min="15620" max="15620" width="10.42578125" style="140" bestFit="1" customWidth="1"/>
    <col min="15621" max="15621" width="19.85546875" style="140" customWidth="1"/>
    <col min="15622" max="15622" width="6.7109375" style="140" customWidth="1"/>
    <col min="15623" max="15624" width="11.5703125" style="140" customWidth="1"/>
    <col min="15625" max="15625" width="11.5703125" style="140"/>
    <col min="15626" max="15626" width="15.5703125" style="140" customWidth="1"/>
    <col min="15627" max="15872" width="11.5703125" style="140"/>
    <col min="15873" max="15873" width="36.140625" style="140" customWidth="1"/>
    <col min="15874" max="15874" width="18.7109375" style="140" customWidth="1"/>
    <col min="15875" max="15875" width="41.42578125" style="140" customWidth="1"/>
    <col min="15876" max="15876" width="10.42578125" style="140" bestFit="1" customWidth="1"/>
    <col min="15877" max="15877" width="19.85546875" style="140" customWidth="1"/>
    <col min="15878" max="15878" width="6.7109375" style="140" customWidth="1"/>
    <col min="15879" max="15880" width="11.5703125" style="140" customWidth="1"/>
    <col min="15881" max="15881" width="11.5703125" style="140"/>
    <col min="15882" max="15882" width="15.5703125" style="140" customWidth="1"/>
    <col min="15883" max="16128" width="11.5703125" style="140"/>
    <col min="16129" max="16129" width="36.140625" style="140" customWidth="1"/>
    <col min="16130" max="16130" width="18.7109375" style="140" customWidth="1"/>
    <col min="16131" max="16131" width="41.42578125" style="140" customWidth="1"/>
    <col min="16132" max="16132" width="10.42578125" style="140" bestFit="1" customWidth="1"/>
    <col min="16133" max="16133" width="19.85546875" style="140" customWidth="1"/>
    <col min="16134" max="16134" width="6.7109375" style="140" customWidth="1"/>
    <col min="16135" max="16136" width="11.5703125" style="140" customWidth="1"/>
    <col min="16137" max="16137" width="11.5703125" style="140"/>
    <col min="16138" max="16138" width="15.5703125" style="140" customWidth="1"/>
    <col min="16139" max="16384" width="11.5703125" style="140"/>
  </cols>
  <sheetData>
    <row r="1" spans="1:15">
      <c r="A1" s="654" t="s">
        <v>511</v>
      </c>
    </row>
    <row r="2" spans="1:15" ht="39" customHeight="1">
      <c r="A2" s="807" t="s">
        <v>512</v>
      </c>
      <c r="B2" s="807"/>
      <c r="C2" s="807"/>
    </row>
    <row r="3" spans="1:15">
      <c r="A3" s="655"/>
      <c r="B3" s="655"/>
      <c r="C3" s="656"/>
    </row>
    <row r="4" spans="1:15">
      <c r="A4" s="690" t="s">
        <v>495</v>
      </c>
      <c r="B4" s="691" t="s">
        <v>551</v>
      </c>
      <c r="C4" s="761" t="s">
        <v>496</v>
      </c>
    </row>
    <row r="5" spans="1:15" ht="15.75" thickBot="1">
      <c r="A5" s="692"/>
      <c r="B5" s="693"/>
      <c r="C5" s="693"/>
    </row>
    <row r="6" spans="1:15" ht="15.75" thickBot="1">
      <c r="A6" s="694" t="s">
        <v>513</v>
      </c>
      <c r="B6" s="695">
        <f>SUM(B8:B16)</f>
        <v>20083.21777708501</v>
      </c>
      <c r="C6" s="696">
        <f>B6/$B$21</f>
        <v>0.97739662321339282</v>
      </c>
    </row>
    <row r="7" spans="1:15">
      <c r="B7" s="697"/>
      <c r="C7" s="698"/>
    </row>
    <row r="8" spans="1:15">
      <c r="A8" s="669" t="s">
        <v>0</v>
      </c>
      <c r="B8" s="768">
        <v>9969.9814933905473</v>
      </c>
      <c r="C8" s="699">
        <f>B8/$B$21</f>
        <v>0.48521239740070821</v>
      </c>
      <c r="N8" s="388"/>
    </row>
    <row r="9" spans="1:15">
      <c r="A9" s="669" t="s">
        <v>6</v>
      </c>
      <c r="B9" s="768">
        <v>5903.8507268641379</v>
      </c>
      <c r="C9" s="699">
        <f t="shared" ref="C9:C12" si="0">B9/$B$21</f>
        <v>0.28732466223500225</v>
      </c>
      <c r="E9" s="700"/>
      <c r="N9" s="388"/>
      <c r="O9" s="388"/>
    </row>
    <row r="10" spans="1:15">
      <c r="A10" s="669" t="s">
        <v>9</v>
      </c>
      <c r="B10" s="768">
        <v>1599.3338310240979</v>
      </c>
      <c r="C10" s="699">
        <f t="shared" si="0"/>
        <v>7.7835310216945786E-2</v>
      </c>
      <c r="D10" s="700"/>
      <c r="N10" s="388"/>
      <c r="O10" s="388"/>
    </row>
    <row r="11" spans="1:15">
      <c r="A11" s="669" t="s">
        <v>11</v>
      </c>
      <c r="B11" s="768">
        <v>53.859079320764003</v>
      </c>
      <c r="C11" s="699">
        <f t="shared" si="0"/>
        <v>2.6211776838650463E-3</v>
      </c>
      <c r="N11" s="388"/>
      <c r="O11" s="388"/>
    </row>
    <row r="12" spans="1:15">
      <c r="A12" s="669" t="s">
        <v>14</v>
      </c>
      <c r="B12" s="768">
        <v>1093.9339832221365</v>
      </c>
      <c r="C12" s="699">
        <f t="shared" si="0"/>
        <v>5.3238848131182452E-2</v>
      </c>
      <c r="N12" s="388"/>
      <c r="O12" s="388"/>
    </row>
    <row r="13" spans="1:15">
      <c r="A13" s="669" t="s">
        <v>15</v>
      </c>
      <c r="B13" s="768">
        <v>287.67252067279628</v>
      </c>
      <c r="C13" s="699">
        <f>B13/$B$21</f>
        <v>1.4000254013960437E-2</v>
      </c>
      <c r="N13" s="388"/>
      <c r="O13" s="388"/>
    </row>
    <row r="14" spans="1:15">
      <c r="A14" s="669" t="s">
        <v>16</v>
      </c>
      <c r="B14" s="768">
        <v>706.152387590535</v>
      </c>
      <c r="C14" s="699">
        <f>B14/$B$21</f>
        <v>3.4366552549789757E-2</v>
      </c>
      <c r="N14" s="388"/>
      <c r="O14" s="388"/>
    </row>
    <row r="15" spans="1:15">
      <c r="A15" s="669" t="s">
        <v>18</v>
      </c>
      <c r="B15" s="768">
        <v>466.82079732803811</v>
      </c>
      <c r="C15" s="699">
        <f>B15/$B$21</f>
        <v>2.2718922635734794E-2</v>
      </c>
      <c r="N15" s="388"/>
      <c r="O15" s="388"/>
    </row>
    <row r="16" spans="1:15">
      <c r="A16" s="669" t="s">
        <v>21</v>
      </c>
      <c r="B16" s="768">
        <v>1.6129576719618004</v>
      </c>
      <c r="C16" s="699">
        <f>B16/$B$21</f>
        <v>7.8498346204281463E-5</v>
      </c>
      <c r="N16" s="388"/>
      <c r="O16" s="388"/>
    </row>
    <row r="17" spans="1:15" ht="15.75" thickBot="1">
      <c r="A17" s="669"/>
      <c r="B17" s="701"/>
      <c r="C17" s="702"/>
      <c r="N17" s="388"/>
      <c r="O17" s="388"/>
    </row>
    <row r="18" spans="1:15" ht="15.75" thickBot="1">
      <c r="A18" s="664"/>
      <c r="B18" s="676"/>
      <c r="C18" s="12"/>
      <c r="N18" s="388"/>
      <c r="O18" s="388"/>
    </row>
    <row r="19" spans="1:15" ht="15.75" thickBot="1">
      <c r="A19" s="703" t="s">
        <v>506</v>
      </c>
      <c r="B19" s="704">
        <v>464.44659999999999</v>
      </c>
      <c r="C19" s="705">
        <f>B19/$B$21</f>
        <v>2.2603376786607249E-2</v>
      </c>
      <c r="N19" s="388"/>
      <c r="O19" s="388"/>
    </row>
    <row r="20" spans="1:15">
      <c r="N20" s="388"/>
      <c r="O20" s="388"/>
    </row>
    <row r="21" spans="1:15">
      <c r="A21" s="678" t="s">
        <v>510</v>
      </c>
      <c r="B21" s="679">
        <f>SUM(B8:B19)</f>
        <v>20547.66437708501</v>
      </c>
      <c r="C21" s="706">
        <v>1</v>
      </c>
      <c r="N21" s="388"/>
    </row>
    <row r="22" spans="1:15">
      <c r="A22" s="707"/>
      <c r="B22" s="683"/>
      <c r="C22" s="708"/>
      <c r="N22" s="388"/>
    </row>
    <row r="23" spans="1:15">
      <c r="A23" s="707"/>
      <c r="B23" s="683"/>
      <c r="C23" s="708"/>
      <c r="N23" s="388"/>
    </row>
    <row r="24" spans="1:15" ht="35.25" customHeight="1">
      <c r="A24" s="807" t="s">
        <v>514</v>
      </c>
      <c r="B24" s="807"/>
      <c r="C24" s="807"/>
      <c r="N24" s="388"/>
    </row>
    <row r="25" spans="1:15">
      <c r="N25" s="388"/>
    </row>
    <row r="26" spans="1:15" ht="15.75" thickBot="1">
      <c r="A26" s="690" t="s">
        <v>495</v>
      </c>
      <c r="B26" s="691" t="s">
        <v>551</v>
      </c>
      <c r="C26" s="761" t="s">
        <v>496</v>
      </c>
      <c r="N26" s="388"/>
    </row>
    <row r="27" spans="1:15" ht="15.75" thickBot="1">
      <c r="A27" s="7" t="s">
        <v>515</v>
      </c>
      <c r="B27" s="709">
        <f>SUM(B28:B37)</f>
        <v>20547.66437708501</v>
      </c>
      <c r="C27" s="710">
        <f>B27/$B$39</f>
        <v>0.59734386363831893</v>
      </c>
      <c r="N27" s="388"/>
    </row>
    <row r="28" spans="1:15">
      <c r="A28" s="669" t="s">
        <v>0</v>
      </c>
      <c r="B28" s="711">
        <f>B8</f>
        <v>9969.9814933905473</v>
      </c>
      <c r="C28" s="699">
        <f>B28/$B$39</f>
        <v>0.28983864814855048</v>
      </c>
      <c r="E28" s="700"/>
      <c r="N28" s="388"/>
    </row>
    <row r="29" spans="1:15">
      <c r="A29" s="669" t="s">
        <v>6</v>
      </c>
      <c r="B29" s="711">
        <f>B9</f>
        <v>5903.8507268641379</v>
      </c>
      <c r="C29" s="699">
        <f t="shared" ref="C29:C35" si="1">B29/$B$39</f>
        <v>0.17163162385803124</v>
      </c>
    </row>
    <row r="30" spans="1:15">
      <c r="A30" s="669" t="s">
        <v>9</v>
      </c>
      <c r="B30" s="711">
        <f t="shared" ref="B30:B33" si="2">B10</f>
        <v>1599.3338310240979</v>
      </c>
      <c r="C30" s="699">
        <f>B30/$B$39</f>
        <v>4.6494444932477522E-2</v>
      </c>
    </row>
    <row r="31" spans="1:15">
      <c r="A31" s="669" t="s">
        <v>11</v>
      </c>
      <c r="B31" s="711">
        <f>B11</f>
        <v>53.859079320764003</v>
      </c>
      <c r="C31" s="699">
        <f>B31/$B$39</f>
        <v>1.5657444049624869E-3</v>
      </c>
    </row>
    <row r="32" spans="1:15">
      <c r="A32" s="669" t="s">
        <v>14</v>
      </c>
      <c r="B32" s="711">
        <f t="shared" si="2"/>
        <v>1093.9339832221365</v>
      </c>
      <c r="C32" s="699">
        <f t="shared" si="1"/>
        <v>3.1801899238334222E-2</v>
      </c>
    </row>
    <row r="33" spans="1:32">
      <c r="A33" s="669" t="s">
        <v>15</v>
      </c>
      <c r="B33" s="711">
        <f t="shared" si="2"/>
        <v>287.67252067279628</v>
      </c>
      <c r="C33" s="699">
        <f t="shared" si="1"/>
        <v>8.3629658246170101E-3</v>
      </c>
    </row>
    <row r="34" spans="1:32">
      <c r="A34" s="669" t="s">
        <v>16</v>
      </c>
      <c r="B34" s="711">
        <f>B14</f>
        <v>706.152387590535</v>
      </c>
      <c r="C34" s="699">
        <f t="shared" si="1"/>
        <v>2.0528649280020735E-2</v>
      </c>
    </row>
    <row r="35" spans="1:32">
      <c r="A35" s="669" t="s">
        <v>18</v>
      </c>
      <c r="B35" s="711">
        <f>B15</f>
        <v>466.82079732803811</v>
      </c>
      <c r="C35" s="699">
        <f t="shared" si="1"/>
        <v>1.3571009024929883E-2</v>
      </c>
    </row>
    <row r="36" spans="1:32">
      <c r="A36" s="669" t="s">
        <v>21</v>
      </c>
      <c r="B36" s="711">
        <f>B16</f>
        <v>1.6129576719618004</v>
      </c>
      <c r="C36" s="699">
        <f>B36/$B$39</f>
        <v>4.689050541088386E-5</v>
      </c>
    </row>
    <row r="37" spans="1:32" ht="15.75" thickBot="1">
      <c r="A37" s="669" t="s">
        <v>516</v>
      </c>
      <c r="B37" s="712">
        <f>B19</f>
        <v>464.44659999999999</v>
      </c>
      <c r="C37" s="702">
        <f>B37/$B$39</f>
        <v>1.3501988420984665E-2</v>
      </c>
    </row>
    <row r="38" spans="1:32">
      <c r="A38" s="664"/>
      <c r="B38" s="676"/>
      <c r="C38" s="12"/>
    </row>
    <row r="39" spans="1:32">
      <c r="A39" s="678" t="s">
        <v>517</v>
      </c>
      <c r="B39" s="679">
        <f>'[1]6.1 EXPORTACIONES PART'!T21</f>
        <v>34398.385298432149</v>
      </c>
      <c r="C39" s="706">
        <v>1</v>
      </c>
      <c r="D39" s="713"/>
      <c r="E39" s="713"/>
      <c r="F39" s="713"/>
      <c r="G39" s="713"/>
      <c r="H39" s="713"/>
      <c r="I39" s="713"/>
      <c r="J39" s="713"/>
      <c r="K39" s="713"/>
      <c r="L39" s="713"/>
      <c r="M39" s="713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</row>
    <row r="40" spans="1:32">
      <c r="A40" s="682"/>
      <c r="B40" s="683"/>
      <c r="D40" s="713"/>
      <c r="E40" s="713"/>
      <c r="F40" s="713"/>
      <c r="G40" s="713"/>
      <c r="H40" s="713"/>
      <c r="I40" s="713"/>
      <c r="J40" s="713"/>
      <c r="K40" s="713"/>
      <c r="L40" s="713"/>
      <c r="M40" s="713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</row>
    <row r="41" spans="1:32"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714"/>
      <c r="Y41" s="714"/>
      <c r="Z41" s="714"/>
      <c r="AA41" s="714"/>
      <c r="AB41" s="714"/>
      <c r="AC41" s="714"/>
      <c r="AD41" s="714"/>
      <c r="AE41" s="714"/>
      <c r="AF41" s="714"/>
    </row>
    <row r="42" spans="1:32" ht="35.25" customHeight="1">
      <c r="A42" s="808" t="s">
        <v>550</v>
      </c>
      <c r="B42" s="808"/>
      <c r="C42" s="808"/>
      <c r="D42" s="715"/>
      <c r="E42" s="715"/>
      <c r="F42" s="715"/>
      <c r="G42" s="715"/>
      <c r="H42" s="715"/>
      <c r="I42" s="715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9"/>
      <c r="AB42" s="762"/>
      <c r="AC42" s="714"/>
      <c r="AD42" s="714"/>
      <c r="AE42" s="714"/>
      <c r="AF42" s="714"/>
    </row>
    <row r="43" spans="1:32">
      <c r="D43" s="713"/>
      <c r="E43" s="713"/>
      <c r="F43" s="713"/>
      <c r="G43" s="713"/>
      <c r="H43" s="713"/>
      <c r="I43" s="713"/>
      <c r="J43" s="713"/>
      <c r="K43" s="713"/>
      <c r="L43" s="713"/>
      <c r="M43" s="713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714"/>
      <c r="Y43" s="714"/>
      <c r="Z43" s="714"/>
      <c r="AA43" s="714"/>
      <c r="AB43" s="714"/>
      <c r="AC43" s="714"/>
      <c r="AD43" s="714"/>
      <c r="AE43" s="714"/>
      <c r="AF43" s="714"/>
    </row>
    <row r="44" spans="1:32"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4"/>
      <c r="O44" s="714"/>
      <c r="P44" s="714"/>
      <c r="Q44" s="714"/>
      <c r="R44" s="714"/>
      <c r="S44" s="714"/>
      <c r="T44" s="714"/>
      <c r="U44" s="714"/>
      <c r="V44" s="714"/>
      <c r="W44" s="714"/>
      <c r="X44" s="714"/>
      <c r="Y44" s="714"/>
      <c r="Z44" s="714"/>
      <c r="AA44" s="714"/>
      <c r="AB44" s="714"/>
      <c r="AC44" s="714"/>
      <c r="AD44" s="714"/>
      <c r="AE44" s="714"/>
      <c r="AF44" s="714"/>
    </row>
    <row r="45" spans="1:32">
      <c r="D45" s="713"/>
      <c r="E45" s="713"/>
      <c r="F45" s="713"/>
      <c r="G45" s="713"/>
      <c r="H45" s="713"/>
      <c r="I45" s="713"/>
      <c r="J45" s="713"/>
      <c r="K45" s="713"/>
      <c r="L45" s="713"/>
      <c r="M45" s="713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714"/>
      <c r="Z45" s="714"/>
      <c r="AA45" s="714"/>
      <c r="AB45" s="714"/>
      <c r="AC45" s="714"/>
      <c r="AD45" s="714"/>
      <c r="AE45" s="714"/>
      <c r="AF45" s="714"/>
    </row>
    <row r="46" spans="1:32"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4"/>
      <c r="O46" s="714"/>
      <c r="P46" s="714"/>
      <c r="Q46" s="714"/>
      <c r="R46" s="714"/>
      <c r="S46" s="714"/>
      <c r="T46" s="714"/>
      <c r="U46" s="714"/>
      <c r="V46" s="714"/>
      <c r="W46" s="714"/>
      <c r="X46" s="714"/>
      <c r="Y46" s="714"/>
      <c r="Z46" s="714"/>
      <c r="AA46" s="714"/>
      <c r="AB46" s="714"/>
      <c r="AC46" s="714"/>
      <c r="AD46" s="714"/>
      <c r="AE46" s="714"/>
      <c r="AF46" s="714"/>
    </row>
    <row r="47" spans="1:32"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4"/>
      <c r="O47" s="714"/>
      <c r="P47" s="714"/>
      <c r="Q47" s="714"/>
      <c r="R47" s="714"/>
      <c r="S47" s="714"/>
      <c r="T47" s="714"/>
      <c r="U47" s="714"/>
      <c r="V47" s="714"/>
      <c r="W47" s="714"/>
      <c r="X47" s="714"/>
      <c r="Y47" s="714"/>
      <c r="Z47" s="714"/>
      <c r="AA47" s="714"/>
      <c r="AB47" s="714"/>
      <c r="AC47" s="714"/>
      <c r="AD47" s="714"/>
      <c r="AE47" s="714"/>
      <c r="AF47" s="714"/>
    </row>
    <row r="48" spans="1:32">
      <c r="D48" s="713"/>
      <c r="E48" s="713"/>
      <c r="F48" s="713"/>
      <c r="G48" s="713"/>
      <c r="H48" s="713"/>
      <c r="I48" s="713"/>
      <c r="J48" s="713"/>
      <c r="K48" s="713"/>
      <c r="L48" s="713"/>
      <c r="M48" s="713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714"/>
      <c r="Y48" s="714"/>
      <c r="Z48" s="714"/>
      <c r="AA48" s="714"/>
      <c r="AB48" s="714"/>
      <c r="AC48" s="714"/>
      <c r="AD48" s="714"/>
      <c r="AE48" s="714"/>
      <c r="AF48" s="714"/>
    </row>
    <row r="49" spans="4:32" s="140" customFormat="1">
      <c r="D49" s="713"/>
      <c r="E49" s="713"/>
      <c r="F49" s="713"/>
      <c r="G49" s="713"/>
      <c r="H49" s="713"/>
      <c r="I49" s="713"/>
      <c r="J49" s="713"/>
      <c r="K49" s="713"/>
      <c r="L49" s="713"/>
      <c r="M49" s="713"/>
      <c r="N49" s="714"/>
      <c r="O49" s="714"/>
      <c r="P49" s="714"/>
      <c r="Q49" s="714"/>
      <c r="R49" s="714"/>
      <c r="S49" s="714"/>
      <c r="T49" s="714"/>
      <c r="U49" s="714"/>
      <c r="V49" s="714"/>
      <c r="W49" s="714"/>
      <c r="X49" s="714"/>
      <c r="Y49" s="714"/>
      <c r="Z49" s="714"/>
      <c r="AA49" s="714"/>
      <c r="AB49" s="714"/>
      <c r="AC49" s="714"/>
      <c r="AD49" s="714"/>
      <c r="AE49" s="714"/>
      <c r="AF49" s="714"/>
    </row>
    <row r="50" spans="4:32" s="140" customFormat="1"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4"/>
      <c r="O50" s="714"/>
      <c r="P50" s="714"/>
      <c r="Q50" s="714"/>
      <c r="R50" s="714"/>
      <c r="S50" s="714"/>
      <c r="T50" s="714"/>
      <c r="U50" s="714"/>
      <c r="V50" s="714"/>
      <c r="W50" s="714"/>
      <c r="X50" s="714"/>
      <c r="Y50" s="714"/>
      <c r="Z50" s="714"/>
      <c r="AA50" s="714"/>
      <c r="AB50" s="714"/>
      <c r="AC50" s="714"/>
      <c r="AD50" s="714"/>
      <c r="AE50" s="714"/>
      <c r="AF50" s="714"/>
    </row>
    <row r="51" spans="4:32" s="140" customFormat="1">
      <c r="D51" s="713"/>
      <c r="E51" s="713"/>
      <c r="F51" s="713"/>
      <c r="G51" s="713"/>
      <c r="H51" s="713"/>
      <c r="I51" s="713"/>
      <c r="J51" s="713"/>
      <c r="K51" s="713"/>
      <c r="L51" s="713"/>
      <c r="M51" s="713"/>
      <c r="N51" s="714"/>
      <c r="O51" s="714"/>
      <c r="P51" s="714"/>
      <c r="Q51" s="714"/>
      <c r="R51" s="714"/>
      <c r="S51" s="714"/>
      <c r="T51" s="714"/>
      <c r="U51" s="714"/>
      <c r="V51" s="714"/>
      <c r="W51" s="714"/>
      <c r="X51" s="714"/>
      <c r="Y51" s="714"/>
      <c r="Z51" s="714"/>
      <c r="AA51" s="714"/>
      <c r="AB51" s="714"/>
      <c r="AC51" s="714"/>
      <c r="AD51" s="714"/>
      <c r="AE51" s="714"/>
      <c r="AF51" s="714"/>
    </row>
    <row r="52" spans="4:32" s="140" customFormat="1">
      <c r="D52" s="713"/>
      <c r="E52" s="713"/>
      <c r="F52" s="713"/>
      <c r="G52" s="713"/>
      <c r="H52" s="713"/>
      <c r="I52" s="713"/>
      <c r="J52" s="713"/>
      <c r="K52" s="713"/>
      <c r="L52" s="713"/>
      <c r="M52" s="713"/>
      <c r="N52" s="714"/>
      <c r="O52" s="714"/>
      <c r="P52" s="714"/>
      <c r="Q52" s="714"/>
      <c r="R52" s="714"/>
      <c r="S52" s="714"/>
      <c r="T52" s="714"/>
      <c r="U52" s="714"/>
      <c r="V52" s="714"/>
      <c r="W52" s="714"/>
      <c r="X52" s="714"/>
      <c r="Y52" s="714"/>
      <c r="Z52" s="714"/>
      <c r="AA52" s="714"/>
      <c r="AB52" s="714"/>
      <c r="AC52" s="714"/>
      <c r="AD52" s="714"/>
      <c r="AE52" s="714"/>
      <c r="AF52" s="714"/>
    </row>
    <row r="53" spans="4:32" s="140" customFormat="1">
      <c r="D53" s="713"/>
      <c r="E53" s="713"/>
      <c r="F53" s="713"/>
      <c r="G53" s="713"/>
      <c r="H53" s="713"/>
      <c r="I53" s="713"/>
      <c r="J53" s="713"/>
      <c r="K53" s="713"/>
      <c r="L53" s="713"/>
      <c r="M53" s="713"/>
      <c r="N53" s="714"/>
      <c r="O53" s="714"/>
      <c r="P53" s="714"/>
      <c r="Q53" s="714"/>
      <c r="R53" s="714"/>
      <c r="S53" s="714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  <c r="AE53" s="714"/>
      <c r="AF53" s="714"/>
    </row>
    <row r="54" spans="4:32" s="140" customFormat="1"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4"/>
      <c r="O54" s="71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4"/>
      <c r="AA54" s="714"/>
      <c r="AB54" s="714"/>
      <c r="AC54" s="714"/>
      <c r="AD54" s="714"/>
      <c r="AE54" s="714"/>
      <c r="AF54" s="714"/>
    </row>
    <row r="55" spans="4:32" s="140" customFormat="1">
      <c r="D55" s="713"/>
      <c r="E55" s="713"/>
      <c r="F55" s="713"/>
      <c r="G55" s="713"/>
      <c r="H55" s="713"/>
      <c r="I55" s="713"/>
      <c r="J55" s="713"/>
      <c r="K55" s="713"/>
      <c r="L55" s="713"/>
      <c r="M55" s="713"/>
      <c r="N55" s="714"/>
      <c r="O55" s="714"/>
      <c r="P55" s="714"/>
      <c r="Q55" s="714"/>
      <c r="R55" s="714"/>
      <c r="S55" s="714"/>
      <c r="T55" s="714"/>
      <c r="U55" s="714"/>
      <c r="V55" s="714"/>
      <c r="W55" s="714"/>
      <c r="X55" s="714"/>
      <c r="Y55" s="714"/>
      <c r="Z55" s="714"/>
      <c r="AA55" s="714"/>
      <c r="AB55" s="714"/>
      <c r="AC55" s="714"/>
      <c r="AD55" s="714"/>
      <c r="AE55" s="714"/>
      <c r="AF55" s="714"/>
    </row>
    <row r="56" spans="4:32" s="140" customFormat="1">
      <c r="D56" s="713"/>
      <c r="E56" s="713"/>
      <c r="F56" s="713"/>
      <c r="G56" s="713"/>
      <c r="H56" s="713"/>
      <c r="I56" s="713"/>
      <c r="J56" s="713"/>
      <c r="K56" s="713"/>
      <c r="L56" s="713"/>
      <c r="M56" s="713"/>
      <c r="N56" s="714"/>
      <c r="O56" s="71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</row>
    <row r="57" spans="4:32" s="140" customFormat="1">
      <c r="D57" s="713"/>
      <c r="E57" s="713"/>
      <c r="F57" s="713"/>
      <c r="G57" s="713"/>
      <c r="H57" s="713"/>
      <c r="I57" s="713"/>
      <c r="J57" s="713"/>
      <c r="K57" s="713"/>
      <c r="L57" s="713"/>
      <c r="M57" s="713"/>
      <c r="N57" s="714"/>
      <c r="O57" s="714"/>
      <c r="P57" s="714"/>
      <c r="Q57" s="714"/>
      <c r="R57" s="714"/>
      <c r="S57" s="714"/>
      <c r="T57" s="714"/>
      <c r="U57" s="714"/>
      <c r="V57" s="714"/>
      <c r="W57" s="714"/>
      <c r="X57" s="714"/>
      <c r="Y57" s="714"/>
      <c r="Z57" s="714"/>
      <c r="AA57" s="714"/>
      <c r="AB57" s="714"/>
      <c r="AC57" s="714"/>
      <c r="AD57" s="714"/>
      <c r="AE57" s="714"/>
      <c r="AF57" s="714"/>
    </row>
    <row r="58" spans="4:32" s="140" customFormat="1">
      <c r="D58" s="713"/>
      <c r="E58" s="713"/>
      <c r="F58" s="713"/>
      <c r="G58" s="713"/>
      <c r="H58" s="713"/>
      <c r="I58" s="713"/>
      <c r="J58" s="713"/>
      <c r="K58" s="713"/>
      <c r="L58" s="713"/>
      <c r="M58" s="713"/>
      <c r="N58" s="714"/>
      <c r="O58" s="714"/>
      <c r="P58" s="714"/>
      <c r="Q58" s="714"/>
      <c r="R58" s="714"/>
      <c r="S58" s="714"/>
      <c r="T58" s="714"/>
      <c r="U58" s="714"/>
      <c r="V58" s="714"/>
      <c r="W58" s="714"/>
      <c r="X58" s="714"/>
      <c r="Y58" s="714"/>
      <c r="Z58" s="714"/>
      <c r="AA58" s="714"/>
      <c r="AB58" s="714"/>
      <c r="AC58" s="714"/>
      <c r="AD58" s="714"/>
      <c r="AE58" s="714"/>
      <c r="AF58" s="714"/>
    </row>
    <row r="59" spans="4:32" s="140" customFormat="1">
      <c r="D59" s="713"/>
      <c r="E59" s="713"/>
      <c r="F59" s="713"/>
      <c r="G59" s="713"/>
      <c r="H59" s="713"/>
      <c r="I59" s="713"/>
      <c r="J59" s="713"/>
      <c r="K59" s="713"/>
      <c r="L59" s="713"/>
      <c r="M59" s="713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4"/>
      <c r="AF59" s="714"/>
    </row>
    <row r="60" spans="4:32" s="140" customFormat="1">
      <c r="D60" s="713"/>
      <c r="E60" s="713"/>
      <c r="F60" s="713"/>
      <c r="G60" s="713"/>
      <c r="H60" s="713"/>
      <c r="I60" s="713"/>
      <c r="J60" s="713"/>
      <c r="K60" s="713"/>
      <c r="L60" s="713"/>
      <c r="M60" s="713"/>
      <c r="N60" s="714"/>
      <c r="O60" s="714"/>
      <c r="P60" s="714"/>
      <c r="Q60" s="714"/>
      <c r="R60" s="714"/>
      <c r="S60" s="714"/>
      <c r="T60" s="714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  <c r="AE60" s="714"/>
      <c r="AF60" s="714"/>
    </row>
    <row r="61" spans="4:32" s="140" customFormat="1"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4"/>
      <c r="O61" s="714"/>
      <c r="P61" s="714"/>
      <c r="Q61" s="714"/>
      <c r="R61" s="714"/>
      <c r="S61" s="714"/>
      <c r="T61" s="714"/>
      <c r="U61" s="714"/>
      <c r="V61" s="714"/>
      <c r="W61" s="714"/>
      <c r="X61" s="714"/>
      <c r="Y61" s="714"/>
      <c r="Z61" s="714"/>
      <c r="AA61" s="714"/>
      <c r="AB61" s="714"/>
      <c r="AC61" s="714"/>
      <c r="AD61" s="714"/>
      <c r="AE61" s="714"/>
      <c r="AF61" s="714"/>
    </row>
    <row r="62" spans="4:32" s="140" customFormat="1">
      <c r="D62" s="713"/>
      <c r="E62" s="713"/>
      <c r="F62" s="713"/>
      <c r="G62" s="713"/>
      <c r="H62" s="713"/>
      <c r="I62" s="713"/>
      <c r="J62" s="713"/>
      <c r="K62" s="713"/>
      <c r="L62" s="713"/>
      <c r="M62" s="713"/>
      <c r="N62" s="714"/>
      <c r="O62" s="714"/>
      <c r="P62" s="714"/>
      <c r="Q62" s="714"/>
      <c r="R62" s="714"/>
      <c r="S62" s="714"/>
      <c r="T62" s="714"/>
      <c r="U62" s="714"/>
      <c r="V62" s="714"/>
      <c r="W62" s="714"/>
      <c r="X62" s="714"/>
      <c r="Y62" s="714"/>
      <c r="Z62" s="714"/>
      <c r="AA62" s="714"/>
      <c r="AB62" s="714"/>
      <c r="AC62" s="714"/>
      <c r="AD62" s="714"/>
      <c r="AE62" s="714"/>
      <c r="AF62" s="714"/>
    </row>
    <row r="63" spans="4:32" s="140" customFormat="1"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4"/>
      <c r="O63" s="714"/>
      <c r="P63" s="714"/>
      <c r="Q63" s="714"/>
      <c r="R63" s="714"/>
      <c r="S63" s="714"/>
      <c r="T63" s="714"/>
      <c r="U63" s="714"/>
      <c r="V63" s="714"/>
      <c r="W63" s="714"/>
      <c r="X63" s="714"/>
      <c r="Y63" s="714"/>
      <c r="Z63" s="714"/>
      <c r="AA63" s="714"/>
      <c r="AB63" s="714"/>
      <c r="AC63" s="714"/>
      <c r="AD63" s="714"/>
      <c r="AE63" s="714"/>
      <c r="AF63" s="714"/>
    </row>
    <row r="64" spans="4:32" s="140" customFormat="1"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714"/>
      <c r="O64" s="71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4"/>
      <c r="AA64" s="714"/>
      <c r="AB64" s="714"/>
      <c r="AC64" s="714"/>
      <c r="AD64" s="714"/>
      <c r="AE64" s="714"/>
      <c r="AF64" s="714"/>
    </row>
  </sheetData>
  <mergeCells count="5">
    <mergeCell ref="A2:C2"/>
    <mergeCell ref="A24:C24"/>
    <mergeCell ref="A42:C42"/>
    <mergeCell ref="J42:R42"/>
    <mergeCell ref="S42:AA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8" tint="-0.249977111117893"/>
  </sheetPr>
  <dimension ref="A1:R50"/>
  <sheetViews>
    <sheetView showGridLines="0" view="pageBreakPreview" zoomScale="85" zoomScaleNormal="110" zoomScaleSheetLayoutView="85" workbookViewId="0">
      <selection activeCell="H29" sqref="H29"/>
    </sheetView>
  </sheetViews>
  <sheetFormatPr baseColWidth="10" defaultColWidth="11.42578125" defaultRowHeight="12.75"/>
  <cols>
    <col min="1" max="1" width="13.28515625" style="161" customWidth="1"/>
    <col min="2" max="2" width="15.42578125" style="154" bestFit="1" customWidth="1"/>
    <col min="3" max="3" width="13.28515625" style="154" bestFit="1" customWidth="1"/>
    <col min="4" max="4" width="13.140625" style="154" bestFit="1" customWidth="1"/>
    <col min="5" max="5" width="15.5703125" style="154" bestFit="1" customWidth="1"/>
    <col min="6" max="7" width="13.140625" style="154" bestFit="1" customWidth="1"/>
    <col min="8" max="8" width="14.140625" style="154" bestFit="1" customWidth="1"/>
    <col min="9" max="9" width="12.28515625" style="154" bestFit="1" customWidth="1"/>
    <col min="10" max="10" width="42.42578125" style="154" bestFit="1" customWidth="1"/>
    <col min="11" max="11" width="15.85546875" style="154" bestFit="1" customWidth="1"/>
    <col min="12" max="12" width="14.140625" style="154" bestFit="1" customWidth="1"/>
    <col min="13" max="13" width="13.7109375" style="154" bestFit="1" customWidth="1"/>
    <col min="14" max="14" width="14.7109375" style="154" bestFit="1" customWidth="1"/>
    <col min="15" max="15" width="13.28515625" style="154" bestFit="1" customWidth="1"/>
    <col min="16" max="16" width="14.28515625" style="154" bestFit="1" customWidth="1"/>
    <col min="17" max="17" width="15.5703125" style="154" bestFit="1" customWidth="1"/>
    <col min="18" max="18" width="13.7109375" style="154" bestFit="1" customWidth="1"/>
    <col min="19" max="16384" width="11.42578125" style="154"/>
  </cols>
  <sheetData>
    <row r="1" spans="1:17" ht="15">
      <c r="A1" s="168" t="s">
        <v>260</v>
      </c>
      <c r="I1" s="719"/>
    </row>
    <row r="2" spans="1:17" ht="15.75">
      <c r="A2" s="136" t="s">
        <v>261</v>
      </c>
      <c r="I2" s="719"/>
    </row>
    <row r="3" spans="1:17" ht="15">
      <c r="H3" s="388"/>
      <c r="I3" s="388"/>
    </row>
    <row r="4" spans="1:17" s="720" customFormat="1" ht="25.5">
      <c r="A4" s="253" t="s">
        <v>248</v>
      </c>
      <c r="B4" s="254" t="s">
        <v>358</v>
      </c>
      <c r="C4" s="254" t="s">
        <v>277</v>
      </c>
      <c r="D4" s="254" t="s">
        <v>278</v>
      </c>
      <c r="E4" s="254" t="s">
        <v>280</v>
      </c>
      <c r="F4" s="254" t="s">
        <v>372</v>
      </c>
      <c r="G4" s="254" t="s">
        <v>26</v>
      </c>
      <c r="H4" s="254" t="s">
        <v>55</v>
      </c>
      <c r="I4" s="719"/>
    </row>
    <row r="5" spans="1:17" ht="15">
      <c r="A5" s="161">
        <v>2009</v>
      </c>
      <c r="B5" s="162">
        <v>319825374.36999965</v>
      </c>
      <c r="C5" s="162">
        <v>499659326.56000036</v>
      </c>
      <c r="D5" s="162">
        <v>393600073.86000019</v>
      </c>
      <c r="E5" s="162">
        <v>376380329.34000021</v>
      </c>
      <c r="F5" s="162">
        <v>196060821.38999999</v>
      </c>
      <c r="G5" s="162">
        <v>504747514.43999982</v>
      </c>
      <c r="H5" s="162">
        <v>2290273439.96</v>
      </c>
      <c r="I5" s="721">
        <f t="shared" ref="I5:I15" si="0">H5/1000000</f>
        <v>2290.2734399599999</v>
      </c>
    </row>
    <row r="6" spans="1:17" ht="15">
      <c r="A6" s="161">
        <v>2010</v>
      </c>
      <c r="B6" s="162">
        <v>416011992.68000019</v>
      </c>
      <c r="C6" s="162">
        <v>518078947.39999974</v>
      </c>
      <c r="D6" s="162">
        <v>615815226.54999983</v>
      </c>
      <c r="E6" s="162">
        <v>827591968.73000026</v>
      </c>
      <c r="F6" s="162">
        <v>510276007.16999966</v>
      </c>
      <c r="G6" s="162">
        <v>443780328.35999978</v>
      </c>
      <c r="H6" s="162">
        <v>3331554470.8899989</v>
      </c>
      <c r="I6" s="721">
        <f t="shared" si="0"/>
        <v>3331.5544708899988</v>
      </c>
    </row>
    <row r="7" spans="1:17" ht="15">
      <c r="A7" s="161">
        <v>2011</v>
      </c>
      <c r="B7" s="162">
        <v>1124827734.03</v>
      </c>
      <c r="C7" s="162">
        <v>776151268.40999997</v>
      </c>
      <c r="D7" s="162">
        <v>869366743.73000062</v>
      </c>
      <c r="E7" s="162">
        <v>1406825781.3400011</v>
      </c>
      <c r="F7" s="162">
        <v>788187748.41999972</v>
      </c>
      <c r="G7" s="162">
        <v>1412256087.9500005</v>
      </c>
      <c r="H7" s="162">
        <v>6377615363.880002</v>
      </c>
      <c r="I7" s="721">
        <f t="shared" si="0"/>
        <v>6377.6153638800024</v>
      </c>
      <c r="J7" s="722"/>
      <c r="K7" s="587"/>
    </row>
    <row r="8" spans="1:17" ht="15">
      <c r="A8" s="161">
        <v>2012</v>
      </c>
      <c r="B8" s="162">
        <v>1140068754.6699998</v>
      </c>
      <c r="C8" s="162">
        <v>525257849.7100004</v>
      </c>
      <c r="D8" s="162">
        <v>905401645.29999912</v>
      </c>
      <c r="E8" s="162">
        <v>1797233970.02</v>
      </c>
      <c r="F8" s="162">
        <v>638740607.01000011</v>
      </c>
      <c r="G8" s="162">
        <v>2491504592.8899961</v>
      </c>
      <c r="H8" s="162">
        <v>7498207419.5999947</v>
      </c>
      <c r="I8" s="721">
        <f t="shared" si="0"/>
        <v>7498.2074195999949</v>
      </c>
      <c r="J8" s="722"/>
      <c r="K8" s="587"/>
    </row>
    <row r="9" spans="1:17" ht="15">
      <c r="A9" s="161">
        <v>2013</v>
      </c>
      <c r="B9" s="162">
        <v>1414373689.8400006</v>
      </c>
      <c r="C9" s="162">
        <v>789358143.49999976</v>
      </c>
      <c r="D9" s="162">
        <v>776418374.67000031</v>
      </c>
      <c r="E9" s="162">
        <v>1807744001.0099993</v>
      </c>
      <c r="F9" s="162">
        <v>404548164.93999976</v>
      </c>
      <c r="G9" s="162">
        <v>3671179591.819994</v>
      </c>
      <c r="H9" s="162">
        <v>8863621965.7799931</v>
      </c>
      <c r="I9" s="721">
        <f t="shared" si="0"/>
        <v>8863.6219657799938</v>
      </c>
      <c r="J9" s="722"/>
      <c r="K9" s="587"/>
    </row>
    <row r="10" spans="1:17" ht="15">
      <c r="A10" s="161">
        <v>2014</v>
      </c>
      <c r="B10" s="162">
        <v>889682461.02999961</v>
      </c>
      <c r="C10" s="162">
        <v>557607616.26999998</v>
      </c>
      <c r="D10" s="162">
        <v>625458907.48999894</v>
      </c>
      <c r="E10" s="162">
        <v>1463521224.1099994</v>
      </c>
      <c r="F10" s="162">
        <v>420086094.84000003</v>
      </c>
      <c r="G10" s="162">
        <v>4122853397.7500024</v>
      </c>
      <c r="H10" s="162">
        <v>8079209701.4899998</v>
      </c>
      <c r="I10" s="721">
        <f t="shared" si="0"/>
        <v>8079.20970149</v>
      </c>
      <c r="J10" s="722"/>
      <c r="K10" s="587"/>
    </row>
    <row r="11" spans="1:17" ht="15">
      <c r="A11" s="161">
        <v>2015</v>
      </c>
      <c r="B11" s="162">
        <v>446220609.94000006</v>
      </c>
      <c r="C11" s="162">
        <v>654233734.78000033</v>
      </c>
      <c r="D11" s="162">
        <v>527197097.47999984</v>
      </c>
      <c r="E11" s="162">
        <v>1227816024.8500006</v>
      </c>
      <c r="F11" s="162">
        <v>374972373.1700002</v>
      </c>
      <c r="G11" s="162">
        <v>3594184486.0099945</v>
      </c>
      <c r="H11" s="162">
        <v>6824624326.2299957</v>
      </c>
      <c r="I11" s="721">
        <f t="shared" si="0"/>
        <v>6824.6243262299959</v>
      </c>
      <c r="J11" s="722"/>
      <c r="K11" s="587"/>
    </row>
    <row r="12" spans="1:17" ht="15">
      <c r="A12" s="161">
        <v>2016</v>
      </c>
      <c r="B12" s="162">
        <v>238198426.26999998</v>
      </c>
      <c r="C12" s="162">
        <v>386908381.52000028</v>
      </c>
      <c r="D12" s="162">
        <v>377053519.29000056</v>
      </c>
      <c r="E12" s="162">
        <v>1079320196.4899998</v>
      </c>
      <c r="F12" s="162">
        <v>349690539.14999986</v>
      </c>
      <c r="G12" s="162">
        <v>902392510.49999976</v>
      </c>
      <c r="H12" s="162">
        <v>3333563573.2200003</v>
      </c>
      <c r="I12" s="721">
        <f t="shared" si="0"/>
        <v>3333.5635732200003</v>
      </c>
      <c r="J12" s="722"/>
      <c r="K12" s="587"/>
    </row>
    <row r="13" spans="1:17" ht="15">
      <c r="A13" s="161">
        <v>2017</v>
      </c>
      <c r="B13" s="162">
        <v>286720393.09000039</v>
      </c>
      <c r="C13" s="162">
        <v>491197398.48000026</v>
      </c>
      <c r="D13" s="162">
        <v>484395158.11999875</v>
      </c>
      <c r="E13" s="162">
        <v>1556537970.6599956</v>
      </c>
      <c r="F13" s="162">
        <v>388481558.76999992</v>
      </c>
      <c r="G13" s="162">
        <v>720684302.73999965</v>
      </c>
      <c r="H13" s="162">
        <v>3928016781.8599944</v>
      </c>
      <c r="I13" s="721">
        <f t="shared" si="0"/>
        <v>3928.0167818599944</v>
      </c>
      <c r="J13" s="722"/>
      <c r="K13" s="587"/>
    </row>
    <row r="14" spans="1:17" ht="15">
      <c r="A14" s="161">
        <v>2018</v>
      </c>
      <c r="B14" s="162">
        <v>1411676115.3699999</v>
      </c>
      <c r="C14" s="162">
        <v>656606475.04999995</v>
      </c>
      <c r="D14" s="162">
        <v>412524041.70999998</v>
      </c>
      <c r="E14" s="162">
        <v>1084149409.8</v>
      </c>
      <c r="F14" s="162">
        <v>761288309.73000002</v>
      </c>
      <c r="G14" s="162">
        <v>621190527.51999998</v>
      </c>
      <c r="H14" s="162">
        <v>4947434879.1800003</v>
      </c>
      <c r="I14" s="721">
        <f t="shared" si="0"/>
        <v>4947.4348791800003</v>
      </c>
      <c r="J14" s="162"/>
      <c r="K14" s="388"/>
      <c r="L14" s="388"/>
      <c r="M14" s="388"/>
      <c r="N14" s="388"/>
    </row>
    <row r="15" spans="1:17" ht="15">
      <c r="A15" s="166" t="s">
        <v>552</v>
      </c>
      <c r="B15" s="399">
        <f>SUM(B16:B25)</f>
        <v>1101538509</v>
      </c>
      <c r="C15" s="399">
        <f t="shared" ref="C15:G15" si="1">SUM(C16:C25)</f>
        <v>810514837</v>
      </c>
      <c r="D15" s="399">
        <f t="shared" si="1"/>
        <v>289278647.80018085</v>
      </c>
      <c r="E15" s="399">
        <f>SUM(E16:E25)</f>
        <v>929827009</v>
      </c>
      <c r="F15" s="399">
        <f t="shared" si="1"/>
        <v>961895259</v>
      </c>
      <c r="G15" s="399">
        <f t="shared" si="1"/>
        <v>606213633</v>
      </c>
      <c r="H15" s="399">
        <f>SUM(H16:H25)</f>
        <v>4699267894.8001804</v>
      </c>
      <c r="I15" s="721">
        <f t="shared" si="0"/>
        <v>4699.2678948001803</v>
      </c>
      <c r="J15" s="723"/>
      <c r="K15" s="769"/>
      <c r="L15" s="770"/>
      <c r="M15" s="724"/>
      <c r="N15" s="724"/>
      <c r="O15" s="725"/>
      <c r="P15" s="725"/>
      <c r="Q15" s="725"/>
    </row>
    <row r="16" spans="1:17" ht="15">
      <c r="A16" s="564" t="s">
        <v>209</v>
      </c>
      <c r="B16" s="565">
        <v>69974822</v>
      </c>
      <c r="C16" s="565">
        <v>68103999</v>
      </c>
      <c r="D16" s="565">
        <v>20899582.690180838</v>
      </c>
      <c r="E16" s="565">
        <v>57847065</v>
      </c>
      <c r="F16" s="565">
        <v>60601280</v>
      </c>
      <c r="G16" s="565">
        <v>61917800</v>
      </c>
      <c r="H16" s="565">
        <f>+SUM(B16:G16)</f>
        <v>339344548.69018084</v>
      </c>
      <c r="I16" s="721"/>
      <c r="J16" s="291"/>
      <c r="K16" s="291"/>
      <c r="M16" s="723"/>
      <c r="N16" s="723"/>
      <c r="P16" s="291"/>
      <c r="Q16" s="291"/>
    </row>
    <row r="17" spans="1:17" ht="15">
      <c r="A17" s="564" t="s">
        <v>454</v>
      </c>
      <c r="B17" s="565">
        <v>82809722</v>
      </c>
      <c r="C17" s="565">
        <v>101003849</v>
      </c>
      <c r="D17" s="565">
        <v>25032041.719999999</v>
      </c>
      <c r="E17" s="565">
        <v>61899789</v>
      </c>
      <c r="F17" s="565">
        <v>92353689</v>
      </c>
      <c r="G17" s="565">
        <v>37179722</v>
      </c>
      <c r="H17" s="565">
        <f t="shared" ref="H17:H21" si="2">+SUM(B17:G17)</f>
        <v>400278812.72000003</v>
      </c>
      <c r="I17" s="726"/>
      <c r="J17" s="291"/>
      <c r="K17" s="291"/>
      <c r="L17" s="291"/>
      <c r="M17" s="291"/>
      <c r="N17" s="291"/>
      <c r="O17" s="291"/>
      <c r="P17" s="291"/>
      <c r="Q17" s="291"/>
    </row>
    <row r="18" spans="1:17" ht="15">
      <c r="A18" s="564" t="s">
        <v>475</v>
      </c>
      <c r="B18" s="565">
        <v>117401840</v>
      </c>
      <c r="C18" s="565">
        <v>61249835</v>
      </c>
      <c r="D18" s="565">
        <v>25895092.949999999</v>
      </c>
      <c r="E18" s="565">
        <v>78077855</v>
      </c>
      <c r="F18" s="565">
        <v>102609063</v>
      </c>
      <c r="G18" s="565">
        <v>79895841</v>
      </c>
      <c r="H18" s="565">
        <f t="shared" si="2"/>
        <v>465129526.94999999</v>
      </c>
      <c r="I18" s="727"/>
      <c r="J18" s="291"/>
      <c r="K18" s="725"/>
      <c r="L18" s="291"/>
      <c r="M18" s="724"/>
      <c r="N18" s="724"/>
      <c r="O18" s="291"/>
      <c r="P18" s="725"/>
      <c r="Q18" s="291"/>
    </row>
    <row r="19" spans="1:17" ht="15">
      <c r="A19" s="564" t="s">
        <v>479</v>
      </c>
      <c r="B19" s="565">
        <v>83684732</v>
      </c>
      <c r="C19" s="565">
        <v>78078562</v>
      </c>
      <c r="D19" s="565">
        <v>28297147.509999998</v>
      </c>
      <c r="E19" s="565">
        <v>69484213</v>
      </c>
      <c r="F19" s="565">
        <v>102143578</v>
      </c>
      <c r="G19" s="565">
        <v>69916303</v>
      </c>
      <c r="H19" s="565">
        <f t="shared" si="2"/>
        <v>431604535.50999999</v>
      </c>
      <c r="I19" s="727"/>
      <c r="J19" s="771"/>
      <c r="K19" s="723"/>
      <c r="L19" s="723"/>
      <c r="M19" s="723"/>
      <c r="N19" s="291"/>
      <c r="O19" s="291"/>
      <c r="P19" s="291"/>
    </row>
    <row r="20" spans="1:17" ht="15">
      <c r="A20" s="564" t="s">
        <v>481</v>
      </c>
      <c r="B20" s="565">
        <v>88032997</v>
      </c>
      <c r="C20" s="565">
        <v>82636099</v>
      </c>
      <c r="D20" s="565">
        <v>31668637.75</v>
      </c>
      <c r="E20" s="565">
        <v>68809542</v>
      </c>
      <c r="F20" s="565">
        <v>105834239</v>
      </c>
      <c r="G20" s="565">
        <v>48662905</v>
      </c>
      <c r="H20" s="565">
        <f t="shared" si="2"/>
        <v>425644419.75</v>
      </c>
      <c r="I20" s="727"/>
      <c r="J20" s="291"/>
    </row>
    <row r="21" spans="1:17" ht="15">
      <c r="A21" s="564" t="s">
        <v>483</v>
      </c>
      <c r="B21" s="565">
        <v>104657676</v>
      </c>
      <c r="C21" s="565">
        <v>79381457</v>
      </c>
      <c r="D21" s="565">
        <v>35335575.689999998</v>
      </c>
      <c r="E21" s="565">
        <v>96311895</v>
      </c>
      <c r="F21" s="565">
        <v>92250565</v>
      </c>
      <c r="G21" s="565">
        <v>74158287</v>
      </c>
      <c r="H21" s="565">
        <f t="shared" si="2"/>
        <v>482095455.69</v>
      </c>
      <c r="I21" s="727"/>
      <c r="J21" s="291"/>
    </row>
    <row r="22" spans="1:17" ht="15">
      <c r="A22" s="564" t="s">
        <v>487</v>
      </c>
      <c r="B22" s="565">
        <v>72624310</v>
      </c>
      <c r="C22" s="565">
        <v>83041711</v>
      </c>
      <c r="D22" s="565">
        <v>32198658.91</v>
      </c>
      <c r="E22" s="565">
        <v>120429859</v>
      </c>
      <c r="F22" s="565">
        <v>107713920</v>
      </c>
      <c r="G22" s="565">
        <v>65177887</v>
      </c>
      <c r="H22" s="565">
        <f>+SUM(B22:G22)</f>
        <v>481186345.90999997</v>
      </c>
      <c r="I22" s="727"/>
      <c r="J22" s="291"/>
    </row>
    <row r="23" spans="1:17" ht="15">
      <c r="A23" s="564" t="s">
        <v>518</v>
      </c>
      <c r="B23" s="291">
        <v>140027085</v>
      </c>
      <c r="C23" s="291">
        <v>70268647</v>
      </c>
      <c r="D23" s="291">
        <v>30605119.579999998</v>
      </c>
      <c r="E23" s="291">
        <v>134393326</v>
      </c>
      <c r="F23" s="291">
        <v>99134261</v>
      </c>
      <c r="G23" s="291">
        <v>61970183</v>
      </c>
      <c r="H23" s="585">
        <f>+SUM(B23:G23)</f>
        <v>536398621.57999998</v>
      </c>
      <c r="I23" s="727"/>
      <c r="J23" s="723"/>
      <c r="K23" s="723"/>
      <c r="L23" s="388"/>
      <c r="M23" s="388"/>
      <c r="N23" s="388"/>
    </row>
    <row r="24" spans="1:17" ht="15">
      <c r="A24" s="564" t="s">
        <v>523</v>
      </c>
      <c r="B24" s="291">
        <v>130460091</v>
      </c>
      <c r="C24" s="291">
        <v>88185130</v>
      </c>
      <c r="D24" s="291">
        <v>28161488</v>
      </c>
      <c r="E24" s="291">
        <v>117474819</v>
      </c>
      <c r="F24" s="291">
        <v>101044391</v>
      </c>
      <c r="G24" s="291">
        <v>49057686</v>
      </c>
      <c r="H24" s="585">
        <f>+SUM(B24:G24)</f>
        <v>514383605</v>
      </c>
      <c r="I24" s="727"/>
      <c r="J24" s="723"/>
      <c r="K24" s="723"/>
      <c r="L24" s="388"/>
      <c r="M24" s="388"/>
      <c r="N24" s="388"/>
    </row>
    <row r="25" spans="1:17" ht="15">
      <c r="A25" s="564" t="s">
        <v>553</v>
      </c>
      <c r="B25" s="291">
        <v>211865234</v>
      </c>
      <c r="C25" s="291">
        <v>98565548</v>
      </c>
      <c r="D25" s="291">
        <v>31185303</v>
      </c>
      <c r="E25" s="291">
        <v>125098646</v>
      </c>
      <c r="F25" s="291">
        <v>98210273</v>
      </c>
      <c r="G25" s="291">
        <v>58277019</v>
      </c>
      <c r="H25" s="585">
        <f>+SUM(B25:G25)</f>
        <v>623202023</v>
      </c>
      <c r="I25" s="727"/>
      <c r="J25" s="723"/>
      <c r="K25" s="723"/>
      <c r="L25" s="388"/>
      <c r="M25" s="388"/>
      <c r="N25" s="388"/>
    </row>
    <row r="26" spans="1:17" ht="15">
      <c r="A26" s="764" t="s">
        <v>554</v>
      </c>
      <c r="B26" s="400"/>
      <c r="C26" s="400"/>
      <c r="D26" s="400"/>
      <c r="E26" s="400"/>
      <c r="F26" s="400"/>
      <c r="G26" s="400"/>
      <c r="H26" s="400"/>
      <c r="I26" s="727"/>
      <c r="J26" s="631"/>
      <c r="K26" s="587"/>
      <c r="L26" s="388"/>
      <c r="M26" s="388"/>
      <c r="N26" s="388"/>
    </row>
    <row r="27" spans="1:17" ht="15" customHeight="1">
      <c r="A27" s="161" t="s">
        <v>555</v>
      </c>
      <c r="B27" s="163">
        <v>1113119816.3699999</v>
      </c>
      <c r="C27" s="163">
        <v>484477892.05000001</v>
      </c>
      <c r="D27" s="163">
        <v>326755275.77999997</v>
      </c>
      <c r="E27" s="163">
        <v>854948643.79999995</v>
      </c>
      <c r="F27" s="163">
        <v>582476108.73000002</v>
      </c>
      <c r="G27" s="163">
        <v>402414864.52000004</v>
      </c>
      <c r="H27" s="565">
        <f>+SUM(B27:G27)</f>
        <v>3764192601.25</v>
      </c>
      <c r="I27" s="727"/>
      <c r="J27" s="163"/>
      <c r="K27" s="631"/>
      <c r="L27" s="388"/>
      <c r="M27" s="388"/>
      <c r="N27" s="388"/>
    </row>
    <row r="28" spans="1:17" ht="15" customHeight="1">
      <c r="A28" s="161" t="s">
        <v>556</v>
      </c>
      <c r="B28" s="565">
        <f>+B15</f>
        <v>1101538509</v>
      </c>
      <c r="C28" s="565">
        <f t="shared" ref="C28:G28" si="3">+C15</f>
        <v>810514837</v>
      </c>
      <c r="D28" s="565">
        <f t="shared" si="3"/>
        <v>289278647.80018085</v>
      </c>
      <c r="E28" s="565">
        <f t="shared" si="3"/>
        <v>929827009</v>
      </c>
      <c r="F28" s="565">
        <f t="shared" si="3"/>
        <v>961895259</v>
      </c>
      <c r="G28" s="565">
        <f t="shared" si="3"/>
        <v>606213633</v>
      </c>
      <c r="H28" s="565">
        <f>+SUM(B28:G28)</f>
        <v>4699267894.8001804</v>
      </c>
      <c r="I28" s="727"/>
      <c r="J28" s="388"/>
      <c r="K28" s="388"/>
      <c r="L28" s="388"/>
      <c r="M28" s="388"/>
      <c r="N28" s="388"/>
    </row>
    <row r="29" spans="1:17" ht="15" customHeight="1">
      <c r="A29" s="167" t="s">
        <v>249</v>
      </c>
      <c r="B29" s="345">
        <f t="shared" ref="B29:G29" si="4">B28/B27-1</f>
        <v>-1.0404367256498737E-2</v>
      </c>
      <c r="C29" s="345">
        <f t="shared" si="4"/>
        <v>0.67296557861581774</v>
      </c>
      <c r="D29" s="345">
        <f t="shared" si="4"/>
        <v>-0.1146932605460107</v>
      </c>
      <c r="E29" s="345">
        <f t="shared" si="4"/>
        <v>8.7582296016269767E-2</v>
      </c>
      <c r="F29" s="345">
        <f t="shared" si="4"/>
        <v>0.65139006490285989</v>
      </c>
      <c r="G29" s="345">
        <f t="shared" si="4"/>
        <v>0.50643946446434307</v>
      </c>
      <c r="H29" s="345">
        <f>H28/H27-1</f>
        <v>0.24841324358367411</v>
      </c>
      <c r="I29" s="727"/>
      <c r="J29" s="388"/>
      <c r="K29" s="388"/>
      <c r="L29" s="388"/>
      <c r="M29" s="388"/>
      <c r="N29" s="388"/>
    </row>
    <row r="30" spans="1:17" ht="15" customHeight="1">
      <c r="A30" s="164"/>
      <c r="B30" s="401"/>
      <c r="C30" s="401"/>
      <c r="D30" s="413"/>
      <c r="E30" s="401"/>
      <c r="F30" s="401"/>
      <c r="G30" s="401"/>
      <c r="H30" s="401"/>
      <c r="I30" s="727"/>
      <c r="J30" s="388"/>
      <c r="K30" s="388"/>
      <c r="L30" s="388"/>
      <c r="M30" s="388"/>
      <c r="N30" s="388"/>
      <c r="O30" s="388"/>
      <c r="P30" s="388"/>
    </row>
    <row r="31" spans="1:17" ht="15" customHeight="1">
      <c r="A31" s="811" t="s">
        <v>557</v>
      </c>
      <c r="B31" s="811"/>
      <c r="C31" s="811"/>
      <c r="D31" s="811"/>
      <c r="E31" s="811"/>
      <c r="F31" s="811"/>
      <c r="G31" s="811"/>
      <c r="H31" s="811"/>
      <c r="I31" s="388"/>
      <c r="J31" s="388"/>
      <c r="K31" s="388"/>
      <c r="L31" s="388"/>
      <c r="M31" s="388"/>
      <c r="N31" s="388"/>
      <c r="O31" s="388"/>
      <c r="P31" s="388"/>
    </row>
    <row r="32" spans="1:17" ht="15" customHeight="1">
      <c r="A32" s="629" t="s">
        <v>558</v>
      </c>
      <c r="B32" s="728">
        <v>150015905</v>
      </c>
      <c r="C32" s="728">
        <v>76645211</v>
      </c>
      <c r="D32" s="728">
        <v>30951364</v>
      </c>
      <c r="E32" s="728">
        <v>84688212</v>
      </c>
      <c r="F32" s="728">
        <v>74794403</v>
      </c>
      <c r="G32" s="728">
        <v>42979526</v>
      </c>
      <c r="H32" s="567">
        <f>+SUM(B32:G32)</f>
        <v>460074621</v>
      </c>
      <c r="I32" s="388"/>
      <c r="J32" s="388"/>
      <c r="K32" s="388"/>
      <c r="L32" s="388"/>
      <c r="M32" s="388"/>
      <c r="N32" s="388"/>
    </row>
    <row r="33" spans="1:18" ht="15">
      <c r="A33" s="629" t="s">
        <v>559</v>
      </c>
      <c r="B33" s="163">
        <f>+B25</f>
        <v>211865234</v>
      </c>
      <c r="C33" s="163">
        <f t="shared" ref="C33:F33" si="5">+C25</f>
        <v>98565548</v>
      </c>
      <c r="D33" s="163">
        <f t="shared" si="5"/>
        <v>31185303</v>
      </c>
      <c r="E33" s="163">
        <f t="shared" si="5"/>
        <v>125098646</v>
      </c>
      <c r="F33" s="163">
        <f t="shared" si="5"/>
        <v>98210273</v>
      </c>
      <c r="G33" s="163">
        <f>+G25</f>
        <v>58277019</v>
      </c>
      <c r="H33" s="567">
        <f>+SUM(B33:G33)</f>
        <v>623202023</v>
      </c>
      <c r="I33" s="388"/>
      <c r="J33" s="388"/>
      <c r="K33" s="388"/>
      <c r="L33" s="388"/>
      <c r="M33" s="388"/>
      <c r="N33" s="388"/>
    </row>
    <row r="34" spans="1:18" ht="15">
      <c r="A34" s="167" t="s">
        <v>211</v>
      </c>
      <c r="B34" s="345">
        <f>B33/B32-1</f>
        <v>0.41228514403189442</v>
      </c>
      <c r="C34" s="345">
        <f t="shared" ref="C34:G34" si="6">C33/C32-1</f>
        <v>0.28599747738968317</v>
      </c>
      <c r="D34" s="345">
        <f>D33/D32-1</f>
        <v>7.5582775608855624E-3</v>
      </c>
      <c r="E34" s="345">
        <f t="shared" si="6"/>
        <v>0.47716716465805176</v>
      </c>
      <c r="F34" s="345">
        <f t="shared" si="6"/>
        <v>0.31306981620001695</v>
      </c>
      <c r="G34" s="345">
        <f t="shared" si="6"/>
        <v>0.35592512118444497</v>
      </c>
      <c r="H34" s="345">
        <f>H33/H32-1</f>
        <v>0.35456726920827042</v>
      </c>
      <c r="I34" s="388"/>
      <c r="J34" s="388"/>
      <c r="K34" s="388"/>
      <c r="L34" s="388"/>
      <c r="M34" s="388"/>
      <c r="N34" s="388"/>
    </row>
    <row r="35" spans="1:18" ht="15">
      <c r="I35" s="388"/>
      <c r="J35" s="388"/>
      <c r="K35" s="388"/>
      <c r="L35" s="388"/>
      <c r="M35" s="388"/>
      <c r="N35" s="388"/>
    </row>
    <row r="36" spans="1:18" ht="15">
      <c r="A36" s="811" t="s">
        <v>438</v>
      </c>
      <c r="B36" s="811"/>
      <c r="C36" s="811"/>
      <c r="D36" s="811"/>
      <c r="E36" s="811"/>
      <c r="F36" s="811"/>
      <c r="G36" s="811"/>
      <c r="H36" s="811"/>
      <c r="I36" s="388"/>
      <c r="J36" s="388"/>
      <c r="K36" s="388"/>
      <c r="L36" s="388"/>
      <c r="M36" s="388"/>
      <c r="N36" s="388"/>
    </row>
    <row r="37" spans="1:18" ht="15">
      <c r="A37" s="630" t="s">
        <v>534</v>
      </c>
      <c r="B37" s="566">
        <f>+B24</f>
        <v>130460091</v>
      </c>
      <c r="C37" s="566">
        <f t="shared" ref="C37:H38" si="7">+C24</f>
        <v>88185130</v>
      </c>
      <c r="D37" s="566">
        <f t="shared" si="7"/>
        <v>28161488</v>
      </c>
      <c r="E37" s="566">
        <f t="shared" si="7"/>
        <v>117474819</v>
      </c>
      <c r="F37" s="566">
        <f t="shared" si="7"/>
        <v>101044391</v>
      </c>
      <c r="G37" s="566">
        <f t="shared" si="7"/>
        <v>49057686</v>
      </c>
      <c r="H37" s="566">
        <f t="shared" si="7"/>
        <v>514383605</v>
      </c>
      <c r="I37" s="388"/>
      <c r="J37" s="388"/>
      <c r="K37" s="388"/>
      <c r="L37" s="388"/>
      <c r="M37" s="388"/>
      <c r="N37" s="388"/>
    </row>
    <row r="38" spans="1:18" ht="15">
      <c r="A38" s="629" t="s">
        <v>559</v>
      </c>
      <c r="B38" s="566">
        <f>+B25</f>
        <v>211865234</v>
      </c>
      <c r="C38" s="566">
        <f t="shared" si="7"/>
        <v>98565548</v>
      </c>
      <c r="D38" s="566">
        <f t="shared" si="7"/>
        <v>31185303</v>
      </c>
      <c r="E38" s="566">
        <f t="shared" si="7"/>
        <v>125098646</v>
      </c>
      <c r="F38" s="566">
        <f t="shared" si="7"/>
        <v>98210273</v>
      </c>
      <c r="G38" s="566">
        <f>+G25</f>
        <v>58277019</v>
      </c>
      <c r="H38" s="566">
        <f>+H25</f>
        <v>623202023</v>
      </c>
      <c r="I38" s="566"/>
      <c r="J38" s="388"/>
      <c r="K38" s="388"/>
      <c r="L38" s="388"/>
      <c r="M38" s="388"/>
      <c r="N38" s="388"/>
      <c r="O38" s="388"/>
      <c r="P38" s="388"/>
    </row>
    <row r="39" spans="1:18" ht="15">
      <c r="A39" s="167" t="s">
        <v>211</v>
      </c>
      <c r="B39" s="345">
        <f>B38/B37-1</f>
        <v>0.62398502389516186</v>
      </c>
      <c r="C39" s="345">
        <f t="shared" ref="C39:G39" si="8">C38/C37-1</f>
        <v>0.11771165955076546</v>
      </c>
      <c r="D39" s="345">
        <f>D38/D37-1</f>
        <v>0.10737412028796212</v>
      </c>
      <c r="E39" s="345">
        <f t="shared" si="8"/>
        <v>6.4897542000043495E-2</v>
      </c>
      <c r="F39" s="345">
        <f t="shared" si="8"/>
        <v>-2.8048246636470875E-2</v>
      </c>
      <c r="G39" s="345">
        <f t="shared" si="8"/>
        <v>0.18792841146237516</v>
      </c>
      <c r="H39" s="345">
        <f>H38/H37-1</f>
        <v>0.21155110105035324</v>
      </c>
      <c r="I39" s="388"/>
      <c r="J39" s="291"/>
    </row>
    <row r="40" spans="1:18" ht="48.75" customHeight="1">
      <c r="A40" s="812" t="s">
        <v>480</v>
      </c>
      <c r="B40" s="813"/>
      <c r="C40" s="813"/>
      <c r="D40" s="813"/>
      <c r="E40" s="813"/>
      <c r="F40" s="813"/>
      <c r="G40" s="813"/>
      <c r="H40" s="813"/>
      <c r="J40" s="729"/>
    </row>
    <row r="46" spans="1:18" ht="132.75" customHeight="1"/>
    <row r="47" spans="1:18">
      <c r="A47" s="154"/>
    </row>
    <row r="48" spans="1:18" ht="15">
      <c r="J48" s="388"/>
      <c r="K48" s="388"/>
      <c r="L48" s="388"/>
      <c r="M48" s="388"/>
      <c r="N48" s="388"/>
      <c r="O48" s="388"/>
      <c r="P48" s="388"/>
      <c r="Q48" s="388"/>
      <c r="R48" s="388"/>
    </row>
    <row r="49" spans="1:18" ht="47.25" customHeight="1">
      <c r="A49" s="810" t="s">
        <v>560</v>
      </c>
      <c r="B49" s="810"/>
      <c r="C49" s="810"/>
      <c r="D49" s="810"/>
      <c r="E49" s="810"/>
      <c r="F49" s="810"/>
      <c r="G49" s="165"/>
      <c r="H49" s="165"/>
      <c r="J49" s="388"/>
      <c r="K49" s="388"/>
      <c r="L49" s="388"/>
      <c r="M49" s="388"/>
      <c r="N49" s="388"/>
      <c r="O49" s="388"/>
      <c r="P49" s="388"/>
      <c r="Q49" s="388"/>
      <c r="R49" s="388"/>
    </row>
    <row r="50" spans="1:18" ht="22.5" customHeight="1"/>
  </sheetData>
  <mergeCells count="4">
    <mergeCell ref="A49:F49"/>
    <mergeCell ref="A31:H31"/>
    <mergeCell ref="A36:H36"/>
    <mergeCell ref="A40:H40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8" tint="-0.249977111117893"/>
  </sheetPr>
  <dimension ref="A1:M713"/>
  <sheetViews>
    <sheetView showGridLines="0" view="pageBreakPreview" zoomScale="85" zoomScaleNormal="100" zoomScaleSheetLayoutView="85" workbookViewId="0">
      <selection activeCell="A88" sqref="A88:E88"/>
    </sheetView>
  </sheetViews>
  <sheetFormatPr baseColWidth="10" defaultColWidth="11.42578125" defaultRowHeight="12.75"/>
  <cols>
    <col min="1" max="1" width="3" style="154" bestFit="1" customWidth="1"/>
    <col min="2" max="2" width="63.140625" style="154" bestFit="1" customWidth="1"/>
    <col min="3" max="3" width="14.85546875" style="154" bestFit="1" customWidth="1"/>
    <col min="4" max="4" width="14.42578125" style="154" bestFit="1" customWidth="1"/>
    <col min="5" max="5" width="8.140625" style="350" bestFit="1" customWidth="1"/>
    <col min="6" max="6" width="16.28515625" style="350" bestFit="1" customWidth="1"/>
    <col min="7" max="7" width="16.7109375" style="154" bestFit="1" customWidth="1"/>
    <col min="8" max="8" width="8.140625" style="291" bestFit="1" customWidth="1"/>
    <col min="9" max="9" width="9.140625" style="484" bestFit="1" customWidth="1"/>
    <col min="10" max="10" width="11.42578125" style="484"/>
    <col min="11" max="11" width="54.7109375" style="484" customWidth="1"/>
    <col min="12" max="12" width="11" style="484" bestFit="1" customWidth="1"/>
    <col min="13" max="13" width="12.5703125" style="484" bestFit="1" customWidth="1"/>
    <col min="14" max="16384" width="11.42578125" style="484"/>
  </cols>
  <sheetData>
    <row r="1" spans="1:11" s="157" customFormat="1" ht="14.25" customHeight="1">
      <c r="B1" s="235" t="s">
        <v>262</v>
      </c>
      <c r="E1" s="346"/>
      <c r="H1" s="346"/>
      <c r="I1" s="346"/>
    </row>
    <row r="2" spans="1:11" s="157" customFormat="1" ht="14.25" customHeight="1">
      <c r="B2" s="234" t="s">
        <v>261</v>
      </c>
      <c r="E2" s="346"/>
      <c r="H2" s="346"/>
      <c r="I2" s="346"/>
    </row>
    <row r="3" spans="1:11" s="157" customFormat="1" ht="14.25" customHeight="1">
      <c r="B3" s="158"/>
      <c r="E3" s="346"/>
      <c r="H3" s="346"/>
      <c r="I3" s="346"/>
    </row>
    <row r="4" spans="1:11" s="157" customFormat="1" ht="14.25" customHeight="1" thickBot="1">
      <c r="B4" s="159" t="s">
        <v>268</v>
      </c>
      <c r="E4" s="346"/>
      <c r="H4" s="346"/>
      <c r="I4" s="346"/>
    </row>
    <row r="5" spans="1:11" s="488" customFormat="1" ht="14.25" customHeight="1" thickBot="1">
      <c r="A5" s="157"/>
      <c r="B5" s="229"/>
      <c r="C5" s="781" t="s">
        <v>553</v>
      </c>
      <c r="D5" s="782"/>
      <c r="E5" s="783"/>
      <c r="F5" s="815" t="s">
        <v>561</v>
      </c>
      <c r="G5" s="784"/>
      <c r="H5" s="784"/>
      <c r="I5" s="785"/>
    </row>
    <row r="6" spans="1:11" s="488" customFormat="1" ht="14.25" customHeight="1" thickBot="1">
      <c r="A6" s="157"/>
      <c r="B6" s="765" t="s">
        <v>283</v>
      </c>
      <c r="C6" s="245">
        <v>2018</v>
      </c>
      <c r="D6" s="246">
        <v>2019</v>
      </c>
      <c r="E6" s="402" t="s">
        <v>211</v>
      </c>
      <c r="F6" s="245">
        <v>2018</v>
      </c>
      <c r="G6" s="246">
        <v>2019</v>
      </c>
      <c r="H6" s="402" t="s">
        <v>211</v>
      </c>
      <c r="I6" s="422" t="s">
        <v>212</v>
      </c>
      <c r="K6" s="388"/>
    </row>
    <row r="7" spans="1:11" s="157" customFormat="1" ht="14.25" customHeight="1">
      <c r="B7" s="568" t="s">
        <v>35</v>
      </c>
      <c r="C7" s="293">
        <v>35857178</v>
      </c>
      <c r="D7" s="569">
        <v>170223455</v>
      </c>
      <c r="E7" s="403">
        <f t="shared" ref="E7:E24" si="0">D7/C7-1</f>
        <v>3.7472630166266852</v>
      </c>
      <c r="F7" s="293">
        <v>460010172.15000004</v>
      </c>
      <c r="G7" s="569">
        <v>1041898471</v>
      </c>
      <c r="H7" s="403">
        <f t="shared" ref="H7:H27" si="1">G7/F7-1</f>
        <v>1.2649465904859554</v>
      </c>
      <c r="I7" s="403">
        <f t="shared" ref="I7:I29" si="2">+G7/$G$30</f>
        <v>0.22171506164883217</v>
      </c>
      <c r="K7" s="388"/>
    </row>
    <row r="8" spans="1:11" s="157" customFormat="1" ht="14.25" customHeight="1">
      <c r="B8" s="568" t="s">
        <v>39</v>
      </c>
      <c r="C8" s="293">
        <v>72869858</v>
      </c>
      <c r="D8" s="569">
        <v>88748583</v>
      </c>
      <c r="E8" s="403">
        <f t="shared" si="0"/>
        <v>0.21790525514678505</v>
      </c>
      <c r="F8" s="293">
        <v>639705129.41000009</v>
      </c>
      <c r="G8" s="569">
        <v>887307550</v>
      </c>
      <c r="H8" s="403">
        <f t="shared" si="1"/>
        <v>0.38705711304576162</v>
      </c>
      <c r="I8" s="403">
        <f t="shared" si="2"/>
        <v>0.18881825209025019</v>
      </c>
      <c r="K8" s="388"/>
    </row>
    <row r="9" spans="1:11" s="157" customFormat="1" ht="14.25" customHeight="1">
      <c r="B9" s="568" t="s">
        <v>381</v>
      </c>
      <c r="C9" s="293">
        <v>66187008</v>
      </c>
      <c r="D9" s="569">
        <v>74772794</v>
      </c>
      <c r="E9" s="403">
        <f t="shared" si="0"/>
        <v>0.12972011062956645</v>
      </c>
      <c r="F9" s="293">
        <v>321576857.77999997</v>
      </c>
      <c r="G9" s="569">
        <v>463677868</v>
      </c>
      <c r="H9" s="403">
        <f t="shared" si="1"/>
        <v>0.44188817317574336</v>
      </c>
      <c r="I9" s="403">
        <f t="shared" si="2"/>
        <v>9.8670235104720741E-2</v>
      </c>
      <c r="K9" s="388"/>
    </row>
    <row r="10" spans="1:11" s="157" customFormat="1" ht="14.25" customHeight="1">
      <c r="B10" s="570" t="s">
        <v>34</v>
      </c>
      <c r="C10" s="293">
        <v>33911084</v>
      </c>
      <c r="D10" s="569">
        <v>36488120</v>
      </c>
      <c r="E10" s="403">
        <f t="shared" si="0"/>
        <v>7.5993913966300841E-2</v>
      </c>
      <c r="F10" s="293">
        <v>370947643.23999995</v>
      </c>
      <c r="G10" s="569">
        <v>327990202</v>
      </c>
      <c r="H10" s="403">
        <f t="shared" si="1"/>
        <v>-0.11580459405212307</v>
      </c>
      <c r="I10" s="403">
        <f t="shared" si="2"/>
        <v>6.9796021283001691E-2</v>
      </c>
      <c r="K10" s="388"/>
    </row>
    <row r="11" spans="1:11" s="157" customFormat="1" ht="14.25" customHeight="1">
      <c r="B11" s="568" t="s">
        <v>379</v>
      </c>
      <c r="C11" s="293">
        <v>33644879</v>
      </c>
      <c r="D11" s="569">
        <v>43765802</v>
      </c>
      <c r="E11" s="403">
        <f t="shared" si="0"/>
        <v>0.30081615095123393</v>
      </c>
      <c r="F11" s="293">
        <v>230411648.44</v>
      </c>
      <c r="G11" s="569">
        <v>272683024.22790313</v>
      </c>
      <c r="H11" s="403">
        <f t="shared" si="1"/>
        <v>0.1834602376837331</v>
      </c>
      <c r="I11" s="403">
        <f t="shared" si="2"/>
        <v>5.8026703378547852E-2</v>
      </c>
      <c r="K11" s="388"/>
    </row>
    <row r="12" spans="1:11" s="157" customFormat="1" ht="14.25" customHeight="1">
      <c r="B12" s="568" t="s">
        <v>40</v>
      </c>
      <c r="C12" s="293">
        <v>32863228</v>
      </c>
      <c r="D12" s="569">
        <v>29974971</v>
      </c>
      <c r="E12" s="403">
        <f t="shared" si="0"/>
        <v>-8.7887197204121303E-2</v>
      </c>
      <c r="F12" s="293">
        <v>284200287.48000002</v>
      </c>
      <c r="G12" s="569">
        <v>263903814</v>
      </c>
      <c r="H12" s="403">
        <f t="shared" si="1"/>
        <v>-7.1416090602752558E-2</v>
      </c>
      <c r="I12" s="403">
        <f t="shared" si="2"/>
        <v>5.6158495303494822E-2</v>
      </c>
      <c r="K12" s="388"/>
    </row>
    <row r="13" spans="1:11" s="157" customFormat="1" ht="14.25" customHeight="1">
      <c r="B13" s="568" t="s">
        <v>37</v>
      </c>
      <c r="C13" s="293">
        <v>39916581</v>
      </c>
      <c r="D13" s="569">
        <v>22740187</v>
      </c>
      <c r="E13" s="403">
        <f t="shared" si="0"/>
        <v>-0.43030724500177009</v>
      </c>
      <c r="F13" s="293">
        <v>377743589.89000005</v>
      </c>
      <c r="G13" s="569">
        <v>220046095</v>
      </c>
      <c r="H13" s="403">
        <f t="shared" si="1"/>
        <v>-0.41747232543620916</v>
      </c>
      <c r="I13" s="403">
        <f t="shared" si="2"/>
        <v>4.6825611973193675E-2</v>
      </c>
      <c r="K13" s="388"/>
    </row>
    <row r="14" spans="1:11" s="157" customFormat="1" ht="14.25" customHeight="1">
      <c r="B14" s="568" t="s">
        <v>380</v>
      </c>
      <c r="C14" s="293">
        <v>38660763</v>
      </c>
      <c r="D14" s="569">
        <v>27838575</v>
      </c>
      <c r="E14" s="403">
        <f t="shared" si="0"/>
        <v>-0.27992691194428831</v>
      </c>
      <c r="F14" s="293">
        <v>158929219.72</v>
      </c>
      <c r="G14" s="569">
        <v>213923998</v>
      </c>
      <c r="H14" s="403">
        <f t="shared" si="1"/>
        <v>0.34603314844739863</v>
      </c>
      <c r="I14" s="403">
        <f t="shared" si="2"/>
        <v>4.5522835213695836E-2</v>
      </c>
      <c r="K14" s="388"/>
    </row>
    <row r="15" spans="1:11" s="157" customFormat="1" ht="14.25" customHeight="1">
      <c r="B15" s="568" t="s">
        <v>44</v>
      </c>
      <c r="C15" s="293">
        <v>21414824</v>
      </c>
      <c r="D15" s="569">
        <v>22295725</v>
      </c>
      <c r="E15" s="403">
        <f t="shared" si="0"/>
        <v>4.1135103421816588E-2</v>
      </c>
      <c r="F15" s="293">
        <v>203268148.75</v>
      </c>
      <c r="G15" s="569">
        <v>186274735</v>
      </c>
      <c r="H15" s="403">
        <f t="shared" si="1"/>
        <v>-8.360096677468265E-2</v>
      </c>
      <c r="I15" s="403">
        <f t="shared" si="2"/>
        <v>3.9639096806146364E-2</v>
      </c>
      <c r="K15" s="388"/>
    </row>
    <row r="16" spans="1:11" s="157" customFormat="1" ht="14.25" customHeight="1">
      <c r="B16" s="568" t="s">
        <v>41</v>
      </c>
      <c r="C16" s="293">
        <v>13222257</v>
      </c>
      <c r="D16" s="569">
        <v>30579129</v>
      </c>
      <c r="E16" s="403">
        <f t="shared" si="0"/>
        <v>1.3127011523070533</v>
      </c>
      <c r="F16" s="293">
        <v>129169246.31</v>
      </c>
      <c r="G16" s="569">
        <v>176585329</v>
      </c>
      <c r="H16" s="403">
        <f t="shared" si="1"/>
        <v>0.36708492187222075</v>
      </c>
      <c r="I16" s="403">
        <f t="shared" si="2"/>
        <v>3.7577199885836389E-2</v>
      </c>
      <c r="K16" s="388"/>
    </row>
    <row r="17" spans="1:11" s="157" customFormat="1" ht="14.25" customHeight="1">
      <c r="B17" s="568" t="s">
        <v>36</v>
      </c>
      <c r="C17" s="293">
        <v>21287806</v>
      </c>
      <c r="D17" s="569">
        <v>26717544</v>
      </c>
      <c r="E17" s="403">
        <f t="shared" si="0"/>
        <v>0.25506329773956038</v>
      </c>
      <c r="F17" s="293">
        <v>161857813.06</v>
      </c>
      <c r="G17" s="569">
        <v>159778478</v>
      </c>
      <c r="H17" s="403">
        <f t="shared" si="1"/>
        <v>-1.2846677096948089E-2</v>
      </c>
      <c r="I17" s="403">
        <f t="shared" si="2"/>
        <v>3.40007170429244E-2</v>
      </c>
      <c r="K17" s="388"/>
    </row>
    <row r="18" spans="1:11" s="157" customFormat="1" ht="14.25" customHeight="1">
      <c r="B18" s="568" t="s">
        <v>43</v>
      </c>
      <c r="C18" s="293">
        <v>11469710</v>
      </c>
      <c r="D18" s="569">
        <v>16006744</v>
      </c>
      <c r="E18" s="403">
        <f t="shared" si="0"/>
        <v>0.39556658363637798</v>
      </c>
      <c r="F18" s="293">
        <v>80267340.950000003</v>
      </c>
      <c r="G18" s="569">
        <v>149439144</v>
      </c>
      <c r="H18" s="403">
        <f t="shared" si="1"/>
        <v>0.86176771562780918</v>
      </c>
      <c r="I18" s="403">
        <f t="shared" si="2"/>
        <v>3.1800516026199932E-2</v>
      </c>
      <c r="K18" s="388"/>
    </row>
    <row r="19" spans="1:11" s="157" customFormat="1" ht="14.25" customHeight="1">
      <c r="B19" s="568" t="s">
        <v>38</v>
      </c>
      <c r="C19" s="293">
        <v>14408791</v>
      </c>
      <c r="D19" s="569">
        <v>9967714</v>
      </c>
      <c r="E19" s="403">
        <f t="shared" si="0"/>
        <v>-0.30821996099464555</v>
      </c>
      <c r="F19" s="293">
        <v>133304792.29000001</v>
      </c>
      <c r="G19" s="569">
        <v>110952639</v>
      </c>
      <c r="H19" s="403">
        <f t="shared" si="1"/>
        <v>-0.1676770422579682</v>
      </c>
      <c r="I19" s="403">
        <f t="shared" si="2"/>
        <v>2.3610622225383439E-2</v>
      </c>
      <c r="K19" s="388"/>
    </row>
    <row r="20" spans="1:11" s="157" customFormat="1" ht="14.25" customHeight="1">
      <c r="B20" s="568" t="s">
        <v>45</v>
      </c>
      <c r="C20" s="293">
        <v>8722987</v>
      </c>
      <c r="D20" s="569">
        <v>8233519</v>
      </c>
      <c r="E20" s="403">
        <f t="shared" si="0"/>
        <v>-5.611243029480617E-2</v>
      </c>
      <c r="F20" s="293">
        <v>93254134.210000008</v>
      </c>
      <c r="G20" s="569">
        <v>99572182</v>
      </c>
      <c r="H20" s="403">
        <f t="shared" si="1"/>
        <v>6.775085998624264E-2</v>
      </c>
      <c r="I20" s="403">
        <f t="shared" si="2"/>
        <v>2.1188871166544537E-2</v>
      </c>
      <c r="K20" s="388"/>
    </row>
    <row r="21" spans="1:11" s="157" customFormat="1" ht="14.25" customHeight="1">
      <c r="B21" s="568" t="s">
        <v>42</v>
      </c>
      <c r="C21" s="293">
        <v>9037994</v>
      </c>
      <c r="D21" s="569">
        <v>5542102</v>
      </c>
      <c r="E21" s="403">
        <f t="shared" si="0"/>
        <v>-0.3867995486609086</v>
      </c>
      <c r="F21" s="293">
        <v>65472698.049999997</v>
      </c>
      <c r="G21" s="569">
        <v>47007705.57227768</v>
      </c>
      <c r="H21" s="403">
        <f t="shared" si="1"/>
        <v>-0.28202583714544693</v>
      </c>
      <c r="I21" s="403">
        <f t="shared" si="2"/>
        <v>1.0003197652190141E-2</v>
      </c>
      <c r="K21" s="388"/>
    </row>
    <row r="22" spans="1:11" s="157" customFormat="1" ht="14.25" customHeight="1">
      <c r="B22" s="568" t="s">
        <v>382</v>
      </c>
      <c r="C22" s="293">
        <v>3982978</v>
      </c>
      <c r="D22" s="569">
        <v>5128476</v>
      </c>
      <c r="E22" s="403">
        <f t="shared" si="0"/>
        <v>0.28759837488432027</v>
      </c>
      <c r="F22" s="293">
        <v>29904878.370000001</v>
      </c>
      <c r="G22" s="569">
        <v>39920997</v>
      </c>
      <c r="H22" s="403">
        <f t="shared" si="1"/>
        <v>0.33493259882467785</v>
      </c>
      <c r="I22" s="403">
        <f t="shared" si="2"/>
        <v>8.4951524138841394E-3</v>
      </c>
      <c r="K22" s="388"/>
    </row>
    <row r="23" spans="1:11" s="157" customFormat="1" ht="14.25" customHeight="1">
      <c r="B23" s="568" t="s">
        <v>162</v>
      </c>
      <c r="C23" s="293">
        <v>1363544</v>
      </c>
      <c r="D23" s="569">
        <v>2019552</v>
      </c>
      <c r="E23" s="403">
        <f t="shared" si="0"/>
        <v>0.48110512018680729</v>
      </c>
      <c r="F23" s="293">
        <v>12857048.17</v>
      </c>
      <c r="G23" s="569">
        <v>16825773</v>
      </c>
      <c r="H23" s="403">
        <f t="shared" si="1"/>
        <v>0.3086808711863136</v>
      </c>
      <c r="I23" s="403">
        <f t="shared" si="2"/>
        <v>3.5805094275680686E-3</v>
      </c>
      <c r="K23" s="388"/>
    </row>
    <row r="24" spans="1:11" s="157" customFormat="1" ht="14.25" customHeight="1">
      <c r="B24" s="568" t="s">
        <v>28</v>
      </c>
      <c r="C24" s="293">
        <v>1123069</v>
      </c>
      <c r="D24" s="569">
        <v>2059031</v>
      </c>
      <c r="E24" s="403">
        <f t="shared" si="0"/>
        <v>0.83339670136029032</v>
      </c>
      <c r="F24" s="293">
        <v>9465686.9800000004</v>
      </c>
      <c r="G24" s="569">
        <v>16114088</v>
      </c>
      <c r="H24" s="403">
        <f t="shared" si="1"/>
        <v>0.70236856913263357</v>
      </c>
      <c r="I24" s="403">
        <f t="shared" si="2"/>
        <v>3.4290634968545861E-3</v>
      </c>
      <c r="K24" s="388"/>
    </row>
    <row r="25" spans="1:11" s="157" customFormat="1" ht="14.25" customHeight="1">
      <c r="B25" s="570" t="s">
        <v>265</v>
      </c>
      <c r="C25" s="293">
        <v>35082</v>
      </c>
      <c r="D25" s="569"/>
      <c r="E25" s="403" t="s">
        <v>54</v>
      </c>
      <c r="F25" s="293">
        <v>1140177</v>
      </c>
      <c r="G25" s="569">
        <v>4094574</v>
      </c>
      <c r="H25" s="403">
        <f t="shared" si="1"/>
        <v>2.5911740019312792</v>
      </c>
      <c r="I25" s="403">
        <f t="shared" si="2"/>
        <v>8.7132168066662353E-4</v>
      </c>
      <c r="K25" s="388"/>
    </row>
    <row r="26" spans="1:11" s="157" customFormat="1" ht="14.25" customHeight="1">
      <c r="B26" s="568" t="s">
        <v>264</v>
      </c>
      <c r="C26" s="293">
        <v>95000</v>
      </c>
      <c r="D26" s="569">
        <v>100000</v>
      </c>
      <c r="E26" s="403">
        <f>D26/C26-1</f>
        <v>5.2631578947368363E-2</v>
      </c>
      <c r="F26" s="293">
        <v>694100</v>
      </c>
      <c r="G26" s="569">
        <v>1270000</v>
      </c>
      <c r="H26" s="403">
        <f t="shared" si="1"/>
        <v>0.82970753493732885</v>
      </c>
      <c r="I26" s="403">
        <f t="shared" si="2"/>
        <v>2.7025486276389482E-4</v>
      </c>
      <c r="K26" s="388"/>
    </row>
    <row r="27" spans="1:11" s="157" customFormat="1" ht="14.25" customHeight="1">
      <c r="B27" s="568" t="s">
        <v>384</v>
      </c>
      <c r="C27" s="293">
        <v>0</v>
      </c>
      <c r="D27" s="569"/>
      <c r="E27" s="403" t="s">
        <v>54</v>
      </c>
      <c r="F27" s="293">
        <v>610</v>
      </c>
      <c r="G27" s="569">
        <v>1228</v>
      </c>
      <c r="H27" s="403">
        <f t="shared" si="1"/>
        <v>1.0131147540983605</v>
      </c>
      <c r="I27" s="403">
        <f t="shared" si="2"/>
        <v>2.6131730037327785E-7</v>
      </c>
      <c r="K27" s="388"/>
    </row>
    <row r="28" spans="1:11" s="157" customFormat="1" ht="14.25" customHeight="1">
      <c r="B28" s="568" t="s">
        <v>263</v>
      </c>
      <c r="C28" s="293">
        <v>0</v>
      </c>
      <c r="D28" s="569"/>
      <c r="E28" s="403" t="s">
        <v>64</v>
      </c>
      <c r="F28" s="293">
        <v>11359</v>
      </c>
      <c r="G28" s="569"/>
      <c r="H28" s="403" t="s">
        <v>54</v>
      </c>
      <c r="I28" s="403">
        <f t="shared" si="2"/>
        <v>0</v>
      </c>
      <c r="K28" s="388"/>
    </row>
    <row r="29" spans="1:11" s="157" customFormat="1" ht="14.25" customHeight="1">
      <c r="B29" s="568" t="s">
        <v>267</v>
      </c>
      <c r="C29" s="293">
        <v>0</v>
      </c>
      <c r="D29" s="569"/>
      <c r="E29" s="403" t="s">
        <v>54</v>
      </c>
      <c r="F29" s="293">
        <v>20</v>
      </c>
      <c r="G29" s="569"/>
      <c r="H29" s="403" t="s">
        <v>54</v>
      </c>
      <c r="I29" s="403">
        <f t="shared" si="2"/>
        <v>0</v>
      </c>
      <c r="K29" s="388"/>
    </row>
    <row r="30" spans="1:11" s="488" customFormat="1" ht="14.25" customHeight="1" thickBot="1">
      <c r="A30" s="157"/>
      <c r="B30" s="247" t="s">
        <v>55</v>
      </c>
      <c r="C30" s="294">
        <f>+SUM(C7:C29)</f>
        <v>460074621</v>
      </c>
      <c r="D30" s="294">
        <f>+SUM(D7:D29)</f>
        <v>623202023</v>
      </c>
      <c r="E30" s="348">
        <f>D30/C30-1</f>
        <v>0.35456726920827042</v>
      </c>
      <c r="F30" s="294">
        <f>+SUM(F7:F29)</f>
        <v>3764192601.2499995</v>
      </c>
      <c r="G30" s="294">
        <f>+SUM(G7:G29)</f>
        <v>4699267894.8001814</v>
      </c>
      <c r="H30" s="421">
        <f>G30/F30-1</f>
        <v>0.24841324358367456</v>
      </c>
      <c r="I30" s="421">
        <f t="shared" ref="I30" si="3">G30/$G$30</f>
        <v>1</v>
      </c>
      <c r="K30" s="388"/>
    </row>
    <row r="31" spans="1:11" s="157" customFormat="1" ht="14.25" customHeight="1">
      <c r="C31" s="353"/>
      <c r="D31" s="353"/>
      <c r="E31" s="353"/>
      <c r="F31" s="353"/>
      <c r="G31" s="353"/>
      <c r="H31" s="353"/>
      <c r="I31" s="353"/>
    </row>
    <row r="32" spans="1:11" s="488" customFormat="1" ht="14.25" customHeight="1" thickBot="1">
      <c r="A32" s="157"/>
      <c r="B32" s="159" t="s">
        <v>275</v>
      </c>
      <c r="C32" s="157"/>
      <c r="D32" s="157"/>
      <c r="E32" s="346"/>
      <c r="F32" s="157"/>
      <c r="G32" s="157"/>
      <c r="H32" s="346"/>
      <c r="I32" s="346"/>
    </row>
    <row r="33" spans="1:13" s="488" customFormat="1" ht="14.25" customHeight="1" thickBot="1">
      <c r="A33" s="157"/>
      <c r="B33" s="157"/>
      <c r="C33" s="781" t="s">
        <v>553</v>
      </c>
      <c r="D33" s="782"/>
      <c r="E33" s="783"/>
      <c r="F33" s="815" t="s">
        <v>561</v>
      </c>
      <c r="G33" s="784"/>
      <c r="H33" s="784"/>
      <c r="I33" s="785"/>
      <c r="K33" s="388"/>
      <c r="L33" s="388"/>
      <c r="M33" s="388"/>
    </row>
    <row r="34" spans="1:13" s="157" customFormat="1" ht="14.25" customHeight="1" thickBot="1">
      <c r="A34" s="816" t="s">
        <v>375</v>
      </c>
      <c r="B34" s="817"/>
      <c r="C34" s="245">
        <v>2018</v>
      </c>
      <c r="D34" s="246">
        <v>2019</v>
      </c>
      <c r="E34" s="402" t="s">
        <v>211</v>
      </c>
      <c r="F34" s="245">
        <v>2018</v>
      </c>
      <c r="G34" s="246">
        <v>2019</v>
      </c>
      <c r="H34" s="349" t="s">
        <v>211</v>
      </c>
      <c r="I34" s="347" t="s">
        <v>212</v>
      </c>
      <c r="K34" s="388"/>
      <c r="L34" s="388"/>
      <c r="M34" s="388"/>
    </row>
    <row r="35" spans="1:13" s="157" customFormat="1" ht="14.25" customHeight="1">
      <c r="A35" s="298">
        <v>1</v>
      </c>
      <c r="B35" s="242" t="s">
        <v>270</v>
      </c>
      <c r="C35" s="241">
        <v>21071123</v>
      </c>
      <c r="D35" s="571">
        <v>161716709</v>
      </c>
      <c r="E35" s="331">
        <f t="shared" ref="E35:E86" si="4">D35/C35-1</f>
        <v>6.6748025722217079</v>
      </c>
      <c r="F35" s="241">
        <v>323456143</v>
      </c>
      <c r="G35" s="571">
        <v>937983935</v>
      </c>
      <c r="H35" s="331">
        <f>G35/F35-1</f>
        <v>1.8998797991602836</v>
      </c>
      <c r="I35" s="339">
        <f t="shared" ref="I35:I84" si="5">G35/$G$86</f>
        <v>0.1996021414394985</v>
      </c>
      <c r="K35" s="388"/>
      <c r="L35" s="388"/>
      <c r="M35" s="388"/>
    </row>
    <row r="36" spans="1:13" s="157" customFormat="1" ht="14.25" customHeight="1">
      <c r="A36" s="298">
        <v>2</v>
      </c>
      <c r="B36" s="242" t="s">
        <v>271</v>
      </c>
      <c r="C36" s="241">
        <v>45147933</v>
      </c>
      <c r="D36" s="571">
        <v>54211095</v>
      </c>
      <c r="E36" s="331">
        <f t="shared" si="4"/>
        <v>0.20074367524200931</v>
      </c>
      <c r="F36" s="241">
        <v>176284201.25</v>
      </c>
      <c r="G36" s="571">
        <v>629621862</v>
      </c>
      <c r="H36" s="331">
        <f t="shared" ref="H36:H86" si="6">G36/F36-1</f>
        <v>2.5716295478293749</v>
      </c>
      <c r="I36" s="339">
        <f t="shared" si="5"/>
        <v>0.13398296843146296</v>
      </c>
      <c r="K36" s="388"/>
      <c r="L36" s="388"/>
      <c r="M36" s="388"/>
    </row>
    <row r="37" spans="1:13" s="157" customFormat="1" ht="14.25" customHeight="1">
      <c r="A37" s="298">
        <v>3</v>
      </c>
      <c r="B37" s="242" t="s">
        <v>412</v>
      </c>
      <c r="C37" s="241">
        <v>52048378</v>
      </c>
      <c r="D37" s="571">
        <v>58282820</v>
      </c>
      <c r="E37" s="331">
        <f t="shared" si="4"/>
        <v>0.11978167696215247</v>
      </c>
      <c r="F37" s="241">
        <v>195430874.51999998</v>
      </c>
      <c r="G37" s="571">
        <v>322466083</v>
      </c>
      <c r="H37" s="331">
        <f t="shared" si="6"/>
        <v>0.65002630107454951</v>
      </c>
      <c r="I37" s="339">
        <f t="shared" si="5"/>
        <v>6.8620493706437594E-2</v>
      </c>
      <c r="K37" s="388"/>
      <c r="L37" s="388"/>
      <c r="M37" s="388"/>
    </row>
    <row r="38" spans="1:13" s="157" customFormat="1" ht="14.25" customHeight="1">
      <c r="A38" s="298">
        <v>4</v>
      </c>
      <c r="B38" s="242" t="s">
        <v>416</v>
      </c>
      <c r="C38" s="241">
        <v>50749872</v>
      </c>
      <c r="D38" s="571">
        <v>29264769</v>
      </c>
      <c r="E38" s="331">
        <f t="shared" si="4"/>
        <v>-0.42335285101802822</v>
      </c>
      <c r="F38" s="241">
        <v>480782735.75999999</v>
      </c>
      <c r="G38" s="571">
        <v>314915581</v>
      </c>
      <c r="H38" s="331">
        <f t="shared" si="6"/>
        <v>-0.34499399088822225</v>
      </c>
      <c r="I38" s="339">
        <f t="shared" si="5"/>
        <v>6.7013753642021431E-2</v>
      </c>
      <c r="K38" s="388"/>
      <c r="L38" s="388"/>
      <c r="M38" s="388"/>
    </row>
    <row r="39" spans="1:13" s="157" customFormat="1" ht="14.25" customHeight="1">
      <c r="A39" s="298">
        <v>5</v>
      </c>
      <c r="B39" s="242" t="s">
        <v>415</v>
      </c>
      <c r="C39" s="241">
        <v>27679230</v>
      </c>
      <c r="D39" s="571">
        <v>38008085</v>
      </c>
      <c r="E39" s="331">
        <f t="shared" si="4"/>
        <v>0.37316265662014447</v>
      </c>
      <c r="F39" s="241">
        <v>186098948.63</v>
      </c>
      <c r="G39" s="571">
        <v>216715995</v>
      </c>
      <c r="H39" s="331">
        <f t="shared" si="6"/>
        <v>0.1645202543882851</v>
      </c>
      <c r="I39" s="339">
        <f t="shared" si="5"/>
        <v>4.6116969675170025E-2</v>
      </c>
      <c r="K39" s="388"/>
      <c r="L39" s="388"/>
      <c r="M39" s="388"/>
    </row>
    <row r="40" spans="1:13" s="157" customFormat="1" ht="14.25" customHeight="1">
      <c r="A40" s="298">
        <v>6</v>
      </c>
      <c r="B40" s="242" t="s">
        <v>22</v>
      </c>
      <c r="C40" s="241">
        <v>21411831</v>
      </c>
      <c r="D40" s="571">
        <v>26786912</v>
      </c>
      <c r="E40" s="331">
        <f t="shared" si="4"/>
        <v>0.25103322550976603</v>
      </c>
      <c r="F40" s="241">
        <v>234187269</v>
      </c>
      <c r="G40" s="571">
        <v>213757370</v>
      </c>
      <c r="H40" s="331">
        <f t="shared" si="6"/>
        <v>-8.7237445003895631E-2</v>
      </c>
      <c r="I40" s="339">
        <f t="shared" si="5"/>
        <v>4.5487376924504802E-2</v>
      </c>
      <c r="K40" s="388"/>
      <c r="L40" s="388"/>
      <c r="M40" s="388"/>
    </row>
    <row r="41" spans="1:13" s="157" customFormat="1" ht="14.25" customHeight="1">
      <c r="A41" s="298">
        <v>7</v>
      </c>
      <c r="B41" s="242" t="s">
        <v>160</v>
      </c>
      <c r="C41" s="241">
        <v>38028170</v>
      </c>
      <c r="D41" s="571">
        <v>25099787</v>
      </c>
      <c r="E41" s="331">
        <f t="shared" si="4"/>
        <v>-0.33996858118599971</v>
      </c>
      <c r="F41" s="241">
        <v>156133553</v>
      </c>
      <c r="G41" s="571">
        <v>196638966</v>
      </c>
      <c r="H41" s="331">
        <f t="shared" si="6"/>
        <v>0.25942798470742545</v>
      </c>
      <c r="I41" s="339">
        <f t="shared" si="5"/>
        <v>4.1844595882176532E-2</v>
      </c>
      <c r="K41" s="388"/>
      <c r="L41" s="388"/>
      <c r="M41" s="388"/>
    </row>
    <row r="42" spans="1:13" s="157" customFormat="1" ht="14.25" customHeight="1">
      <c r="A42" s="298">
        <v>8</v>
      </c>
      <c r="B42" s="242" t="s">
        <v>422</v>
      </c>
      <c r="C42" s="241">
        <v>20983041</v>
      </c>
      <c r="D42" s="571">
        <v>24728943</v>
      </c>
      <c r="E42" s="331">
        <f t="shared" si="4"/>
        <v>0.17852045373213543</v>
      </c>
      <c r="F42" s="241">
        <v>438250018.97000003</v>
      </c>
      <c r="G42" s="571">
        <v>165517286</v>
      </c>
      <c r="H42" s="331">
        <f t="shared" si="6"/>
        <v>-0.6223222388238383</v>
      </c>
      <c r="I42" s="339">
        <f t="shared" si="5"/>
        <v>3.5221930246442788E-2</v>
      </c>
      <c r="K42" s="388"/>
      <c r="L42" s="388"/>
      <c r="M42" s="388"/>
    </row>
    <row r="43" spans="1:13" s="157" customFormat="1" ht="14.25" customHeight="1">
      <c r="A43" s="298">
        <v>9</v>
      </c>
      <c r="B43" s="242" t="s">
        <v>24</v>
      </c>
      <c r="C43" s="241">
        <v>12799801</v>
      </c>
      <c r="D43" s="571">
        <v>11884590</v>
      </c>
      <c r="E43" s="331">
        <f t="shared" si="4"/>
        <v>-7.1501971007205456E-2</v>
      </c>
      <c r="F43" s="241">
        <v>94229052.469999999</v>
      </c>
      <c r="G43" s="571">
        <v>143536834</v>
      </c>
      <c r="H43" s="331">
        <f t="shared" si="6"/>
        <v>0.52327578636852223</v>
      </c>
      <c r="I43" s="339">
        <f t="shared" si="5"/>
        <v>3.0544509743491308E-2</v>
      </c>
      <c r="K43" s="388"/>
      <c r="L43" s="388"/>
      <c r="M43" s="388"/>
    </row>
    <row r="44" spans="1:13" s="157" customFormat="1" ht="14.25" customHeight="1">
      <c r="A44" s="298">
        <v>10</v>
      </c>
      <c r="B44" s="242" t="s">
        <v>161</v>
      </c>
      <c r="C44" s="241">
        <v>13475200</v>
      </c>
      <c r="D44" s="571">
        <v>14634281</v>
      </c>
      <c r="E44" s="331">
        <f t="shared" si="4"/>
        <v>8.6015866183804413E-2</v>
      </c>
      <c r="F44" s="241">
        <v>71740421.900000006</v>
      </c>
      <c r="G44" s="571">
        <v>123377420</v>
      </c>
      <c r="H44" s="331">
        <f t="shared" si="6"/>
        <v>0.71977550079057995</v>
      </c>
      <c r="I44" s="339">
        <f t="shared" si="5"/>
        <v>2.6254604496270411E-2</v>
      </c>
      <c r="K44" s="388"/>
      <c r="L44" s="388"/>
      <c r="M44" s="388"/>
    </row>
    <row r="45" spans="1:13" s="157" customFormat="1" ht="14.25" customHeight="1">
      <c r="A45" s="298">
        <v>11</v>
      </c>
      <c r="B45" s="242" t="s">
        <v>434</v>
      </c>
      <c r="C45" s="241">
        <v>7057988</v>
      </c>
      <c r="D45" s="571">
        <v>11882572</v>
      </c>
      <c r="E45" s="331">
        <f t="shared" si="4"/>
        <v>0.68356364448338525</v>
      </c>
      <c r="F45" s="241">
        <v>24616520.129999999</v>
      </c>
      <c r="G45" s="571">
        <v>111235518.80018084</v>
      </c>
      <c r="H45" s="331">
        <f t="shared" si="6"/>
        <v>3.5187345007639328</v>
      </c>
      <c r="I45" s="339">
        <f t="shared" si="5"/>
        <v>2.3670818793553955E-2</v>
      </c>
      <c r="K45" s="388"/>
      <c r="L45" s="388"/>
      <c r="M45" s="388"/>
    </row>
    <row r="46" spans="1:13" s="157" customFormat="1" ht="14.25" customHeight="1">
      <c r="A46" s="298">
        <v>12</v>
      </c>
      <c r="B46" s="242" t="s">
        <v>417</v>
      </c>
      <c r="C46" s="241">
        <v>18172659</v>
      </c>
      <c r="D46" s="571">
        <v>19878676</v>
      </c>
      <c r="E46" s="331">
        <f t="shared" si="4"/>
        <v>9.3878226626054051E-2</v>
      </c>
      <c r="F46" s="241">
        <v>129218991.16</v>
      </c>
      <c r="G46" s="571">
        <v>108038945</v>
      </c>
      <c r="H46" s="331">
        <f t="shared" si="6"/>
        <v>-0.1639081528950701</v>
      </c>
      <c r="I46" s="339">
        <f t="shared" si="5"/>
        <v>2.2990590751284241E-2</v>
      </c>
      <c r="K46" s="388"/>
      <c r="L46" s="388"/>
      <c r="M46" s="388"/>
    </row>
    <row r="47" spans="1:13" s="157" customFormat="1" ht="14.25" customHeight="1">
      <c r="A47" s="298">
        <v>13</v>
      </c>
      <c r="B47" s="242" t="s">
        <v>418</v>
      </c>
      <c r="C47" s="241">
        <v>8340742</v>
      </c>
      <c r="D47" s="571">
        <v>10905840</v>
      </c>
      <c r="E47" s="331">
        <f t="shared" si="4"/>
        <v>0.30753834610877551</v>
      </c>
      <c r="F47" s="241">
        <v>69923041.210000008</v>
      </c>
      <c r="G47" s="571">
        <v>78242644</v>
      </c>
      <c r="H47" s="331">
        <f t="shared" si="6"/>
        <v>0.11898227888878155</v>
      </c>
      <c r="I47" s="339">
        <f t="shared" si="5"/>
        <v>1.6649964579924632E-2</v>
      </c>
      <c r="K47" s="388"/>
      <c r="L47" s="388"/>
      <c r="M47" s="388"/>
    </row>
    <row r="48" spans="1:13" s="157" customFormat="1" ht="14.25" customHeight="1">
      <c r="A48" s="298">
        <v>14</v>
      </c>
      <c r="B48" s="242" t="s">
        <v>31</v>
      </c>
      <c r="C48" s="241">
        <v>8188487</v>
      </c>
      <c r="D48" s="571">
        <v>9959902</v>
      </c>
      <c r="E48" s="331">
        <f t="shared" si="4"/>
        <v>0.2163299520412012</v>
      </c>
      <c r="F48" s="241">
        <v>68231370.870000005</v>
      </c>
      <c r="G48" s="571">
        <v>76073582</v>
      </c>
      <c r="H48" s="331">
        <f t="shared" si="6"/>
        <v>0.11493556453587339</v>
      </c>
      <c r="I48" s="339">
        <f t="shared" si="5"/>
        <v>1.6188390128636144E-2</v>
      </c>
      <c r="K48" s="388"/>
      <c r="L48" s="388"/>
      <c r="M48" s="388"/>
    </row>
    <row r="49" spans="1:13" s="157" customFormat="1" ht="14.25" customHeight="1">
      <c r="A49" s="298">
        <v>15</v>
      </c>
      <c r="B49" s="242" t="s">
        <v>414</v>
      </c>
      <c r="C49" s="241">
        <v>8526139</v>
      </c>
      <c r="D49" s="571">
        <v>7090003</v>
      </c>
      <c r="E49" s="331">
        <f t="shared" si="4"/>
        <v>-0.16843919621765491</v>
      </c>
      <c r="F49" s="241">
        <v>75714171.359999999</v>
      </c>
      <c r="G49" s="571">
        <v>74260008</v>
      </c>
      <c r="H49" s="331">
        <f t="shared" si="6"/>
        <v>-1.9205960177334003E-2</v>
      </c>
      <c r="I49" s="339">
        <f t="shared" si="5"/>
        <v>1.5802463205421838E-2</v>
      </c>
      <c r="K49" s="388"/>
      <c r="L49" s="388"/>
      <c r="M49" s="388"/>
    </row>
    <row r="50" spans="1:13" s="157" customFormat="1" ht="14.25" customHeight="1">
      <c r="A50" s="298">
        <v>16</v>
      </c>
      <c r="B50" s="242" t="s">
        <v>419</v>
      </c>
      <c r="C50" s="241">
        <v>6170309</v>
      </c>
      <c r="D50" s="571">
        <v>5926669</v>
      </c>
      <c r="E50" s="331">
        <f t="shared" si="4"/>
        <v>-3.9485866915255019E-2</v>
      </c>
      <c r="F50" s="241">
        <v>52621503.109999999</v>
      </c>
      <c r="G50" s="571">
        <v>63239653</v>
      </c>
      <c r="H50" s="331">
        <f t="shared" si="6"/>
        <v>0.20178347752255998</v>
      </c>
      <c r="I50" s="339">
        <f t="shared" si="5"/>
        <v>1.3457341529725459E-2</v>
      </c>
      <c r="K50" s="388"/>
      <c r="L50" s="388"/>
      <c r="M50" s="388"/>
    </row>
    <row r="51" spans="1:13" s="157" customFormat="1" ht="14.25" customHeight="1">
      <c r="A51" s="298">
        <v>17</v>
      </c>
      <c r="B51" s="242" t="s">
        <v>272</v>
      </c>
      <c r="C51" s="241">
        <v>5363041</v>
      </c>
      <c r="D51" s="571">
        <v>11196069</v>
      </c>
      <c r="E51" s="331">
        <f t="shared" si="4"/>
        <v>1.0876344223361336</v>
      </c>
      <c r="F51" s="241">
        <v>26423878.289999999</v>
      </c>
      <c r="G51" s="571">
        <v>51619594</v>
      </c>
      <c r="H51" s="331">
        <f t="shared" si="6"/>
        <v>0.95352072975355817</v>
      </c>
      <c r="I51" s="339">
        <f t="shared" si="5"/>
        <v>1.0984603379840923E-2</v>
      </c>
      <c r="K51" s="388"/>
      <c r="L51" s="388"/>
      <c r="M51" s="388"/>
    </row>
    <row r="52" spans="1:13" s="157" customFormat="1" ht="14.25" customHeight="1">
      <c r="A52" s="298">
        <v>18</v>
      </c>
      <c r="B52" s="242" t="s">
        <v>269</v>
      </c>
      <c r="C52" s="241">
        <v>8826422</v>
      </c>
      <c r="D52" s="571">
        <v>8105840</v>
      </c>
      <c r="E52" s="331">
        <f t="shared" si="4"/>
        <v>-8.1639196494343924E-2</v>
      </c>
      <c r="F52" s="241">
        <v>92969971.079999998</v>
      </c>
      <c r="G52" s="571">
        <v>49873124</v>
      </c>
      <c r="H52" s="331">
        <f t="shared" si="6"/>
        <v>-0.46355663639946132</v>
      </c>
      <c r="I52" s="339">
        <f t="shared" si="5"/>
        <v>1.0612956127737569E-2</v>
      </c>
      <c r="K52" s="388"/>
      <c r="L52" s="388"/>
      <c r="M52" s="388"/>
    </row>
    <row r="53" spans="1:13" s="157" customFormat="1" ht="14.25" customHeight="1">
      <c r="A53" s="298">
        <v>19</v>
      </c>
      <c r="B53" s="242" t="s">
        <v>413</v>
      </c>
      <c r="C53" s="241">
        <v>2922458</v>
      </c>
      <c r="D53" s="571">
        <v>6552593</v>
      </c>
      <c r="E53" s="331">
        <f t="shared" si="4"/>
        <v>1.2421512986670811</v>
      </c>
      <c r="F53" s="241">
        <v>30835405.640000001</v>
      </c>
      <c r="G53" s="571">
        <v>48706826</v>
      </c>
      <c r="H53" s="331">
        <f t="shared" si="6"/>
        <v>0.57957468011437507</v>
      </c>
      <c r="I53" s="339">
        <f t="shared" si="5"/>
        <v>1.0364768957712526E-2</v>
      </c>
      <c r="K53" s="388"/>
      <c r="L53" s="388"/>
      <c r="M53" s="388"/>
    </row>
    <row r="54" spans="1:13" s="157" customFormat="1" ht="14.25" customHeight="1">
      <c r="A54" s="298">
        <v>20</v>
      </c>
      <c r="B54" s="242" t="s">
        <v>125</v>
      </c>
      <c r="C54" s="241">
        <v>4105602</v>
      </c>
      <c r="D54" s="571">
        <v>5952801</v>
      </c>
      <c r="E54" s="331">
        <f t="shared" si="4"/>
        <v>0.44992159493297201</v>
      </c>
      <c r="F54" s="241">
        <v>48866717.649999999</v>
      </c>
      <c r="G54" s="571">
        <v>46915123</v>
      </c>
      <c r="H54" s="331">
        <f t="shared" si="6"/>
        <v>-3.9937093053353467E-2</v>
      </c>
      <c r="I54" s="339">
        <f t="shared" si="5"/>
        <v>9.9834961637135823E-3</v>
      </c>
      <c r="K54" s="388"/>
      <c r="L54" s="388"/>
      <c r="M54" s="388"/>
    </row>
    <row r="55" spans="1:13" s="157" customFormat="1" ht="14.25" customHeight="1">
      <c r="A55" s="298">
        <v>21</v>
      </c>
      <c r="B55" s="242" t="s">
        <v>25</v>
      </c>
      <c r="C55" s="241">
        <v>3477067</v>
      </c>
      <c r="D55" s="571">
        <v>6069294</v>
      </c>
      <c r="E55" s="331">
        <f t="shared" si="4"/>
        <v>0.74552115331686153</v>
      </c>
      <c r="F55" s="241">
        <v>25633570</v>
      </c>
      <c r="G55" s="571">
        <v>38482916</v>
      </c>
      <c r="H55" s="331">
        <f t="shared" si="6"/>
        <v>0.5012702483501128</v>
      </c>
      <c r="I55" s="339">
        <f t="shared" si="5"/>
        <v>8.1891300648303106E-3</v>
      </c>
      <c r="K55" s="388"/>
      <c r="L55" s="388"/>
      <c r="M55" s="388"/>
    </row>
    <row r="56" spans="1:13" s="157" customFormat="1" ht="14.25" customHeight="1">
      <c r="A56" s="298">
        <v>22</v>
      </c>
      <c r="B56" s="242" t="s">
        <v>420</v>
      </c>
      <c r="C56" s="241">
        <v>3950353</v>
      </c>
      <c r="D56" s="571">
        <v>5081027</v>
      </c>
      <c r="E56" s="331">
        <f t="shared" si="4"/>
        <v>0.28622100354069624</v>
      </c>
      <c r="F56" s="241">
        <v>29208801.870000001</v>
      </c>
      <c r="G56" s="571">
        <v>38103750</v>
      </c>
      <c r="H56" s="331">
        <f t="shared" si="6"/>
        <v>0.3045297157202429</v>
      </c>
      <c r="I56" s="339">
        <f t="shared" si="5"/>
        <v>8.1084438795588666E-3</v>
      </c>
      <c r="K56" s="388"/>
      <c r="L56" s="388"/>
      <c r="M56" s="388"/>
    </row>
    <row r="57" spans="1:13" s="157" customFormat="1" ht="14.25" customHeight="1">
      <c r="A57" s="298">
        <v>23</v>
      </c>
      <c r="B57" s="242" t="s">
        <v>29</v>
      </c>
      <c r="C57" s="241">
        <v>4147672</v>
      </c>
      <c r="D57" s="571">
        <v>3171656</v>
      </c>
      <c r="E57" s="331">
        <f t="shared" si="4"/>
        <v>-0.23531658241056674</v>
      </c>
      <c r="F57" s="241">
        <v>47051502</v>
      </c>
      <c r="G57" s="571">
        <v>36794083</v>
      </c>
      <c r="H57" s="331">
        <f t="shared" si="6"/>
        <v>-0.21800407136843369</v>
      </c>
      <c r="I57" s="339">
        <f t="shared" si="5"/>
        <v>7.8297479147152425E-3</v>
      </c>
      <c r="K57" s="388"/>
      <c r="L57" s="388"/>
      <c r="M57" s="388"/>
    </row>
    <row r="58" spans="1:13" s="157" customFormat="1" ht="14.25" customHeight="1">
      <c r="A58" s="298">
        <v>24</v>
      </c>
      <c r="B58" s="242" t="s">
        <v>359</v>
      </c>
      <c r="C58" s="241">
        <v>4176729</v>
      </c>
      <c r="D58" s="571">
        <v>4708676</v>
      </c>
      <c r="E58" s="331">
        <f t="shared" si="4"/>
        <v>0.12735971139137825</v>
      </c>
      <c r="F58" s="241">
        <v>30888564</v>
      </c>
      <c r="G58" s="571">
        <v>31821783</v>
      </c>
      <c r="H58" s="331">
        <f t="shared" si="6"/>
        <v>3.0212443673328426E-2</v>
      </c>
      <c r="I58" s="339">
        <f t="shared" si="5"/>
        <v>6.7716469272184592E-3</v>
      </c>
      <c r="K58" s="388"/>
      <c r="L58" s="388"/>
      <c r="M58" s="388"/>
    </row>
    <row r="59" spans="1:13" s="157" customFormat="1" ht="14.25" customHeight="1">
      <c r="A59" s="298">
        <v>25</v>
      </c>
      <c r="B59" s="242" t="s">
        <v>423</v>
      </c>
      <c r="C59" s="241">
        <v>5940145</v>
      </c>
      <c r="D59" s="571">
        <v>2764553</v>
      </c>
      <c r="E59" s="331">
        <f t="shared" si="4"/>
        <v>-0.53459839785055752</v>
      </c>
      <c r="F59" s="241">
        <v>47322875.840000004</v>
      </c>
      <c r="G59" s="571">
        <v>27582468</v>
      </c>
      <c r="H59" s="331">
        <f t="shared" si="6"/>
        <v>-0.41714303050268731</v>
      </c>
      <c r="I59" s="339">
        <f t="shared" si="5"/>
        <v>5.8695244913618289E-3</v>
      </c>
      <c r="K59" s="388"/>
      <c r="L59" s="388"/>
      <c r="M59" s="388"/>
    </row>
    <row r="60" spans="1:13" s="157" customFormat="1" ht="14.25" customHeight="1">
      <c r="A60" s="298">
        <v>26</v>
      </c>
      <c r="B60" s="242" t="s">
        <v>444</v>
      </c>
      <c r="C60" s="241">
        <v>368000</v>
      </c>
      <c r="D60" s="571">
        <v>2597000</v>
      </c>
      <c r="E60" s="331">
        <f t="shared" si="4"/>
        <v>6.0570652173913047</v>
      </c>
      <c r="F60" s="241">
        <v>3312000</v>
      </c>
      <c r="G60" s="571">
        <v>25970000</v>
      </c>
      <c r="H60" s="331">
        <f t="shared" si="6"/>
        <v>6.8411835748792269</v>
      </c>
      <c r="I60" s="339">
        <f t="shared" si="5"/>
        <v>5.5263927448648423E-3</v>
      </c>
      <c r="K60" s="388"/>
      <c r="L60" s="388"/>
      <c r="M60" s="388"/>
    </row>
    <row r="61" spans="1:13" s="157" customFormat="1" ht="14.25" customHeight="1">
      <c r="A61" s="298">
        <v>27</v>
      </c>
      <c r="B61" s="242" t="s">
        <v>32</v>
      </c>
      <c r="C61" s="241">
        <v>1736485</v>
      </c>
      <c r="D61" s="571">
        <v>3877393</v>
      </c>
      <c r="E61" s="331">
        <f t="shared" si="4"/>
        <v>1.232897491196296</v>
      </c>
      <c r="F61" s="241">
        <v>21118171</v>
      </c>
      <c r="G61" s="571">
        <v>25803668</v>
      </c>
      <c r="H61" s="331">
        <f t="shared" si="6"/>
        <v>0.2218703977726102</v>
      </c>
      <c r="I61" s="339">
        <f t="shared" si="5"/>
        <v>5.4909974442087445E-3</v>
      </c>
      <c r="K61" s="388"/>
      <c r="L61" s="388"/>
      <c r="M61" s="388"/>
    </row>
    <row r="62" spans="1:13" s="157" customFormat="1" ht="14.25" customHeight="1">
      <c r="A62" s="298">
        <v>28</v>
      </c>
      <c r="B62" s="242" t="s">
        <v>421</v>
      </c>
      <c r="C62" s="241">
        <v>2506433</v>
      </c>
      <c r="D62" s="571">
        <v>2077383</v>
      </c>
      <c r="E62" s="331">
        <f t="shared" si="4"/>
        <v>-0.171179520856931</v>
      </c>
      <c r="F62" s="241">
        <v>15857844</v>
      </c>
      <c r="G62" s="571">
        <v>24926447</v>
      </c>
      <c r="H62" s="331">
        <f t="shared" si="6"/>
        <v>0.57186859701734982</v>
      </c>
      <c r="I62" s="339">
        <f t="shared" si="5"/>
        <v>5.3043256009263776E-3</v>
      </c>
      <c r="K62" s="388"/>
      <c r="L62" s="388"/>
      <c r="M62" s="388"/>
    </row>
    <row r="63" spans="1:13" s="157" customFormat="1" ht="14.25" customHeight="1">
      <c r="A63" s="298">
        <v>29</v>
      </c>
      <c r="B63" s="242" t="s">
        <v>425</v>
      </c>
      <c r="C63" s="241">
        <v>693349</v>
      </c>
      <c r="D63" s="571">
        <v>3111387</v>
      </c>
      <c r="E63" s="331">
        <f t="shared" si="4"/>
        <v>3.4874760041479833</v>
      </c>
      <c r="F63" s="241">
        <v>12890961.699999999</v>
      </c>
      <c r="G63" s="571">
        <v>24249490</v>
      </c>
      <c r="H63" s="331">
        <f t="shared" si="6"/>
        <v>0.88112342308797653</v>
      </c>
      <c r="I63" s="339">
        <f t="shared" si="5"/>
        <v>5.1602697575153086E-3</v>
      </c>
      <c r="K63" s="388"/>
      <c r="L63" s="388"/>
      <c r="M63" s="388"/>
    </row>
    <row r="64" spans="1:13" s="157" customFormat="1" ht="14.25" customHeight="1">
      <c r="A64" s="298">
        <v>30</v>
      </c>
      <c r="B64" s="242" t="s">
        <v>431</v>
      </c>
      <c r="C64" s="241">
        <v>4729088</v>
      </c>
      <c r="D64" s="571">
        <v>3115789</v>
      </c>
      <c r="E64" s="331">
        <f t="shared" si="4"/>
        <v>-0.34114378924646782</v>
      </c>
      <c r="F64" s="241">
        <v>46517206.039999999</v>
      </c>
      <c r="G64" s="571">
        <v>22911681</v>
      </c>
      <c r="H64" s="331">
        <f t="shared" si="6"/>
        <v>-0.50745792900161901</v>
      </c>
      <c r="I64" s="339">
        <f t="shared" si="5"/>
        <v>4.8755852002717618E-3</v>
      </c>
      <c r="K64" s="388"/>
      <c r="L64" s="388"/>
      <c r="M64" s="388"/>
    </row>
    <row r="65" spans="1:13" s="157" customFormat="1" ht="14.25" customHeight="1">
      <c r="A65" s="298">
        <v>31</v>
      </c>
      <c r="B65" s="242" t="s">
        <v>436</v>
      </c>
      <c r="C65" s="241">
        <v>1895697</v>
      </c>
      <c r="D65" s="571">
        <v>1065730</v>
      </c>
      <c r="E65" s="331">
        <f t="shared" si="4"/>
        <v>-0.43781627549128366</v>
      </c>
      <c r="F65" s="241">
        <v>14944373.039999999</v>
      </c>
      <c r="G65" s="571">
        <v>21024735</v>
      </c>
      <c r="H65" s="331">
        <f t="shared" si="6"/>
        <v>0.40686631307485088</v>
      </c>
      <c r="I65" s="339">
        <f t="shared" si="5"/>
        <v>4.4740447811592579E-3</v>
      </c>
      <c r="K65" s="388"/>
      <c r="L65" s="388"/>
      <c r="M65" s="388"/>
    </row>
    <row r="66" spans="1:13" s="157" customFormat="1" ht="14.25" customHeight="1">
      <c r="A66" s="298">
        <v>32</v>
      </c>
      <c r="B66" s="242" t="s">
        <v>426</v>
      </c>
      <c r="C66" s="241">
        <v>2159689</v>
      </c>
      <c r="D66" s="571">
        <v>1612354</v>
      </c>
      <c r="E66" s="331">
        <f t="shared" si="4"/>
        <v>-0.25343232289463902</v>
      </c>
      <c r="F66" s="241">
        <v>20026508.039999999</v>
      </c>
      <c r="G66" s="571">
        <v>20964673</v>
      </c>
      <c r="H66" s="331">
        <f t="shared" si="6"/>
        <v>4.6846158008483352E-2</v>
      </c>
      <c r="I66" s="339">
        <f t="shared" si="5"/>
        <v>4.4612636413424661E-3</v>
      </c>
      <c r="K66" s="388"/>
      <c r="L66" s="388"/>
      <c r="M66" s="388"/>
    </row>
    <row r="67" spans="1:13" s="157" customFormat="1" ht="14.25" customHeight="1">
      <c r="A67" s="298">
        <v>33</v>
      </c>
      <c r="B67" s="242" t="s">
        <v>273</v>
      </c>
      <c r="C67" s="241">
        <v>3110199</v>
      </c>
      <c r="D67" s="571">
        <v>1263839</v>
      </c>
      <c r="E67" s="331">
        <f t="shared" si="4"/>
        <v>-0.5936469016934286</v>
      </c>
      <c r="F67" s="241">
        <v>31844202</v>
      </c>
      <c r="G67" s="571">
        <v>19961034</v>
      </c>
      <c r="H67" s="331">
        <f t="shared" si="6"/>
        <v>-0.37316582780124308</v>
      </c>
      <c r="I67" s="339">
        <f t="shared" si="5"/>
        <v>4.2476901608625509E-3</v>
      </c>
      <c r="K67" s="388"/>
      <c r="L67" s="388"/>
      <c r="M67" s="388"/>
    </row>
    <row r="68" spans="1:13" s="157" customFormat="1" ht="14.25" customHeight="1">
      <c r="A68" s="298">
        <v>34</v>
      </c>
      <c r="B68" s="242" t="s">
        <v>376</v>
      </c>
      <c r="C68" s="241">
        <v>1660673</v>
      </c>
      <c r="D68" s="571">
        <v>2414398</v>
      </c>
      <c r="E68" s="331">
        <f t="shared" si="4"/>
        <v>0.45386719721462332</v>
      </c>
      <c r="F68" s="241">
        <v>10869469.98</v>
      </c>
      <c r="G68" s="571">
        <v>19941532</v>
      </c>
      <c r="H68" s="331">
        <f t="shared" si="6"/>
        <v>0.83463701879601659</v>
      </c>
      <c r="I68" s="339">
        <f t="shared" si="5"/>
        <v>4.2435401527258412E-3</v>
      </c>
      <c r="K68" s="388"/>
      <c r="L68" s="388"/>
      <c r="M68" s="388"/>
    </row>
    <row r="69" spans="1:13" s="157" customFormat="1" ht="14.25" customHeight="1">
      <c r="A69" s="298">
        <v>35</v>
      </c>
      <c r="B69" s="242" t="s">
        <v>30</v>
      </c>
      <c r="C69" s="241">
        <v>2553784</v>
      </c>
      <c r="D69" s="571">
        <v>1566801</v>
      </c>
      <c r="E69" s="331">
        <f t="shared" si="4"/>
        <v>-0.38647865285396099</v>
      </c>
      <c r="F69" s="241">
        <v>32699995.460000001</v>
      </c>
      <c r="G69" s="571">
        <v>16431891</v>
      </c>
      <c r="H69" s="331">
        <f t="shared" si="6"/>
        <v>-0.49749561830673117</v>
      </c>
      <c r="I69" s="339">
        <f t="shared" si="5"/>
        <v>3.4966916906742358E-3</v>
      </c>
      <c r="K69" s="388"/>
      <c r="L69" s="388"/>
      <c r="M69" s="388"/>
    </row>
    <row r="70" spans="1:13" s="157" customFormat="1" ht="14.25" customHeight="1">
      <c r="A70" s="298">
        <v>36</v>
      </c>
      <c r="B70" s="242" t="s">
        <v>427</v>
      </c>
      <c r="C70" s="241">
        <v>1251521</v>
      </c>
      <c r="D70" s="571">
        <v>1836002</v>
      </c>
      <c r="E70" s="331">
        <f t="shared" si="4"/>
        <v>0.4670165342810868</v>
      </c>
      <c r="F70" s="241">
        <v>9365202.9499999993</v>
      </c>
      <c r="G70" s="571">
        <v>14656974</v>
      </c>
      <c r="H70" s="331">
        <f t="shared" si="6"/>
        <v>0.56504606234934829</v>
      </c>
      <c r="I70" s="339">
        <f t="shared" si="5"/>
        <v>3.1189909424440753E-3</v>
      </c>
      <c r="K70" s="388"/>
      <c r="L70" s="388"/>
      <c r="M70" s="388"/>
    </row>
    <row r="71" spans="1:13" s="157" customFormat="1" ht="14.25" customHeight="1">
      <c r="A71" s="298">
        <v>37</v>
      </c>
      <c r="B71" s="242" t="s">
        <v>446</v>
      </c>
      <c r="C71" s="241">
        <v>471570</v>
      </c>
      <c r="D71" s="571">
        <v>2507371</v>
      </c>
      <c r="E71" s="331">
        <f t="shared" si="4"/>
        <v>4.3170706363848419</v>
      </c>
      <c r="F71" s="241">
        <v>875705</v>
      </c>
      <c r="G71" s="571">
        <v>14201948</v>
      </c>
      <c r="H71" s="331" t="s">
        <v>64</v>
      </c>
      <c r="I71" s="339">
        <f t="shared" si="5"/>
        <v>3.0221618171023396E-3</v>
      </c>
      <c r="K71" s="388"/>
      <c r="L71" s="388"/>
      <c r="M71" s="388"/>
    </row>
    <row r="72" spans="1:13" s="157" customFormat="1" ht="14.25" customHeight="1">
      <c r="A72" s="298">
        <v>38</v>
      </c>
      <c r="B72" s="243" t="s">
        <v>33</v>
      </c>
      <c r="C72" s="241">
        <v>0</v>
      </c>
      <c r="D72" s="572">
        <v>619764</v>
      </c>
      <c r="E72" s="331" t="s">
        <v>64</v>
      </c>
      <c r="F72" s="241">
        <v>15547298.34</v>
      </c>
      <c r="G72" s="571">
        <v>14199923</v>
      </c>
      <c r="H72" s="331">
        <f t="shared" si="6"/>
        <v>-8.6662988677169706E-2</v>
      </c>
      <c r="I72" s="339">
        <f t="shared" si="5"/>
        <v>3.0217308989156492E-3</v>
      </c>
      <c r="K72" s="388"/>
      <c r="L72" s="388"/>
      <c r="M72" s="388"/>
    </row>
    <row r="73" spans="1:13" s="157" customFormat="1" ht="14.25" customHeight="1">
      <c r="A73" s="298">
        <v>39</v>
      </c>
      <c r="B73" s="242" t="s">
        <v>424</v>
      </c>
      <c r="C73" s="241">
        <v>1522880</v>
      </c>
      <c r="D73" s="571">
        <v>1684544</v>
      </c>
      <c r="E73" s="331">
        <f t="shared" si="4"/>
        <v>0.10615675562092886</v>
      </c>
      <c r="F73" s="241">
        <v>23756223.079999998</v>
      </c>
      <c r="G73" s="571">
        <v>13823117</v>
      </c>
      <c r="H73" s="331">
        <f t="shared" si="6"/>
        <v>-0.418126486123231</v>
      </c>
      <c r="I73" s="339">
        <f t="shared" si="5"/>
        <v>2.9415469195309151E-3</v>
      </c>
      <c r="K73" s="388"/>
      <c r="L73" s="388"/>
      <c r="M73" s="388"/>
    </row>
    <row r="74" spans="1:13" s="157" customFormat="1" ht="14.25" customHeight="1">
      <c r="A74" s="298">
        <v>40</v>
      </c>
      <c r="B74" s="242" t="s">
        <v>484</v>
      </c>
      <c r="C74" s="241">
        <v>433265</v>
      </c>
      <c r="D74" s="571">
        <v>774012</v>
      </c>
      <c r="E74" s="331">
        <f t="shared" si="4"/>
        <v>0.78646324997403427</v>
      </c>
      <c r="F74" s="241">
        <v>7242642.0700000003</v>
      </c>
      <c r="G74" s="571">
        <v>10928980</v>
      </c>
      <c r="H74" s="331">
        <f t="shared" si="6"/>
        <v>0.50897695818343802</v>
      </c>
      <c r="I74" s="339">
        <f t="shared" si="5"/>
        <v>2.3256771575191747E-3</v>
      </c>
      <c r="K74" s="388"/>
      <c r="L74" s="388"/>
      <c r="M74" s="388"/>
    </row>
    <row r="75" spans="1:13" s="157" customFormat="1" ht="14.25" customHeight="1">
      <c r="A75" s="298">
        <v>41</v>
      </c>
      <c r="B75" s="242" t="s">
        <v>23</v>
      </c>
      <c r="C75" s="241">
        <v>2240939</v>
      </c>
      <c r="D75" s="571">
        <v>1872291</v>
      </c>
      <c r="E75" s="331">
        <f t="shared" si="4"/>
        <v>-0.16450603965569788</v>
      </c>
      <c r="F75" s="241">
        <v>15636430.030000001</v>
      </c>
      <c r="G75" s="571">
        <v>10369013</v>
      </c>
      <c r="H75" s="331">
        <f t="shared" si="6"/>
        <v>-0.33686826340116971</v>
      </c>
      <c r="I75" s="339">
        <f t="shared" si="5"/>
        <v>2.2065166813480647E-3</v>
      </c>
      <c r="K75" s="388"/>
      <c r="L75" s="388"/>
      <c r="M75" s="388"/>
    </row>
    <row r="76" spans="1:13" s="157" customFormat="1" ht="14.25" customHeight="1">
      <c r="A76" s="298">
        <v>42</v>
      </c>
      <c r="B76" s="242" t="s">
        <v>445</v>
      </c>
      <c r="C76" s="241">
        <v>1171683</v>
      </c>
      <c r="D76" s="571">
        <v>1229423</v>
      </c>
      <c r="E76" s="331">
        <f t="shared" si="4"/>
        <v>4.9279540626602891E-2</v>
      </c>
      <c r="F76" s="241">
        <v>3819369.07</v>
      </c>
      <c r="G76" s="571">
        <v>10345409</v>
      </c>
      <c r="H76" s="331">
        <f t="shared" si="6"/>
        <v>1.7086696285153717</v>
      </c>
      <c r="I76" s="339">
        <f t="shared" si="5"/>
        <v>2.2014937712845377E-3</v>
      </c>
      <c r="K76" s="388"/>
      <c r="L76" s="388"/>
      <c r="M76" s="388"/>
    </row>
    <row r="77" spans="1:13" s="157" customFormat="1" ht="14.25" customHeight="1">
      <c r="A77" s="298">
        <v>43</v>
      </c>
      <c r="B77" s="242" t="s">
        <v>477</v>
      </c>
      <c r="C77" s="241">
        <v>1057014</v>
      </c>
      <c r="D77" s="571">
        <v>1115922</v>
      </c>
      <c r="E77" s="331">
        <f t="shared" si="4"/>
        <v>5.5730576889237105E-2</v>
      </c>
      <c r="F77" s="241">
        <v>7127991.6400000006</v>
      </c>
      <c r="G77" s="571">
        <v>9947659</v>
      </c>
      <c r="H77" s="331">
        <f t="shared" si="6"/>
        <v>0.39557669290420194</v>
      </c>
      <c r="I77" s="339">
        <f t="shared" si="5"/>
        <v>2.1168529274543497E-3</v>
      </c>
      <c r="K77" s="388"/>
      <c r="L77" s="388"/>
      <c r="M77" s="388"/>
    </row>
    <row r="78" spans="1:13" s="157" customFormat="1" ht="14.25" customHeight="1">
      <c r="A78" s="298">
        <v>44</v>
      </c>
      <c r="B78" s="242" t="s">
        <v>437</v>
      </c>
      <c r="C78" s="241">
        <v>1085000</v>
      </c>
      <c r="D78" s="571">
        <v>449000</v>
      </c>
      <c r="E78" s="331">
        <f t="shared" si="4"/>
        <v>-0.58617511520737331</v>
      </c>
      <c r="F78" s="241">
        <v>9910007</v>
      </c>
      <c r="G78" s="571">
        <v>9934000</v>
      </c>
      <c r="H78" s="331">
        <f t="shared" si="6"/>
        <v>2.4210880981214711E-3</v>
      </c>
      <c r="I78" s="339">
        <f t="shared" si="5"/>
        <v>2.1139463044854579E-3</v>
      </c>
      <c r="K78" s="388"/>
      <c r="L78" s="388"/>
      <c r="M78" s="388"/>
    </row>
    <row r="79" spans="1:13" s="157" customFormat="1" ht="14.25" customHeight="1">
      <c r="A79" s="298">
        <v>45</v>
      </c>
      <c r="B79" s="242" t="s">
        <v>460</v>
      </c>
      <c r="C79" s="241">
        <v>1156050</v>
      </c>
      <c r="D79" s="571">
        <v>665335</v>
      </c>
      <c r="E79" s="331">
        <f t="shared" si="4"/>
        <v>-0.4244755849660482</v>
      </c>
      <c r="F79" s="241">
        <v>12906543.029999999</v>
      </c>
      <c r="G79" s="571">
        <v>9188519</v>
      </c>
      <c r="H79" s="331">
        <f t="shared" si="6"/>
        <v>-0.28807280317880746</v>
      </c>
      <c r="I79" s="339">
        <f t="shared" si="5"/>
        <v>1.9553086152349925E-3</v>
      </c>
      <c r="K79" s="388"/>
      <c r="L79" s="388"/>
      <c r="M79" s="388"/>
    </row>
    <row r="80" spans="1:13" s="157" customFormat="1" ht="14.25" customHeight="1">
      <c r="A80" s="298">
        <v>46</v>
      </c>
      <c r="B80" s="242" t="s">
        <v>274</v>
      </c>
      <c r="C80" s="241">
        <v>2132528</v>
      </c>
      <c r="D80" s="571">
        <v>463763</v>
      </c>
      <c r="E80" s="331">
        <f t="shared" si="4"/>
        <v>-0.7825289984469137</v>
      </c>
      <c r="F80" s="241">
        <v>14264052.91</v>
      </c>
      <c r="G80" s="571">
        <v>7726440</v>
      </c>
      <c r="H80" s="331">
        <f t="shared" si="6"/>
        <v>-0.45832786454519681</v>
      </c>
      <c r="I80" s="339">
        <f t="shared" si="5"/>
        <v>1.6441795132704471E-3</v>
      </c>
      <c r="K80" s="388"/>
      <c r="L80" s="388"/>
      <c r="M80" s="388"/>
    </row>
    <row r="81" spans="1:13" s="157" customFormat="1" ht="14.25" customHeight="1">
      <c r="A81" s="298">
        <v>47</v>
      </c>
      <c r="B81" s="242" t="s">
        <v>435</v>
      </c>
      <c r="C81" s="241">
        <v>1448116</v>
      </c>
      <c r="D81" s="571">
        <v>1026084</v>
      </c>
      <c r="E81" s="331">
        <f t="shared" si="4"/>
        <v>-0.29143521651580395</v>
      </c>
      <c r="F81" s="241">
        <v>12741358.789999999</v>
      </c>
      <c r="G81" s="571">
        <v>7349096</v>
      </c>
      <c r="H81" s="331">
        <f t="shared" si="6"/>
        <v>-0.42320939853228945</v>
      </c>
      <c r="I81" s="339">
        <f t="shared" si="5"/>
        <v>1.5638810479674716E-3</v>
      </c>
      <c r="K81" s="388"/>
      <c r="L81" s="388"/>
      <c r="M81" s="388"/>
    </row>
    <row r="82" spans="1:13" s="157" customFormat="1" ht="14.25" customHeight="1">
      <c r="A82" s="298">
        <v>48</v>
      </c>
      <c r="B82" s="242" t="s">
        <v>478</v>
      </c>
      <c r="C82" s="241">
        <v>414716</v>
      </c>
      <c r="D82" s="571">
        <v>512624</v>
      </c>
      <c r="E82" s="331">
        <f t="shared" si="4"/>
        <v>0.23608445297504788</v>
      </c>
      <c r="F82" s="241">
        <v>4353919.63</v>
      </c>
      <c r="G82" s="571">
        <v>7117907</v>
      </c>
      <c r="H82" s="331">
        <f t="shared" si="6"/>
        <v>0.63482737507490472</v>
      </c>
      <c r="I82" s="339">
        <f t="shared" si="5"/>
        <v>1.5146842357883204E-3</v>
      </c>
      <c r="K82" s="388"/>
      <c r="L82" s="388"/>
      <c r="M82" s="388"/>
    </row>
    <row r="83" spans="1:13" s="157" customFormat="1" ht="14.25" customHeight="1">
      <c r="A83" s="298">
        <v>49</v>
      </c>
      <c r="B83" s="242" t="s">
        <v>470</v>
      </c>
      <c r="C83" s="241">
        <v>716664</v>
      </c>
      <c r="D83" s="571">
        <v>525558</v>
      </c>
      <c r="E83" s="331">
        <f t="shared" si="4"/>
        <v>-0.26666052710893806</v>
      </c>
      <c r="F83" s="241">
        <v>1593588.6</v>
      </c>
      <c r="G83" s="571">
        <v>6399221</v>
      </c>
      <c r="H83" s="331">
        <f t="shared" si="6"/>
        <v>3.0156041527907513</v>
      </c>
      <c r="I83" s="339">
        <f t="shared" si="5"/>
        <v>1.361748498543964E-3</v>
      </c>
      <c r="K83" s="388"/>
      <c r="L83" s="388"/>
      <c r="M83" s="388"/>
    </row>
    <row r="84" spans="1:13" s="157" customFormat="1" ht="14.25" customHeight="1">
      <c r="A84" s="298">
        <v>50</v>
      </c>
      <c r="B84" s="242" t="s">
        <v>562</v>
      </c>
      <c r="C84" s="241">
        <v>0</v>
      </c>
      <c r="D84" s="571">
        <v>723901</v>
      </c>
      <c r="E84" s="331" t="s">
        <v>64</v>
      </c>
      <c r="F84" s="241">
        <v>1526872</v>
      </c>
      <c r="G84" s="571">
        <v>5995994</v>
      </c>
      <c r="H84" s="331">
        <f t="shared" si="6"/>
        <v>2.9269788168228903</v>
      </c>
      <c r="I84" s="339">
        <f t="shared" si="5"/>
        <v>1.2759421540182183E-3</v>
      </c>
      <c r="K84" s="388"/>
      <c r="L84" s="388"/>
      <c r="M84" s="388"/>
    </row>
    <row r="85" spans="1:13" s="488" customFormat="1" ht="24.75" customHeight="1">
      <c r="A85" s="299"/>
      <c r="B85" s="244" t="s">
        <v>563</v>
      </c>
      <c r="C85" s="241">
        <f>+C86-SUM(C35:C84)</f>
        <v>20798886</v>
      </c>
      <c r="D85" s="571">
        <f>+D86-SUM(D35:D84)</f>
        <v>20630193</v>
      </c>
      <c r="E85" s="331">
        <f>D85/C85-1</f>
        <v>-8.1106747736393592E-3</v>
      </c>
      <c r="F85" s="241">
        <f>+F86-SUM(F35:F84)</f>
        <v>257324563.14000082</v>
      </c>
      <c r="G85" s="571">
        <f>+G86-SUM(G35:G84)</f>
        <v>179377194</v>
      </c>
      <c r="H85" s="331">
        <f>G85/F85-1</f>
        <v>-0.30291460787438518</v>
      </c>
      <c r="I85" s="339">
        <f>G85/$G$86</f>
        <v>3.8171306257828781E-2</v>
      </c>
      <c r="K85" s="388"/>
      <c r="L85" s="388"/>
      <c r="M85" s="388"/>
    </row>
    <row r="86" spans="1:13" s="154" customFormat="1" ht="15.75" thickBot="1">
      <c r="A86" s="300"/>
      <c r="B86" s="404" t="s">
        <v>259</v>
      </c>
      <c r="C86" s="292">
        <v>460074621</v>
      </c>
      <c r="D86" s="292">
        <v>623202023</v>
      </c>
      <c r="E86" s="405">
        <f t="shared" si="4"/>
        <v>0.35456726920827042</v>
      </c>
      <c r="F86" s="292">
        <v>3764192601.250001</v>
      </c>
      <c r="G86" s="292">
        <v>4699267894.8001804</v>
      </c>
      <c r="H86" s="405">
        <f t="shared" si="6"/>
        <v>0.24841324358367389</v>
      </c>
      <c r="I86" s="405">
        <f t="shared" ref="I86" si="7">G86/$G$86</f>
        <v>1</v>
      </c>
      <c r="K86" s="388"/>
      <c r="L86" s="388"/>
      <c r="M86" s="388"/>
    </row>
    <row r="87" spans="1:13" s="154" customFormat="1" ht="15">
      <c r="C87" s="291"/>
      <c r="D87" s="291"/>
      <c r="E87" s="350"/>
      <c r="F87" s="291"/>
      <c r="G87" s="291"/>
      <c r="H87" s="350"/>
      <c r="I87" s="350"/>
      <c r="K87" s="388"/>
      <c r="L87" s="388"/>
      <c r="M87" s="388"/>
    </row>
    <row r="88" spans="1:13" s="154" customFormat="1" ht="49.5" customHeight="1">
      <c r="A88" s="814" t="s">
        <v>560</v>
      </c>
      <c r="B88" s="814"/>
      <c r="C88" s="814"/>
      <c r="D88" s="814"/>
      <c r="E88" s="814"/>
      <c r="F88" s="165"/>
      <c r="G88" s="165"/>
      <c r="H88" s="406"/>
      <c r="I88" s="406"/>
      <c r="K88" s="388"/>
      <c r="L88" s="388"/>
      <c r="M88" s="388"/>
    </row>
    <row r="89" spans="1:13" s="154" customFormat="1" ht="15">
      <c r="C89" s="162"/>
      <c r="E89" s="350"/>
      <c r="F89" s="162"/>
      <c r="G89" s="162"/>
      <c r="H89" s="350"/>
      <c r="I89" s="350"/>
      <c r="K89" s="388"/>
      <c r="L89" s="388"/>
      <c r="M89" s="388"/>
    </row>
    <row r="90" spans="1:13" s="154" customFormat="1" ht="15">
      <c r="C90" s="632"/>
      <c r="D90" s="632"/>
      <c r="E90" s="350"/>
      <c r="F90" s="162"/>
      <c r="G90" s="162"/>
      <c r="H90" s="350"/>
      <c r="I90" s="350"/>
      <c r="K90" s="388"/>
      <c r="L90" s="388"/>
      <c r="M90" s="388"/>
    </row>
    <row r="91" spans="1:13" s="154" customFormat="1" ht="15">
      <c r="E91" s="350"/>
      <c r="H91" s="350"/>
      <c r="I91" s="350"/>
      <c r="K91" s="388"/>
      <c r="L91" s="388"/>
      <c r="M91" s="388"/>
    </row>
    <row r="92" spans="1:13" s="154" customFormat="1" ht="15">
      <c r="E92" s="350"/>
      <c r="H92" s="350"/>
      <c r="I92" s="350"/>
      <c r="K92" s="388"/>
      <c r="L92" s="388"/>
      <c r="M92" s="388"/>
    </row>
    <row r="93" spans="1:13" s="154" customFormat="1" ht="15">
      <c r="A93" s="388"/>
      <c r="B93" s="388"/>
      <c r="C93" s="388"/>
      <c r="D93" s="388"/>
      <c r="E93" s="388"/>
      <c r="F93" s="388"/>
      <c r="G93" s="388"/>
      <c r="H93" s="388"/>
      <c r="I93" s="388"/>
      <c r="K93" s="388"/>
      <c r="L93" s="388"/>
      <c r="M93" s="388"/>
    </row>
    <row r="94" spans="1:13" s="154" customFormat="1" ht="15">
      <c r="A94" s="388"/>
      <c r="B94" s="388"/>
      <c r="C94" s="388"/>
      <c r="D94" s="388"/>
      <c r="E94" s="388"/>
      <c r="F94" s="388"/>
      <c r="G94" s="388"/>
      <c r="H94" s="388"/>
      <c r="I94" s="388"/>
      <c r="K94" s="388"/>
      <c r="L94" s="388"/>
      <c r="M94" s="388"/>
    </row>
    <row r="95" spans="1:13" s="154" customFormat="1" ht="15">
      <c r="A95" s="388"/>
      <c r="B95" s="388"/>
      <c r="C95" s="388"/>
      <c r="D95" s="388"/>
      <c r="E95" s="388"/>
      <c r="F95" s="388"/>
      <c r="G95" s="388"/>
      <c r="H95" s="388"/>
      <c r="I95" s="388"/>
      <c r="K95" s="388"/>
      <c r="L95" s="388"/>
      <c r="M95" s="388"/>
    </row>
    <row r="96" spans="1:13" s="154" customFormat="1" ht="15">
      <c r="A96" s="388"/>
      <c r="B96" s="388"/>
      <c r="C96" s="388"/>
      <c r="D96" s="388"/>
      <c r="E96" s="388"/>
      <c r="F96" s="388"/>
      <c r="G96" s="388"/>
      <c r="H96" s="388"/>
      <c r="I96" s="388"/>
      <c r="K96" s="388"/>
      <c r="L96" s="388"/>
      <c r="M96" s="388"/>
    </row>
    <row r="97" spans="1:13" s="154" customFormat="1" ht="15">
      <c r="A97" s="388"/>
      <c r="B97" s="388"/>
      <c r="C97" s="388"/>
      <c r="D97" s="388"/>
      <c r="E97" s="388"/>
      <c r="F97" s="388"/>
      <c r="G97" s="388"/>
      <c r="H97" s="388"/>
      <c r="I97" s="388"/>
      <c r="K97" s="388"/>
      <c r="L97" s="388"/>
      <c r="M97" s="388"/>
    </row>
    <row r="98" spans="1:13" s="154" customFormat="1" ht="15">
      <c r="A98" s="388"/>
      <c r="B98" s="388"/>
      <c r="C98" s="388"/>
      <c r="D98" s="388"/>
      <c r="E98" s="388"/>
      <c r="F98" s="388"/>
      <c r="G98" s="388"/>
      <c r="H98" s="388"/>
      <c r="I98" s="388"/>
      <c r="K98" s="388"/>
      <c r="L98" s="388"/>
      <c r="M98" s="388"/>
    </row>
    <row r="99" spans="1:13" s="154" customFormat="1" ht="15">
      <c r="A99" s="388"/>
      <c r="B99" s="388"/>
      <c r="C99" s="388"/>
      <c r="D99" s="388"/>
      <c r="E99" s="388"/>
      <c r="F99" s="388"/>
      <c r="G99" s="388"/>
      <c r="H99" s="388"/>
      <c r="I99" s="388"/>
      <c r="K99" s="388"/>
      <c r="L99" s="388"/>
      <c r="M99" s="388"/>
    </row>
    <row r="100" spans="1:13" s="154" customFormat="1" ht="15">
      <c r="A100" s="388"/>
      <c r="B100" s="388"/>
      <c r="C100" s="388"/>
      <c r="D100" s="388"/>
      <c r="E100" s="388"/>
      <c r="F100" s="388"/>
      <c r="G100" s="388"/>
      <c r="H100" s="388"/>
      <c r="I100" s="388"/>
      <c r="K100" s="388"/>
      <c r="L100" s="388"/>
      <c r="M100" s="388"/>
    </row>
    <row r="101" spans="1:13" s="154" customFormat="1" ht="15">
      <c r="A101" s="388"/>
      <c r="B101" s="388"/>
      <c r="C101" s="388"/>
      <c r="D101" s="388"/>
      <c r="E101" s="388"/>
      <c r="F101" s="388"/>
      <c r="G101" s="388"/>
      <c r="H101" s="388"/>
      <c r="I101" s="388"/>
      <c r="K101" s="388"/>
      <c r="L101" s="388"/>
      <c r="M101" s="388"/>
    </row>
    <row r="102" spans="1:13" s="154" customFormat="1" ht="15">
      <c r="A102" s="388"/>
      <c r="B102" s="388"/>
      <c r="C102" s="388"/>
      <c r="D102" s="388"/>
      <c r="E102" s="388"/>
      <c r="F102" s="388"/>
      <c r="G102" s="388"/>
      <c r="H102" s="388"/>
      <c r="I102" s="388"/>
      <c r="K102" s="388"/>
      <c r="L102" s="388"/>
      <c r="M102" s="388"/>
    </row>
    <row r="103" spans="1:13" s="154" customFormat="1" ht="15">
      <c r="A103" s="388"/>
      <c r="B103" s="388"/>
      <c r="C103" s="388"/>
      <c r="D103" s="388"/>
      <c r="E103" s="388"/>
      <c r="F103" s="388"/>
      <c r="G103" s="388"/>
      <c r="H103" s="388"/>
      <c r="I103" s="388"/>
      <c r="K103" s="388"/>
      <c r="L103" s="388"/>
      <c r="M103" s="388"/>
    </row>
    <row r="104" spans="1:13" s="154" customFormat="1" ht="15">
      <c r="A104" s="388"/>
      <c r="B104" s="388"/>
      <c r="C104" s="388"/>
      <c r="D104" s="388"/>
      <c r="E104" s="388"/>
      <c r="F104" s="388"/>
      <c r="G104" s="388"/>
      <c r="H104" s="388"/>
      <c r="I104" s="388"/>
      <c r="K104" s="388"/>
      <c r="L104" s="388"/>
      <c r="M104" s="388"/>
    </row>
    <row r="105" spans="1:13" s="154" customFormat="1" ht="15">
      <c r="A105" s="388"/>
      <c r="B105" s="388"/>
      <c r="C105" s="388"/>
      <c r="D105" s="388"/>
      <c r="E105" s="388"/>
      <c r="F105" s="388"/>
      <c r="G105" s="388"/>
      <c r="H105" s="388"/>
      <c r="I105" s="388"/>
      <c r="K105" s="388"/>
      <c r="L105" s="388"/>
      <c r="M105" s="388"/>
    </row>
    <row r="106" spans="1:13" s="154" customFormat="1" ht="15">
      <c r="A106" s="388"/>
      <c r="B106" s="388"/>
      <c r="C106" s="388"/>
      <c r="D106" s="388"/>
      <c r="E106" s="388"/>
      <c r="F106" s="388"/>
      <c r="G106" s="388"/>
      <c r="H106" s="388"/>
      <c r="I106" s="388"/>
      <c r="K106" s="388"/>
      <c r="L106" s="388"/>
      <c r="M106" s="388"/>
    </row>
    <row r="107" spans="1:13" s="154" customFormat="1" ht="15">
      <c r="A107" s="388"/>
      <c r="B107" s="388"/>
      <c r="C107" s="388"/>
      <c r="D107" s="388"/>
      <c r="E107" s="388"/>
      <c r="F107" s="388"/>
      <c r="G107" s="388"/>
      <c r="H107" s="388"/>
      <c r="I107" s="388"/>
      <c r="K107" s="388"/>
      <c r="L107" s="388"/>
      <c r="M107" s="388"/>
    </row>
    <row r="108" spans="1:13" s="154" customFormat="1" ht="15">
      <c r="A108" s="388"/>
      <c r="B108" s="388"/>
      <c r="C108" s="388"/>
      <c r="D108" s="388"/>
      <c r="E108" s="388"/>
      <c r="F108" s="388"/>
      <c r="G108" s="388"/>
      <c r="H108" s="388"/>
      <c r="I108" s="388"/>
      <c r="K108" s="388"/>
      <c r="L108" s="388"/>
      <c r="M108" s="388"/>
    </row>
    <row r="109" spans="1:13" s="154" customFormat="1" ht="15">
      <c r="A109" s="388"/>
      <c r="B109" s="388"/>
      <c r="C109" s="388"/>
      <c r="D109" s="388"/>
      <c r="E109" s="388"/>
      <c r="F109" s="388"/>
      <c r="G109" s="388"/>
      <c r="H109" s="388"/>
      <c r="I109" s="388"/>
      <c r="K109" s="388"/>
      <c r="L109" s="388"/>
      <c r="M109" s="388"/>
    </row>
    <row r="110" spans="1:13" s="154" customFormat="1" ht="15">
      <c r="A110" s="388"/>
      <c r="B110" s="388"/>
      <c r="C110" s="388"/>
      <c r="D110" s="388"/>
      <c r="E110" s="388"/>
      <c r="F110" s="388"/>
      <c r="G110" s="388"/>
      <c r="H110" s="388"/>
      <c r="I110" s="388"/>
      <c r="K110" s="388"/>
      <c r="L110" s="388"/>
      <c r="M110" s="388"/>
    </row>
    <row r="111" spans="1:13" s="154" customFormat="1" ht="15">
      <c r="A111" s="388"/>
      <c r="B111" s="388"/>
      <c r="C111" s="388"/>
      <c r="D111" s="388"/>
      <c r="E111" s="388"/>
      <c r="F111" s="388"/>
      <c r="G111" s="388"/>
      <c r="H111" s="388"/>
      <c r="I111" s="388"/>
      <c r="K111" s="388"/>
      <c r="L111" s="388"/>
      <c r="M111" s="388"/>
    </row>
    <row r="112" spans="1:13" s="154" customFormat="1" ht="15">
      <c r="A112" s="388"/>
      <c r="B112" s="388"/>
      <c r="C112" s="388"/>
      <c r="D112" s="388"/>
      <c r="E112" s="388"/>
      <c r="F112" s="388"/>
      <c r="G112" s="388"/>
      <c r="H112" s="388"/>
      <c r="I112" s="388"/>
      <c r="K112" s="388"/>
      <c r="L112" s="388"/>
      <c r="M112" s="388"/>
    </row>
    <row r="113" spans="1:13" s="154" customFormat="1" ht="15">
      <c r="A113" s="388"/>
      <c r="B113" s="388"/>
      <c r="C113" s="388"/>
      <c r="D113" s="388"/>
      <c r="E113" s="388"/>
      <c r="F113" s="388"/>
      <c r="G113" s="388"/>
      <c r="H113" s="388"/>
      <c r="I113" s="388"/>
      <c r="K113" s="388"/>
      <c r="L113" s="388"/>
      <c r="M113" s="388"/>
    </row>
    <row r="114" spans="1:13" s="154" customFormat="1" ht="15">
      <c r="A114" s="388"/>
      <c r="B114" s="388"/>
      <c r="C114" s="388"/>
      <c r="D114" s="388"/>
      <c r="E114" s="388"/>
      <c r="F114" s="388"/>
      <c r="G114" s="388"/>
      <c r="H114" s="388"/>
      <c r="I114" s="388"/>
      <c r="K114" s="388"/>
      <c r="L114" s="388"/>
      <c r="M114" s="388"/>
    </row>
    <row r="115" spans="1:13" s="154" customFormat="1" ht="15">
      <c r="A115" s="388"/>
      <c r="B115" s="388"/>
      <c r="C115" s="388"/>
      <c r="D115" s="388"/>
      <c r="E115" s="388"/>
      <c r="F115" s="388"/>
      <c r="G115" s="388"/>
      <c r="H115" s="388"/>
      <c r="I115" s="388"/>
      <c r="K115" s="388"/>
      <c r="L115" s="388"/>
      <c r="M115" s="388"/>
    </row>
    <row r="116" spans="1:13" s="154" customFormat="1" ht="15">
      <c r="A116" s="388"/>
      <c r="B116" s="388"/>
      <c r="C116" s="388"/>
      <c r="D116" s="388"/>
      <c r="E116" s="388"/>
      <c r="F116" s="388"/>
      <c r="G116" s="388"/>
      <c r="H116" s="388"/>
      <c r="I116" s="388"/>
      <c r="K116" s="388"/>
      <c r="L116" s="388"/>
      <c r="M116" s="388"/>
    </row>
    <row r="117" spans="1:13" s="154" customFormat="1" ht="15">
      <c r="A117" s="388"/>
      <c r="B117" s="388"/>
      <c r="C117" s="388"/>
      <c r="D117" s="388"/>
      <c r="E117" s="388"/>
      <c r="F117" s="388"/>
      <c r="G117" s="388"/>
      <c r="H117" s="388"/>
      <c r="I117" s="388"/>
      <c r="K117" s="388"/>
      <c r="L117" s="388"/>
      <c r="M117" s="388"/>
    </row>
    <row r="118" spans="1:13" s="154" customFormat="1" ht="15">
      <c r="A118" s="388"/>
      <c r="B118" s="388"/>
      <c r="C118" s="388"/>
      <c r="D118" s="388"/>
      <c r="E118" s="388"/>
      <c r="F118" s="388"/>
      <c r="G118" s="388"/>
      <c r="H118" s="388"/>
      <c r="I118" s="388"/>
      <c r="K118" s="388"/>
      <c r="L118" s="388"/>
      <c r="M118" s="388"/>
    </row>
    <row r="119" spans="1:13" s="154" customFormat="1" ht="15">
      <c r="A119" s="388"/>
      <c r="B119" s="388"/>
      <c r="C119" s="388"/>
      <c r="D119" s="388"/>
      <c r="E119" s="388"/>
      <c r="F119" s="388"/>
      <c r="G119" s="388"/>
      <c r="H119" s="388"/>
      <c r="I119" s="388"/>
      <c r="K119" s="388"/>
      <c r="L119" s="388"/>
      <c r="M119" s="388"/>
    </row>
    <row r="120" spans="1:13" s="154" customFormat="1" ht="15">
      <c r="A120" s="388"/>
      <c r="B120" s="388"/>
      <c r="C120" s="388"/>
      <c r="D120" s="388"/>
      <c r="E120" s="388"/>
      <c r="F120" s="388"/>
      <c r="G120" s="388"/>
      <c r="H120" s="388"/>
      <c r="I120" s="388"/>
      <c r="K120" s="388"/>
      <c r="L120" s="388"/>
      <c r="M120" s="388"/>
    </row>
    <row r="121" spans="1:13" s="154" customFormat="1" ht="15">
      <c r="E121" s="350"/>
      <c r="F121" s="350"/>
      <c r="H121" s="388"/>
      <c r="I121" s="388"/>
      <c r="K121" s="388"/>
      <c r="L121" s="388"/>
      <c r="M121" s="388"/>
    </row>
    <row r="122" spans="1:13" s="154" customFormat="1" ht="15">
      <c r="E122" s="350"/>
      <c r="F122" s="350"/>
      <c r="H122" s="388"/>
      <c r="I122" s="388"/>
      <c r="K122" s="388"/>
      <c r="L122" s="388"/>
      <c r="M122" s="388"/>
    </row>
    <row r="123" spans="1:13" s="154" customFormat="1" ht="15">
      <c r="E123" s="350"/>
      <c r="F123" s="350"/>
      <c r="H123" s="388"/>
      <c r="I123" s="388"/>
      <c r="K123" s="388"/>
      <c r="L123" s="388"/>
      <c r="M123" s="388"/>
    </row>
    <row r="124" spans="1:13" s="154" customFormat="1" ht="15">
      <c r="E124" s="350"/>
      <c r="F124" s="350"/>
      <c r="H124" s="388"/>
      <c r="I124" s="388"/>
      <c r="K124" s="388"/>
      <c r="L124" s="388"/>
      <c r="M124" s="388"/>
    </row>
    <row r="125" spans="1:13" s="154" customFormat="1" ht="15">
      <c r="E125" s="350"/>
      <c r="F125" s="350"/>
      <c r="H125" s="388"/>
      <c r="I125" s="388"/>
      <c r="K125" s="388"/>
      <c r="L125" s="388"/>
      <c r="M125" s="388"/>
    </row>
    <row r="126" spans="1:13" s="154" customFormat="1" ht="15">
      <c r="E126" s="350"/>
      <c r="F126" s="350"/>
      <c r="H126" s="388"/>
      <c r="I126" s="388"/>
      <c r="K126" s="388"/>
      <c r="L126" s="388"/>
      <c r="M126" s="388"/>
    </row>
    <row r="127" spans="1:13" s="154" customFormat="1" ht="15">
      <c r="E127" s="350"/>
      <c r="F127" s="350"/>
      <c r="H127" s="388"/>
      <c r="I127" s="388"/>
      <c r="K127" s="388"/>
      <c r="L127" s="388"/>
      <c r="M127" s="388"/>
    </row>
    <row r="128" spans="1:13" s="154" customFormat="1" ht="15">
      <c r="E128" s="350"/>
      <c r="F128" s="350"/>
      <c r="H128" s="388"/>
      <c r="I128" s="388"/>
      <c r="K128" s="388"/>
      <c r="L128" s="388"/>
      <c r="M128" s="388"/>
    </row>
    <row r="129" spans="5:13" s="154" customFormat="1" ht="15">
      <c r="E129" s="350"/>
      <c r="F129" s="350"/>
      <c r="H129" s="388"/>
      <c r="I129" s="388"/>
      <c r="K129" s="388"/>
      <c r="L129" s="388"/>
      <c r="M129" s="388"/>
    </row>
    <row r="130" spans="5:13" s="154" customFormat="1" ht="15">
      <c r="E130" s="350"/>
      <c r="F130" s="350"/>
      <c r="H130" s="388"/>
      <c r="I130" s="388"/>
      <c r="K130" s="388"/>
      <c r="L130" s="388"/>
      <c r="M130" s="388"/>
    </row>
    <row r="131" spans="5:13" s="154" customFormat="1" ht="15">
      <c r="E131" s="350"/>
      <c r="F131" s="350"/>
      <c r="H131" s="388"/>
      <c r="I131" s="388"/>
      <c r="K131" s="388"/>
      <c r="L131" s="388"/>
      <c r="M131" s="388"/>
    </row>
    <row r="132" spans="5:13" s="154" customFormat="1" ht="15">
      <c r="E132" s="350"/>
      <c r="F132" s="350"/>
      <c r="H132" s="388"/>
      <c r="I132" s="388"/>
      <c r="K132" s="388"/>
      <c r="L132" s="388"/>
      <c r="M132" s="388"/>
    </row>
    <row r="133" spans="5:13" s="154" customFormat="1" ht="15">
      <c r="E133" s="350"/>
      <c r="F133" s="350"/>
      <c r="H133" s="388"/>
      <c r="I133" s="388"/>
      <c r="K133" s="388"/>
      <c r="L133" s="388"/>
      <c r="M133" s="388"/>
    </row>
    <row r="134" spans="5:13" s="154" customFormat="1" ht="15">
      <c r="E134" s="350"/>
      <c r="F134" s="350"/>
      <c r="H134" s="388"/>
      <c r="I134" s="388"/>
      <c r="K134" s="388"/>
      <c r="L134" s="388"/>
      <c r="M134" s="388"/>
    </row>
    <row r="135" spans="5:13" s="154" customFormat="1" ht="15">
      <c r="E135" s="350"/>
      <c r="F135" s="350"/>
      <c r="H135" s="388"/>
      <c r="I135" s="388"/>
      <c r="K135" s="388"/>
      <c r="L135" s="388"/>
      <c r="M135" s="388"/>
    </row>
    <row r="136" spans="5:13" s="154" customFormat="1" ht="15">
      <c r="E136" s="350"/>
      <c r="F136" s="350"/>
      <c r="H136" s="388"/>
      <c r="I136" s="388"/>
      <c r="K136" s="388"/>
      <c r="L136" s="388"/>
      <c r="M136" s="388"/>
    </row>
    <row r="137" spans="5:13" s="154" customFormat="1" ht="15">
      <c r="E137" s="350"/>
      <c r="F137" s="350"/>
      <c r="H137" s="388"/>
      <c r="I137" s="388"/>
      <c r="K137" s="388"/>
      <c r="L137" s="388"/>
      <c r="M137" s="388"/>
    </row>
    <row r="138" spans="5:13" s="154" customFormat="1" ht="15">
      <c r="E138" s="350"/>
      <c r="F138" s="350"/>
      <c r="H138" s="388"/>
      <c r="I138" s="388"/>
      <c r="K138" s="388"/>
      <c r="L138" s="388"/>
      <c r="M138" s="388"/>
    </row>
    <row r="139" spans="5:13" s="154" customFormat="1" ht="15">
      <c r="E139" s="350"/>
      <c r="F139" s="350"/>
      <c r="H139" s="388"/>
      <c r="I139" s="388"/>
      <c r="K139" s="388"/>
      <c r="L139" s="388"/>
      <c r="M139" s="388"/>
    </row>
    <row r="140" spans="5:13" s="154" customFormat="1" ht="15">
      <c r="E140" s="350"/>
      <c r="F140" s="350"/>
      <c r="H140" s="388"/>
      <c r="I140" s="388"/>
      <c r="K140" s="388"/>
      <c r="L140" s="388"/>
      <c r="M140" s="388"/>
    </row>
    <row r="141" spans="5:13" s="154" customFormat="1" ht="15">
      <c r="E141" s="350"/>
      <c r="F141" s="350"/>
      <c r="H141" s="388"/>
      <c r="I141" s="388"/>
      <c r="K141" s="388"/>
      <c r="L141" s="388"/>
      <c r="M141" s="388"/>
    </row>
    <row r="142" spans="5:13" s="154" customFormat="1" ht="15">
      <c r="E142" s="350"/>
      <c r="F142" s="350"/>
      <c r="H142" s="388"/>
      <c r="I142" s="388"/>
      <c r="K142" s="388"/>
      <c r="L142" s="388"/>
      <c r="M142" s="388"/>
    </row>
    <row r="143" spans="5:13" s="154" customFormat="1" ht="15">
      <c r="E143" s="350"/>
      <c r="F143" s="350"/>
      <c r="H143" s="388"/>
      <c r="I143" s="388"/>
      <c r="K143" s="388"/>
      <c r="L143" s="388"/>
      <c r="M143" s="388"/>
    </row>
    <row r="144" spans="5:13" s="154" customFormat="1" ht="15">
      <c r="E144" s="350"/>
      <c r="F144" s="350"/>
      <c r="H144" s="388"/>
      <c r="I144" s="388"/>
      <c r="K144" s="388"/>
      <c r="L144" s="388"/>
      <c r="M144" s="388"/>
    </row>
    <row r="145" spans="5:13" s="154" customFormat="1" ht="15">
      <c r="E145" s="350"/>
      <c r="F145" s="350"/>
      <c r="H145" s="388"/>
      <c r="I145" s="388"/>
      <c r="K145" s="388"/>
      <c r="L145" s="388"/>
      <c r="M145" s="388"/>
    </row>
    <row r="146" spans="5:13" s="154" customFormat="1" ht="15">
      <c r="E146" s="350"/>
      <c r="F146" s="350"/>
      <c r="H146" s="388"/>
      <c r="I146" s="388"/>
      <c r="K146" s="388"/>
      <c r="L146" s="388"/>
      <c r="M146" s="388"/>
    </row>
    <row r="147" spans="5:13" s="154" customFormat="1" ht="15">
      <c r="E147" s="350"/>
      <c r="F147" s="350"/>
      <c r="H147" s="388"/>
      <c r="I147" s="388"/>
      <c r="K147" s="388"/>
      <c r="L147" s="388"/>
      <c r="M147" s="388"/>
    </row>
    <row r="148" spans="5:13" s="154" customFormat="1" ht="15">
      <c r="E148" s="350"/>
      <c r="F148" s="350"/>
      <c r="H148" s="388"/>
      <c r="I148" s="388"/>
      <c r="K148" s="388"/>
      <c r="L148" s="388"/>
      <c r="M148" s="388"/>
    </row>
    <row r="149" spans="5:13" s="154" customFormat="1" ht="15">
      <c r="E149" s="350"/>
      <c r="F149" s="350"/>
      <c r="H149" s="388"/>
      <c r="I149" s="388"/>
      <c r="K149" s="388"/>
      <c r="L149" s="388"/>
      <c r="M149" s="388"/>
    </row>
    <row r="150" spans="5:13" s="154" customFormat="1" ht="15">
      <c r="E150" s="350"/>
      <c r="F150" s="350"/>
      <c r="H150" s="388"/>
      <c r="I150" s="388"/>
      <c r="K150" s="388"/>
      <c r="L150" s="388"/>
      <c r="M150" s="388"/>
    </row>
    <row r="151" spans="5:13" s="154" customFormat="1" ht="15">
      <c r="E151" s="350"/>
      <c r="F151" s="350"/>
      <c r="H151" s="388"/>
      <c r="I151" s="388"/>
      <c r="K151" s="388"/>
      <c r="L151" s="388"/>
      <c r="M151" s="388"/>
    </row>
    <row r="152" spans="5:13" s="154" customFormat="1" ht="15">
      <c r="E152" s="350"/>
      <c r="F152" s="350"/>
      <c r="H152" s="388"/>
      <c r="I152" s="388"/>
      <c r="K152" s="388"/>
      <c r="L152" s="388"/>
      <c r="M152" s="388"/>
    </row>
    <row r="153" spans="5:13" s="154" customFormat="1" ht="15">
      <c r="E153" s="350"/>
      <c r="F153" s="350"/>
      <c r="H153" s="388"/>
      <c r="I153" s="388"/>
      <c r="K153" s="388"/>
      <c r="L153" s="388"/>
      <c r="M153" s="388"/>
    </row>
    <row r="154" spans="5:13" s="154" customFormat="1" ht="15">
      <c r="E154" s="350"/>
      <c r="F154" s="350"/>
      <c r="H154" s="388"/>
      <c r="I154" s="388"/>
      <c r="K154" s="388"/>
      <c r="L154" s="388"/>
      <c r="M154" s="388"/>
    </row>
    <row r="155" spans="5:13" s="154" customFormat="1" ht="15">
      <c r="E155" s="350"/>
      <c r="F155" s="350"/>
      <c r="H155" s="388"/>
      <c r="I155" s="388"/>
      <c r="K155" s="388"/>
      <c r="L155" s="388"/>
      <c r="M155" s="388"/>
    </row>
    <row r="156" spans="5:13" s="154" customFormat="1" ht="15">
      <c r="E156" s="350"/>
      <c r="F156" s="350"/>
      <c r="H156" s="388"/>
      <c r="I156" s="388"/>
      <c r="K156" s="388"/>
      <c r="L156" s="388"/>
      <c r="M156" s="388"/>
    </row>
    <row r="157" spans="5:13" s="154" customFormat="1" ht="15">
      <c r="E157" s="350"/>
      <c r="F157" s="350"/>
      <c r="H157" s="388"/>
      <c r="I157" s="388"/>
      <c r="K157" s="388"/>
      <c r="L157" s="388"/>
      <c r="M157" s="388"/>
    </row>
    <row r="158" spans="5:13" s="154" customFormat="1" ht="15">
      <c r="E158" s="350"/>
      <c r="F158" s="350"/>
      <c r="H158" s="388"/>
      <c r="I158" s="388"/>
      <c r="K158" s="388"/>
      <c r="L158" s="388"/>
      <c r="M158" s="388"/>
    </row>
    <row r="159" spans="5:13" s="154" customFormat="1" ht="15">
      <c r="E159" s="350"/>
      <c r="F159" s="350"/>
      <c r="H159" s="388"/>
      <c r="I159" s="388"/>
      <c r="K159" s="388"/>
      <c r="L159" s="388"/>
      <c r="M159" s="388"/>
    </row>
    <row r="160" spans="5:13" s="154" customFormat="1" ht="15">
      <c r="E160" s="350"/>
      <c r="F160" s="350"/>
      <c r="H160" s="388"/>
      <c r="I160" s="388"/>
      <c r="K160" s="388"/>
      <c r="L160" s="388"/>
      <c r="M160" s="388"/>
    </row>
    <row r="161" spans="5:13" s="154" customFormat="1" ht="15">
      <c r="E161" s="350"/>
      <c r="F161" s="350"/>
      <c r="H161" s="388"/>
      <c r="I161" s="388"/>
      <c r="K161" s="388"/>
      <c r="L161" s="388"/>
      <c r="M161" s="388"/>
    </row>
    <row r="162" spans="5:13" s="154" customFormat="1" ht="15">
      <c r="E162" s="350"/>
      <c r="F162" s="350"/>
      <c r="H162" s="388"/>
      <c r="I162" s="388"/>
      <c r="K162" s="388"/>
      <c r="L162" s="388"/>
      <c r="M162" s="388"/>
    </row>
    <row r="163" spans="5:13" s="154" customFormat="1" ht="15">
      <c r="E163" s="350"/>
      <c r="F163" s="350"/>
      <c r="H163" s="388"/>
      <c r="I163" s="388"/>
      <c r="K163" s="388"/>
      <c r="L163" s="388"/>
      <c r="M163" s="388"/>
    </row>
    <row r="164" spans="5:13" s="154" customFormat="1" ht="15">
      <c r="E164" s="350"/>
      <c r="F164" s="350"/>
      <c r="H164" s="388"/>
      <c r="I164" s="388"/>
      <c r="K164" s="388"/>
      <c r="L164" s="388"/>
      <c r="M164" s="388"/>
    </row>
    <row r="165" spans="5:13" s="154" customFormat="1" ht="15">
      <c r="E165" s="350"/>
      <c r="F165" s="350"/>
      <c r="H165" s="388"/>
      <c r="I165" s="388"/>
      <c r="K165" s="388"/>
      <c r="L165" s="388"/>
      <c r="M165" s="388"/>
    </row>
    <row r="166" spans="5:13" s="154" customFormat="1" ht="15">
      <c r="E166" s="350"/>
      <c r="F166" s="350"/>
      <c r="H166" s="388"/>
      <c r="I166" s="388"/>
      <c r="K166" s="388"/>
      <c r="L166" s="388"/>
      <c r="M166" s="388"/>
    </row>
    <row r="167" spans="5:13" s="154" customFormat="1" ht="15">
      <c r="E167" s="350"/>
      <c r="F167" s="350"/>
      <c r="H167" s="388"/>
      <c r="I167" s="388"/>
      <c r="K167" s="388"/>
      <c r="L167" s="388"/>
      <c r="M167" s="388"/>
    </row>
    <row r="168" spans="5:13" s="154" customFormat="1" ht="15">
      <c r="E168" s="350"/>
      <c r="F168" s="350"/>
      <c r="H168" s="388"/>
      <c r="I168" s="388"/>
      <c r="K168" s="388"/>
      <c r="L168" s="388"/>
      <c r="M168" s="388"/>
    </row>
    <row r="169" spans="5:13" s="154" customFormat="1" ht="15">
      <c r="E169" s="350"/>
      <c r="F169" s="350"/>
      <c r="H169" s="388"/>
      <c r="I169" s="388"/>
      <c r="K169" s="388"/>
      <c r="L169" s="388"/>
      <c r="M169" s="388"/>
    </row>
    <row r="170" spans="5:13" s="154" customFormat="1" ht="15">
      <c r="E170" s="350"/>
      <c r="F170" s="350"/>
      <c r="H170" s="388"/>
      <c r="I170" s="388"/>
      <c r="K170" s="388"/>
      <c r="L170" s="388"/>
      <c r="M170" s="388"/>
    </row>
    <row r="171" spans="5:13" s="154" customFormat="1" ht="15">
      <c r="E171" s="350"/>
      <c r="F171" s="350"/>
      <c r="H171" s="388"/>
      <c r="I171" s="388"/>
      <c r="K171" s="388"/>
      <c r="L171" s="388"/>
      <c r="M171" s="388"/>
    </row>
    <row r="172" spans="5:13" s="154" customFormat="1" ht="15">
      <c r="E172" s="350"/>
      <c r="F172" s="350"/>
      <c r="H172" s="388"/>
      <c r="I172" s="388"/>
      <c r="K172" s="388"/>
      <c r="L172" s="388"/>
      <c r="M172" s="388"/>
    </row>
    <row r="173" spans="5:13" s="154" customFormat="1" ht="15">
      <c r="E173" s="350"/>
      <c r="F173" s="350"/>
      <c r="H173" s="388"/>
      <c r="I173" s="388"/>
      <c r="K173" s="388"/>
      <c r="L173" s="388"/>
      <c r="M173" s="388"/>
    </row>
    <row r="174" spans="5:13" s="154" customFormat="1" ht="15">
      <c r="E174" s="350"/>
      <c r="F174" s="350"/>
      <c r="H174" s="388"/>
      <c r="I174" s="388"/>
      <c r="K174" s="388"/>
      <c r="L174" s="388"/>
      <c r="M174" s="388"/>
    </row>
    <row r="175" spans="5:13" s="154" customFormat="1" ht="15">
      <c r="E175" s="350"/>
      <c r="F175" s="350"/>
      <c r="H175" s="388"/>
      <c r="I175" s="388"/>
      <c r="K175" s="388"/>
      <c r="L175" s="388"/>
      <c r="M175" s="388"/>
    </row>
    <row r="176" spans="5:13" s="154" customFormat="1" ht="15">
      <c r="E176" s="350"/>
      <c r="F176" s="350"/>
      <c r="H176" s="388"/>
      <c r="I176" s="388"/>
      <c r="K176" s="388"/>
      <c r="L176" s="388"/>
      <c r="M176" s="388"/>
    </row>
    <row r="177" spans="5:13" s="154" customFormat="1" ht="15">
      <c r="E177" s="350"/>
      <c r="F177" s="350"/>
      <c r="H177" s="388"/>
      <c r="I177" s="388"/>
      <c r="K177" s="388"/>
      <c r="L177" s="388"/>
      <c r="M177" s="388"/>
    </row>
    <row r="178" spans="5:13" s="154" customFormat="1" ht="15">
      <c r="E178" s="350"/>
      <c r="F178" s="350"/>
      <c r="H178" s="388"/>
      <c r="I178" s="388"/>
      <c r="K178" s="388"/>
      <c r="L178" s="388"/>
      <c r="M178" s="388"/>
    </row>
    <row r="179" spans="5:13" s="154" customFormat="1" ht="15">
      <c r="E179" s="350"/>
      <c r="F179" s="350"/>
      <c r="H179" s="388"/>
      <c r="I179" s="388"/>
      <c r="K179" s="388"/>
      <c r="L179" s="388"/>
      <c r="M179" s="388"/>
    </row>
    <row r="180" spans="5:13" s="154" customFormat="1" ht="15">
      <c r="E180" s="350"/>
      <c r="F180" s="350"/>
      <c r="H180" s="388"/>
      <c r="I180" s="388"/>
      <c r="K180" s="388"/>
      <c r="L180" s="388"/>
      <c r="M180" s="388"/>
    </row>
    <row r="181" spans="5:13" s="154" customFormat="1" ht="15">
      <c r="E181" s="350"/>
      <c r="F181" s="350"/>
      <c r="H181" s="388"/>
      <c r="I181" s="388"/>
      <c r="K181" s="388"/>
      <c r="L181" s="388"/>
      <c r="M181" s="388"/>
    </row>
    <row r="182" spans="5:13" s="154" customFormat="1" ht="15">
      <c r="E182" s="350"/>
      <c r="F182" s="350"/>
      <c r="H182" s="388"/>
      <c r="I182" s="388"/>
      <c r="K182" s="388"/>
      <c r="L182" s="388"/>
      <c r="M182" s="388"/>
    </row>
    <row r="183" spans="5:13" s="154" customFormat="1" ht="15">
      <c r="E183" s="350"/>
      <c r="F183" s="350"/>
      <c r="H183" s="388"/>
      <c r="I183" s="388"/>
      <c r="K183" s="388"/>
      <c r="L183" s="388"/>
      <c r="M183" s="388"/>
    </row>
    <row r="184" spans="5:13" s="154" customFormat="1" ht="15">
      <c r="E184" s="350"/>
      <c r="F184" s="350"/>
      <c r="H184" s="388"/>
      <c r="I184" s="388"/>
      <c r="K184" s="388"/>
      <c r="L184" s="388"/>
      <c r="M184" s="388"/>
    </row>
    <row r="185" spans="5:13" s="154" customFormat="1" ht="15">
      <c r="E185" s="350"/>
      <c r="F185" s="350"/>
      <c r="H185" s="388"/>
      <c r="I185" s="388"/>
      <c r="K185" s="388"/>
      <c r="L185" s="388"/>
      <c r="M185" s="388"/>
    </row>
    <row r="186" spans="5:13" s="154" customFormat="1" ht="15">
      <c r="E186" s="350"/>
      <c r="F186" s="350"/>
      <c r="H186" s="388"/>
      <c r="I186" s="388"/>
      <c r="K186" s="388"/>
      <c r="L186" s="388"/>
      <c r="M186" s="388"/>
    </row>
    <row r="187" spans="5:13" s="154" customFormat="1" ht="15">
      <c r="E187" s="350"/>
      <c r="F187" s="350"/>
      <c r="H187" s="388"/>
      <c r="I187" s="388"/>
      <c r="K187" s="388"/>
      <c r="L187" s="388"/>
      <c r="M187" s="388"/>
    </row>
    <row r="188" spans="5:13" s="154" customFormat="1" ht="15">
      <c r="E188" s="350"/>
      <c r="F188" s="350"/>
      <c r="H188" s="388"/>
      <c r="I188" s="388"/>
      <c r="K188" s="388"/>
      <c r="L188" s="388"/>
      <c r="M188" s="388"/>
    </row>
    <row r="189" spans="5:13" s="154" customFormat="1" ht="15">
      <c r="E189" s="350"/>
      <c r="F189" s="350"/>
      <c r="H189" s="388"/>
      <c r="I189" s="388"/>
      <c r="K189" s="388"/>
      <c r="L189" s="388"/>
      <c r="M189" s="388"/>
    </row>
    <row r="190" spans="5:13" s="154" customFormat="1" ht="15">
      <c r="E190" s="350"/>
      <c r="F190" s="350"/>
      <c r="H190" s="388"/>
      <c r="I190" s="388"/>
      <c r="K190" s="388"/>
      <c r="L190" s="388"/>
      <c r="M190" s="388"/>
    </row>
    <row r="191" spans="5:13" s="154" customFormat="1" ht="15">
      <c r="E191" s="350"/>
      <c r="F191" s="350"/>
      <c r="H191" s="388"/>
      <c r="I191" s="388"/>
      <c r="K191" s="388"/>
      <c r="L191" s="388"/>
      <c r="M191" s="388"/>
    </row>
    <row r="192" spans="5:13" s="154" customFormat="1" ht="15">
      <c r="E192" s="350"/>
      <c r="F192" s="350"/>
      <c r="H192" s="388"/>
      <c r="I192" s="388"/>
      <c r="K192" s="388"/>
      <c r="L192" s="388"/>
      <c r="M192" s="388"/>
    </row>
    <row r="193" spans="5:13" s="154" customFormat="1" ht="15">
      <c r="E193" s="350"/>
      <c r="F193" s="350"/>
      <c r="H193" s="388"/>
      <c r="I193" s="388"/>
      <c r="K193" s="388"/>
      <c r="L193" s="388"/>
      <c r="M193" s="388"/>
    </row>
    <row r="194" spans="5:13" s="154" customFormat="1" ht="15">
      <c r="E194" s="350"/>
      <c r="F194" s="350"/>
      <c r="H194" s="388"/>
      <c r="I194" s="388"/>
      <c r="K194" s="388"/>
      <c r="L194" s="388"/>
      <c r="M194" s="388"/>
    </row>
    <row r="195" spans="5:13" s="154" customFormat="1" ht="15">
      <c r="E195" s="350"/>
      <c r="F195" s="350"/>
      <c r="H195" s="388"/>
      <c r="I195" s="388"/>
      <c r="K195" s="388"/>
      <c r="L195" s="388"/>
      <c r="M195" s="388"/>
    </row>
    <row r="196" spans="5:13" s="154" customFormat="1" ht="15">
      <c r="E196" s="350"/>
      <c r="F196" s="350"/>
      <c r="H196" s="388"/>
      <c r="I196" s="388"/>
      <c r="K196" s="388"/>
      <c r="L196" s="388"/>
      <c r="M196" s="388"/>
    </row>
    <row r="197" spans="5:13" s="154" customFormat="1" ht="15">
      <c r="E197" s="350"/>
      <c r="F197" s="350"/>
      <c r="H197" s="388"/>
      <c r="I197" s="388"/>
      <c r="K197" s="388"/>
      <c r="L197" s="388"/>
      <c r="M197" s="388"/>
    </row>
    <row r="198" spans="5:13" s="154" customFormat="1" ht="15">
      <c r="E198" s="350"/>
      <c r="F198" s="350"/>
      <c r="H198" s="388"/>
      <c r="I198" s="388"/>
      <c r="K198" s="388"/>
      <c r="L198" s="388"/>
      <c r="M198" s="388"/>
    </row>
    <row r="199" spans="5:13" s="154" customFormat="1" ht="15">
      <c r="E199" s="350"/>
      <c r="F199" s="350"/>
      <c r="H199" s="388"/>
      <c r="I199" s="388"/>
      <c r="K199" s="388"/>
      <c r="L199" s="388"/>
      <c r="M199" s="388"/>
    </row>
    <row r="200" spans="5:13" s="154" customFormat="1" ht="15">
      <c r="E200" s="350"/>
      <c r="F200" s="350"/>
      <c r="H200" s="388"/>
      <c r="I200" s="388"/>
      <c r="K200" s="388"/>
      <c r="L200" s="388"/>
      <c r="M200" s="388"/>
    </row>
    <row r="201" spans="5:13" s="154" customFormat="1" ht="15">
      <c r="E201" s="350"/>
      <c r="F201" s="350"/>
      <c r="H201" s="388"/>
      <c r="I201" s="388"/>
      <c r="K201" s="388"/>
      <c r="L201" s="388"/>
      <c r="M201" s="388"/>
    </row>
    <row r="202" spans="5:13" s="154" customFormat="1" ht="15">
      <c r="E202" s="350"/>
      <c r="F202" s="350"/>
      <c r="H202" s="388"/>
      <c r="I202" s="388"/>
      <c r="K202" s="388"/>
      <c r="L202" s="388"/>
      <c r="M202" s="388"/>
    </row>
    <row r="203" spans="5:13" s="154" customFormat="1" ht="15">
      <c r="E203" s="350"/>
      <c r="F203" s="350"/>
      <c r="H203" s="388"/>
      <c r="I203" s="388"/>
      <c r="K203" s="388"/>
      <c r="L203" s="388"/>
      <c r="M203" s="388"/>
    </row>
    <row r="204" spans="5:13" s="154" customFormat="1" ht="15">
      <c r="E204" s="350"/>
      <c r="F204" s="350"/>
      <c r="H204" s="388"/>
      <c r="I204" s="388"/>
      <c r="K204" s="388"/>
      <c r="L204" s="388"/>
      <c r="M204" s="388"/>
    </row>
    <row r="205" spans="5:13" s="154" customFormat="1" ht="15">
      <c r="E205" s="350"/>
      <c r="F205" s="350"/>
      <c r="H205" s="388"/>
      <c r="I205" s="388"/>
      <c r="K205" s="388"/>
      <c r="L205" s="388"/>
      <c r="M205" s="388"/>
    </row>
    <row r="206" spans="5:13" s="154" customFormat="1" ht="15">
      <c r="E206" s="350"/>
      <c r="F206" s="350"/>
      <c r="H206" s="388"/>
      <c r="I206" s="388"/>
      <c r="K206" s="388"/>
      <c r="L206" s="388"/>
      <c r="M206" s="388"/>
    </row>
    <row r="207" spans="5:13" s="154" customFormat="1" ht="15">
      <c r="E207" s="350"/>
      <c r="F207" s="350"/>
      <c r="H207" s="388"/>
      <c r="I207" s="388"/>
      <c r="K207" s="388"/>
      <c r="L207" s="388"/>
      <c r="M207" s="388"/>
    </row>
    <row r="208" spans="5:13" s="154" customFormat="1" ht="15">
      <c r="E208" s="350"/>
      <c r="F208" s="350"/>
      <c r="H208" s="388"/>
      <c r="I208" s="388"/>
      <c r="K208" s="388"/>
      <c r="L208" s="388"/>
      <c r="M208" s="388"/>
    </row>
    <row r="209" spans="5:13" s="154" customFormat="1" ht="15">
      <c r="E209" s="350"/>
      <c r="F209" s="350"/>
      <c r="H209" s="388"/>
      <c r="I209" s="388"/>
      <c r="K209" s="388"/>
      <c r="L209" s="388"/>
      <c r="M209" s="388"/>
    </row>
    <row r="210" spans="5:13" s="154" customFormat="1" ht="15">
      <c r="E210" s="350"/>
      <c r="F210" s="350"/>
      <c r="H210" s="388"/>
      <c r="I210" s="388"/>
      <c r="K210" s="388"/>
      <c r="L210" s="388"/>
      <c r="M210" s="388"/>
    </row>
    <row r="211" spans="5:13" s="154" customFormat="1" ht="15">
      <c r="E211" s="350"/>
      <c r="F211" s="350"/>
      <c r="H211" s="388"/>
      <c r="I211" s="388"/>
      <c r="K211" s="388"/>
      <c r="L211" s="388"/>
      <c r="M211" s="388"/>
    </row>
    <row r="212" spans="5:13" s="154" customFormat="1" ht="15">
      <c r="E212" s="350"/>
      <c r="F212" s="350"/>
      <c r="H212" s="388"/>
      <c r="I212" s="388"/>
      <c r="K212" s="388"/>
      <c r="L212" s="388"/>
      <c r="M212" s="388"/>
    </row>
    <row r="213" spans="5:13" s="154" customFormat="1" ht="15">
      <c r="E213" s="350"/>
      <c r="F213" s="350"/>
      <c r="H213" s="388"/>
      <c r="I213" s="388"/>
      <c r="K213" s="388"/>
      <c r="L213" s="388"/>
      <c r="M213" s="388"/>
    </row>
    <row r="214" spans="5:13" s="154" customFormat="1" ht="15">
      <c r="E214" s="350"/>
      <c r="F214" s="350"/>
      <c r="H214" s="388"/>
      <c r="I214" s="388"/>
      <c r="K214" s="388"/>
      <c r="L214" s="388"/>
      <c r="M214" s="388"/>
    </row>
    <row r="215" spans="5:13" s="154" customFormat="1" ht="15">
      <c r="E215" s="350"/>
      <c r="F215" s="350"/>
      <c r="H215" s="388"/>
      <c r="I215" s="388"/>
      <c r="K215" s="388"/>
      <c r="L215" s="388"/>
      <c r="M215" s="388"/>
    </row>
    <row r="216" spans="5:13" s="154" customFormat="1" ht="15">
      <c r="E216" s="350"/>
      <c r="F216" s="350"/>
      <c r="H216" s="388"/>
      <c r="I216" s="388"/>
      <c r="K216" s="388"/>
      <c r="L216" s="388"/>
      <c r="M216" s="388"/>
    </row>
    <row r="217" spans="5:13" s="154" customFormat="1" ht="15">
      <c r="E217" s="350"/>
      <c r="F217" s="350"/>
      <c r="H217" s="388"/>
      <c r="I217" s="388"/>
      <c r="K217" s="388"/>
      <c r="L217" s="388"/>
      <c r="M217" s="388"/>
    </row>
    <row r="218" spans="5:13" s="154" customFormat="1" ht="15">
      <c r="E218" s="350"/>
      <c r="F218" s="350"/>
      <c r="H218" s="388"/>
      <c r="I218" s="388"/>
      <c r="K218" s="388"/>
      <c r="L218" s="388"/>
      <c r="M218" s="388"/>
    </row>
    <row r="219" spans="5:13" s="154" customFormat="1" ht="15">
      <c r="E219" s="350"/>
      <c r="F219" s="350"/>
      <c r="H219" s="388"/>
      <c r="I219" s="388"/>
      <c r="K219" s="388"/>
      <c r="L219" s="388"/>
      <c r="M219" s="388"/>
    </row>
    <row r="220" spans="5:13" s="154" customFormat="1" ht="15">
      <c r="E220" s="350"/>
      <c r="F220" s="350"/>
      <c r="H220" s="388"/>
      <c r="I220" s="388"/>
      <c r="K220" s="388"/>
      <c r="L220" s="388"/>
      <c r="M220" s="388"/>
    </row>
    <row r="221" spans="5:13" s="154" customFormat="1" ht="15">
      <c r="E221" s="350"/>
      <c r="F221" s="350"/>
      <c r="H221" s="388"/>
      <c r="I221" s="388"/>
      <c r="K221" s="388"/>
      <c r="L221" s="388"/>
      <c r="M221" s="388"/>
    </row>
    <row r="222" spans="5:13" s="154" customFormat="1" ht="15">
      <c r="E222" s="350"/>
      <c r="F222" s="350"/>
      <c r="H222" s="388"/>
      <c r="I222" s="388"/>
      <c r="K222" s="388"/>
      <c r="L222" s="388"/>
      <c r="M222" s="388"/>
    </row>
    <row r="223" spans="5:13" s="154" customFormat="1" ht="15">
      <c r="E223" s="350"/>
      <c r="F223" s="350"/>
      <c r="H223" s="388"/>
      <c r="I223" s="388"/>
      <c r="K223" s="388"/>
      <c r="L223" s="388"/>
      <c r="M223" s="388"/>
    </row>
    <row r="224" spans="5:13" s="154" customFormat="1" ht="15">
      <c r="E224" s="350"/>
      <c r="F224" s="350"/>
      <c r="H224" s="388"/>
      <c r="I224" s="388"/>
      <c r="K224" s="388"/>
      <c r="L224" s="388"/>
      <c r="M224" s="388"/>
    </row>
    <row r="225" spans="5:13" s="154" customFormat="1" ht="15">
      <c r="E225" s="350"/>
      <c r="F225" s="350"/>
      <c r="H225" s="388"/>
      <c r="I225" s="388"/>
      <c r="K225" s="388"/>
      <c r="L225" s="388"/>
      <c r="M225" s="388"/>
    </row>
    <row r="226" spans="5:13" s="154" customFormat="1" ht="15">
      <c r="E226" s="350"/>
      <c r="F226" s="350"/>
      <c r="H226" s="388"/>
      <c r="I226" s="388"/>
      <c r="K226" s="388"/>
      <c r="L226" s="388"/>
      <c r="M226" s="388"/>
    </row>
    <row r="227" spans="5:13" s="154" customFormat="1" ht="15">
      <c r="E227" s="350"/>
      <c r="F227" s="350"/>
      <c r="H227" s="388"/>
      <c r="I227" s="388"/>
      <c r="K227" s="388"/>
      <c r="L227" s="388"/>
      <c r="M227" s="388"/>
    </row>
    <row r="228" spans="5:13" s="154" customFormat="1" ht="15">
      <c r="E228" s="350"/>
      <c r="F228" s="350"/>
      <c r="H228" s="388"/>
      <c r="I228" s="388"/>
      <c r="K228" s="388"/>
      <c r="L228" s="388"/>
      <c r="M228" s="388"/>
    </row>
    <row r="229" spans="5:13" s="154" customFormat="1" ht="15">
      <c r="E229" s="350"/>
      <c r="F229" s="350"/>
      <c r="H229" s="388"/>
      <c r="I229" s="388"/>
      <c r="K229" s="388"/>
      <c r="L229" s="388"/>
      <c r="M229" s="388"/>
    </row>
    <row r="230" spans="5:13" s="154" customFormat="1" ht="15">
      <c r="E230" s="350"/>
      <c r="F230" s="350"/>
      <c r="H230" s="388"/>
      <c r="I230" s="388"/>
      <c r="K230" s="388"/>
      <c r="L230" s="388"/>
      <c r="M230" s="388"/>
    </row>
    <row r="231" spans="5:13" s="154" customFormat="1" ht="15">
      <c r="E231" s="350"/>
      <c r="F231" s="350"/>
      <c r="H231" s="388"/>
      <c r="I231" s="388"/>
      <c r="K231" s="388"/>
      <c r="L231" s="388"/>
      <c r="M231" s="388"/>
    </row>
    <row r="232" spans="5:13" s="154" customFormat="1" ht="15">
      <c r="E232" s="350"/>
      <c r="F232" s="350"/>
      <c r="H232" s="388"/>
      <c r="I232" s="388"/>
      <c r="K232" s="388"/>
      <c r="L232" s="388"/>
      <c r="M232" s="388"/>
    </row>
    <row r="233" spans="5:13" s="154" customFormat="1" ht="15">
      <c r="E233" s="350"/>
      <c r="F233" s="350"/>
      <c r="H233" s="388"/>
      <c r="I233" s="388"/>
      <c r="K233" s="388"/>
      <c r="L233" s="388"/>
      <c r="M233" s="388"/>
    </row>
    <row r="234" spans="5:13" s="154" customFormat="1" ht="15">
      <c r="E234" s="350"/>
      <c r="F234" s="350"/>
      <c r="H234" s="388"/>
      <c r="I234" s="388"/>
      <c r="K234" s="388"/>
      <c r="L234" s="388"/>
      <c r="M234" s="388"/>
    </row>
    <row r="235" spans="5:13" s="154" customFormat="1" ht="15">
      <c r="E235" s="350"/>
      <c r="F235" s="350"/>
      <c r="H235" s="388"/>
      <c r="I235" s="388"/>
      <c r="K235" s="388"/>
      <c r="L235" s="388"/>
      <c r="M235" s="388"/>
    </row>
    <row r="236" spans="5:13" s="154" customFormat="1" ht="15">
      <c r="E236" s="350"/>
      <c r="F236" s="350"/>
      <c r="H236" s="388"/>
      <c r="I236" s="388"/>
      <c r="K236" s="388"/>
      <c r="L236" s="388"/>
      <c r="M236" s="388"/>
    </row>
    <row r="237" spans="5:13" s="154" customFormat="1" ht="15">
      <c r="E237" s="350"/>
      <c r="F237" s="350"/>
      <c r="H237" s="388"/>
      <c r="I237" s="388"/>
      <c r="K237" s="388"/>
      <c r="L237" s="388"/>
      <c r="M237" s="388"/>
    </row>
    <row r="238" spans="5:13" s="154" customFormat="1" ht="15">
      <c r="E238" s="350"/>
      <c r="F238" s="350"/>
      <c r="H238" s="388"/>
      <c r="I238" s="388"/>
      <c r="K238" s="388"/>
      <c r="L238" s="388"/>
      <c r="M238" s="388"/>
    </row>
    <row r="239" spans="5:13" s="154" customFormat="1" ht="15">
      <c r="E239" s="350"/>
      <c r="F239" s="350"/>
      <c r="H239" s="388"/>
      <c r="I239" s="388"/>
      <c r="K239" s="388"/>
      <c r="L239" s="388"/>
      <c r="M239" s="388"/>
    </row>
    <row r="240" spans="5:13" s="154" customFormat="1" ht="15">
      <c r="E240" s="350"/>
      <c r="F240" s="350"/>
      <c r="H240" s="388"/>
      <c r="I240" s="388"/>
      <c r="K240" s="388"/>
      <c r="L240" s="388"/>
      <c r="M240" s="388"/>
    </row>
    <row r="241" spans="5:13" s="154" customFormat="1" ht="15">
      <c r="E241" s="350"/>
      <c r="F241" s="350"/>
      <c r="H241" s="388"/>
      <c r="I241" s="388"/>
      <c r="K241" s="388"/>
      <c r="L241" s="388"/>
      <c r="M241" s="388"/>
    </row>
    <row r="242" spans="5:13" s="154" customFormat="1" ht="15">
      <c r="E242" s="350"/>
      <c r="F242" s="350"/>
      <c r="H242" s="388"/>
      <c r="I242" s="388"/>
      <c r="K242" s="388"/>
      <c r="L242" s="388"/>
      <c r="M242" s="388"/>
    </row>
    <row r="243" spans="5:13" s="154" customFormat="1" ht="15">
      <c r="E243" s="350"/>
      <c r="F243" s="350"/>
      <c r="H243" s="388"/>
      <c r="I243" s="388"/>
      <c r="K243" s="388"/>
      <c r="L243" s="388"/>
      <c r="M243" s="388"/>
    </row>
    <row r="244" spans="5:13" s="154" customFormat="1" ht="15">
      <c r="E244" s="350"/>
      <c r="F244" s="350"/>
      <c r="H244" s="388"/>
      <c r="I244" s="388"/>
      <c r="K244" s="388"/>
      <c r="L244" s="388"/>
      <c r="M244" s="388"/>
    </row>
    <row r="245" spans="5:13" s="154" customFormat="1" ht="15">
      <c r="E245" s="350"/>
      <c r="F245" s="350"/>
      <c r="H245" s="388"/>
      <c r="I245" s="388"/>
      <c r="K245" s="388"/>
      <c r="L245" s="388"/>
      <c r="M245" s="388"/>
    </row>
    <row r="246" spans="5:13" s="154" customFormat="1" ht="15">
      <c r="E246" s="350"/>
      <c r="F246" s="350"/>
      <c r="H246" s="388"/>
      <c r="I246" s="388"/>
      <c r="K246" s="388"/>
      <c r="L246" s="388"/>
      <c r="M246" s="388"/>
    </row>
    <row r="247" spans="5:13" s="154" customFormat="1" ht="15">
      <c r="E247" s="350"/>
      <c r="F247" s="350"/>
      <c r="H247" s="388"/>
      <c r="I247" s="388"/>
      <c r="K247" s="388"/>
      <c r="L247" s="388"/>
      <c r="M247" s="388"/>
    </row>
    <row r="248" spans="5:13" s="154" customFormat="1" ht="15">
      <c r="E248" s="350"/>
      <c r="F248" s="350"/>
      <c r="H248" s="388"/>
      <c r="I248" s="388"/>
      <c r="K248" s="388"/>
      <c r="L248" s="388"/>
      <c r="M248" s="388"/>
    </row>
    <row r="249" spans="5:13" s="154" customFormat="1" ht="15">
      <c r="E249" s="350"/>
      <c r="F249" s="350"/>
      <c r="H249" s="388"/>
      <c r="I249" s="388"/>
      <c r="K249" s="388"/>
      <c r="L249" s="388"/>
      <c r="M249" s="388"/>
    </row>
    <row r="250" spans="5:13" s="154" customFormat="1" ht="15">
      <c r="E250" s="350"/>
      <c r="F250" s="350"/>
      <c r="H250" s="388"/>
      <c r="I250" s="388"/>
      <c r="K250" s="388"/>
      <c r="L250" s="388"/>
      <c r="M250" s="388"/>
    </row>
    <row r="251" spans="5:13" s="154" customFormat="1" ht="15">
      <c r="E251" s="350"/>
      <c r="F251" s="350"/>
      <c r="H251" s="388"/>
      <c r="I251" s="388"/>
      <c r="K251" s="388"/>
      <c r="L251" s="388"/>
      <c r="M251" s="388"/>
    </row>
    <row r="252" spans="5:13" s="154" customFormat="1" ht="15">
      <c r="E252" s="350"/>
      <c r="F252" s="350"/>
      <c r="H252" s="388"/>
      <c r="I252" s="388"/>
      <c r="K252" s="388"/>
      <c r="L252" s="388"/>
      <c r="M252" s="388"/>
    </row>
    <row r="253" spans="5:13" s="154" customFormat="1" ht="15">
      <c r="E253" s="350"/>
      <c r="F253" s="350"/>
      <c r="H253" s="388"/>
      <c r="I253" s="388"/>
      <c r="K253" s="388"/>
      <c r="L253" s="388"/>
      <c r="M253" s="388"/>
    </row>
    <row r="254" spans="5:13" s="154" customFormat="1" ht="15">
      <c r="E254" s="350"/>
      <c r="F254" s="350"/>
      <c r="H254" s="388"/>
      <c r="I254" s="388"/>
      <c r="K254" s="388"/>
      <c r="L254" s="388"/>
      <c r="M254" s="388"/>
    </row>
    <row r="255" spans="5:13" s="154" customFormat="1" ht="15">
      <c r="E255" s="350"/>
      <c r="F255" s="350"/>
      <c r="H255" s="388"/>
      <c r="I255" s="388"/>
      <c r="K255" s="388"/>
      <c r="L255" s="388"/>
      <c r="M255" s="388"/>
    </row>
    <row r="256" spans="5:13" s="154" customFormat="1" ht="15">
      <c r="E256" s="350"/>
      <c r="F256" s="350"/>
      <c r="H256" s="388"/>
      <c r="I256" s="388"/>
      <c r="K256" s="388"/>
      <c r="L256" s="388"/>
      <c r="M256" s="388"/>
    </row>
    <row r="257" spans="5:13" s="154" customFormat="1" ht="15">
      <c r="E257" s="350"/>
      <c r="F257" s="350"/>
      <c r="H257" s="388"/>
      <c r="I257" s="388"/>
      <c r="K257" s="388"/>
      <c r="L257" s="388"/>
      <c r="M257" s="388"/>
    </row>
    <row r="258" spans="5:13" s="154" customFormat="1" ht="15">
      <c r="E258" s="350"/>
      <c r="F258" s="350"/>
      <c r="H258" s="388"/>
      <c r="I258" s="388"/>
      <c r="K258" s="388"/>
      <c r="L258" s="388"/>
      <c r="M258" s="388"/>
    </row>
    <row r="259" spans="5:13" s="154" customFormat="1" ht="15">
      <c r="E259" s="350"/>
      <c r="F259" s="350"/>
      <c r="H259" s="388"/>
      <c r="I259" s="388"/>
      <c r="K259" s="388"/>
      <c r="L259" s="388"/>
      <c r="M259" s="388"/>
    </row>
    <row r="260" spans="5:13" s="154" customFormat="1" ht="15">
      <c r="E260" s="350"/>
      <c r="F260" s="350"/>
      <c r="H260" s="388"/>
      <c r="I260" s="388"/>
      <c r="K260" s="388"/>
      <c r="L260" s="388"/>
      <c r="M260" s="388"/>
    </row>
    <row r="261" spans="5:13" s="154" customFormat="1" ht="15">
      <c r="E261" s="350"/>
      <c r="F261" s="350"/>
      <c r="H261" s="388"/>
      <c r="I261" s="388"/>
      <c r="K261" s="388"/>
      <c r="L261" s="388"/>
      <c r="M261" s="388"/>
    </row>
    <row r="262" spans="5:13" s="154" customFormat="1" ht="15">
      <c r="E262" s="350"/>
      <c r="F262" s="350"/>
      <c r="H262" s="388"/>
      <c r="I262" s="388"/>
      <c r="K262" s="388"/>
      <c r="L262" s="388"/>
      <c r="M262" s="388"/>
    </row>
    <row r="263" spans="5:13" s="154" customFormat="1" ht="15">
      <c r="E263" s="350"/>
      <c r="F263" s="350"/>
      <c r="H263" s="388"/>
      <c r="I263" s="388"/>
      <c r="K263" s="388"/>
      <c r="L263" s="388"/>
      <c r="M263" s="388"/>
    </row>
    <row r="264" spans="5:13" s="154" customFormat="1" ht="15">
      <c r="E264" s="350"/>
      <c r="F264" s="350"/>
      <c r="H264" s="388"/>
      <c r="I264" s="388"/>
      <c r="K264" s="388"/>
      <c r="L264" s="388"/>
      <c r="M264" s="388"/>
    </row>
    <row r="265" spans="5:13" s="154" customFormat="1" ht="15">
      <c r="E265" s="350"/>
      <c r="F265" s="350"/>
      <c r="H265" s="388"/>
      <c r="I265" s="388"/>
      <c r="K265" s="388"/>
      <c r="L265" s="388"/>
      <c r="M265" s="388"/>
    </row>
    <row r="266" spans="5:13" s="154" customFormat="1" ht="15">
      <c r="E266" s="350"/>
      <c r="F266" s="350"/>
      <c r="H266" s="388"/>
      <c r="I266" s="388"/>
      <c r="K266" s="388"/>
      <c r="L266" s="388"/>
      <c r="M266" s="388"/>
    </row>
    <row r="267" spans="5:13" s="154" customFormat="1" ht="15">
      <c r="E267" s="350"/>
      <c r="F267" s="350"/>
      <c r="H267" s="388"/>
      <c r="I267" s="388"/>
      <c r="K267" s="388"/>
      <c r="L267" s="388"/>
      <c r="M267" s="388"/>
    </row>
    <row r="268" spans="5:13" s="154" customFormat="1" ht="15">
      <c r="E268" s="350"/>
      <c r="F268" s="350"/>
      <c r="H268" s="388"/>
      <c r="I268" s="388"/>
      <c r="K268" s="388"/>
      <c r="L268" s="388"/>
      <c r="M268" s="388"/>
    </row>
    <row r="269" spans="5:13" s="154" customFormat="1" ht="15">
      <c r="E269" s="350"/>
      <c r="F269" s="350"/>
      <c r="H269" s="388"/>
      <c r="I269" s="388"/>
      <c r="K269" s="388"/>
      <c r="L269" s="388"/>
      <c r="M269" s="388"/>
    </row>
    <row r="270" spans="5:13" s="154" customFormat="1" ht="15">
      <c r="E270" s="350"/>
      <c r="F270" s="350"/>
      <c r="H270" s="388"/>
      <c r="I270" s="388"/>
      <c r="K270" s="388"/>
      <c r="L270" s="388"/>
      <c r="M270" s="388"/>
    </row>
    <row r="271" spans="5:13" s="154" customFormat="1" ht="15">
      <c r="E271" s="350"/>
      <c r="F271" s="350"/>
      <c r="H271" s="388"/>
      <c r="I271" s="388"/>
      <c r="K271" s="388"/>
      <c r="L271" s="388"/>
      <c r="M271" s="388"/>
    </row>
    <row r="272" spans="5:13" s="154" customFormat="1" ht="15">
      <c r="E272" s="350"/>
      <c r="F272" s="350"/>
      <c r="H272" s="388"/>
      <c r="I272" s="388"/>
      <c r="K272" s="388"/>
      <c r="L272" s="388"/>
      <c r="M272" s="388"/>
    </row>
    <row r="273" spans="5:13" s="154" customFormat="1" ht="15">
      <c r="E273" s="350"/>
      <c r="F273" s="350"/>
      <c r="H273" s="388"/>
      <c r="I273" s="388"/>
      <c r="K273" s="388"/>
      <c r="L273" s="388"/>
      <c r="M273" s="388"/>
    </row>
    <row r="274" spans="5:13" s="154" customFormat="1" ht="15">
      <c r="E274" s="350"/>
      <c r="F274" s="350"/>
      <c r="H274" s="388"/>
      <c r="I274" s="388"/>
      <c r="K274" s="388"/>
      <c r="L274" s="388"/>
      <c r="M274" s="388"/>
    </row>
    <row r="275" spans="5:13" s="154" customFormat="1" ht="15">
      <c r="E275" s="350"/>
      <c r="F275" s="350"/>
      <c r="H275" s="388"/>
      <c r="I275" s="388"/>
      <c r="K275" s="388"/>
      <c r="L275" s="388"/>
      <c r="M275" s="388"/>
    </row>
    <row r="276" spans="5:13" s="154" customFormat="1" ht="15">
      <c r="E276" s="350"/>
      <c r="F276" s="350"/>
      <c r="H276" s="388"/>
      <c r="I276" s="388"/>
      <c r="K276" s="388"/>
      <c r="L276" s="388"/>
      <c r="M276" s="388"/>
    </row>
    <row r="277" spans="5:13" s="154" customFormat="1" ht="15">
      <c r="E277" s="350"/>
      <c r="F277" s="350"/>
      <c r="H277" s="388"/>
      <c r="I277" s="388"/>
      <c r="K277" s="388"/>
      <c r="L277" s="388"/>
      <c r="M277" s="388"/>
    </row>
    <row r="278" spans="5:13" s="154" customFormat="1" ht="15">
      <c r="E278" s="350"/>
      <c r="F278" s="350"/>
      <c r="H278" s="388"/>
      <c r="I278" s="388"/>
      <c r="K278" s="388"/>
      <c r="L278" s="388"/>
      <c r="M278" s="388"/>
    </row>
    <row r="279" spans="5:13" s="154" customFormat="1" ht="15">
      <c r="E279" s="350"/>
      <c r="F279" s="350"/>
      <c r="H279" s="388"/>
      <c r="I279" s="388"/>
      <c r="K279" s="388"/>
      <c r="L279" s="388"/>
      <c r="M279" s="388"/>
    </row>
    <row r="280" spans="5:13" s="154" customFormat="1" ht="15">
      <c r="E280" s="350"/>
      <c r="F280" s="350"/>
      <c r="H280" s="388"/>
      <c r="I280" s="388"/>
      <c r="K280" s="388"/>
      <c r="L280" s="388"/>
      <c r="M280" s="388"/>
    </row>
    <row r="281" spans="5:13" s="154" customFormat="1" ht="15">
      <c r="E281" s="350"/>
      <c r="F281" s="350"/>
      <c r="H281" s="388"/>
      <c r="I281" s="388"/>
      <c r="K281" s="388"/>
      <c r="L281" s="388"/>
      <c r="M281" s="388"/>
    </row>
    <row r="282" spans="5:13" s="154" customFormat="1" ht="15">
      <c r="E282" s="350"/>
      <c r="F282" s="350"/>
      <c r="H282" s="388"/>
      <c r="I282" s="388"/>
      <c r="K282" s="388"/>
      <c r="L282" s="388"/>
      <c r="M282" s="388"/>
    </row>
    <row r="283" spans="5:13" s="154" customFormat="1" ht="15">
      <c r="E283" s="350"/>
      <c r="F283" s="350"/>
      <c r="H283" s="388"/>
      <c r="I283" s="388"/>
      <c r="K283" s="388"/>
      <c r="L283" s="388"/>
      <c r="M283" s="388"/>
    </row>
    <row r="284" spans="5:13" s="154" customFormat="1" ht="15">
      <c r="E284" s="350"/>
      <c r="F284" s="350"/>
      <c r="H284" s="388"/>
      <c r="I284" s="388"/>
      <c r="K284" s="388"/>
      <c r="L284" s="388"/>
      <c r="M284" s="388"/>
    </row>
    <row r="285" spans="5:13" s="154" customFormat="1" ht="15">
      <c r="E285" s="350"/>
      <c r="F285" s="350"/>
      <c r="H285" s="388"/>
      <c r="I285" s="388"/>
      <c r="K285" s="388"/>
      <c r="L285" s="388"/>
      <c r="M285" s="388"/>
    </row>
    <row r="286" spans="5:13" s="484" customFormat="1" ht="15">
      <c r="E286" s="350"/>
      <c r="F286" s="350"/>
      <c r="G286" s="154"/>
      <c r="H286" s="388"/>
      <c r="I286" s="388"/>
      <c r="K286" s="388"/>
      <c r="L286" s="388"/>
      <c r="M286" s="388"/>
    </row>
    <row r="287" spans="5:13" s="484" customFormat="1" ht="15">
      <c r="E287" s="350"/>
      <c r="F287" s="350"/>
      <c r="G287" s="154"/>
      <c r="H287" s="388"/>
      <c r="I287" s="388"/>
      <c r="K287" s="388"/>
      <c r="L287" s="388"/>
      <c r="M287" s="388"/>
    </row>
    <row r="288" spans="5:13" s="484" customFormat="1" ht="15">
      <c r="E288" s="350"/>
      <c r="F288" s="350"/>
      <c r="G288" s="154"/>
      <c r="H288" s="388"/>
      <c r="I288" s="388"/>
      <c r="K288" s="388"/>
      <c r="L288" s="388"/>
      <c r="M288" s="388"/>
    </row>
    <row r="289" spans="8:13" s="484" customFormat="1" ht="15">
      <c r="H289" s="388"/>
      <c r="I289" s="388"/>
      <c r="K289" s="388"/>
      <c r="L289" s="388"/>
      <c r="M289" s="388"/>
    </row>
    <row r="290" spans="8:13" s="484" customFormat="1" ht="15">
      <c r="H290" s="388"/>
      <c r="I290" s="388"/>
      <c r="K290" s="388"/>
      <c r="L290" s="388"/>
      <c r="M290" s="388"/>
    </row>
    <row r="291" spans="8:13" s="484" customFormat="1" ht="15">
      <c r="H291" s="388"/>
      <c r="I291" s="388"/>
      <c r="K291" s="388"/>
      <c r="L291" s="388"/>
      <c r="M291" s="388"/>
    </row>
    <row r="292" spans="8:13" s="484" customFormat="1" ht="15">
      <c r="H292" s="388"/>
      <c r="I292" s="388"/>
      <c r="K292" s="388"/>
      <c r="L292" s="388"/>
      <c r="M292" s="388"/>
    </row>
    <row r="293" spans="8:13" s="484" customFormat="1" ht="15">
      <c r="H293" s="388"/>
      <c r="I293" s="388"/>
      <c r="K293" s="388"/>
      <c r="L293" s="388"/>
      <c r="M293" s="388"/>
    </row>
    <row r="294" spans="8:13" s="484" customFormat="1" ht="15">
      <c r="H294" s="388"/>
      <c r="I294" s="388"/>
      <c r="K294" s="388"/>
      <c r="L294" s="388"/>
      <c r="M294" s="388"/>
    </row>
    <row r="295" spans="8:13" s="484" customFormat="1" ht="15">
      <c r="H295" s="388"/>
      <c r="I295" s="388"/>
      <c r="K295" s="388"/>
      <c r="L295" s="388"/>
      <c r="M295" s="388"/>
    </row>
    <row r="296" spans="8:13" s="484" customFormat="1" ht="15">
      <c r="H296" s="388"/>
      <c r="I296" s="388"/>
      <c r="K296" s="388"/>
      <c r="L296" s="388"/>
      <c r="M296" s="388"/>
    </row>
    <row r="297" spans="8:13" s="484" customFormat="1" ht="15">
      <c r="H297" s="388"/>
      <c r="I297" s="388"/>
      <c r="K297" s="388"/>
      <c r="L297" s="388"/>
      <c r="M297" s="388"/>
    </row>
    <row r="298" spans="8:13" s="484" customFormat="1" ht="15">
      <c r="H298" s="388"/>
      <c r="I298" s="388"/>
      <c r="K298" s="388"/>
      <c r="L298" s="388"/>
      <c r="M298" s="388"/>
    </row>
    <row r="299" spans="8:13" s="484" customFormat="1" ht="15">
      <c r="H299" s="388"/>
      <c r="I299" s="388"/>
      <c r="K299" s="388"/>
      <c r="L299" s="388"/>
      <c r="M299" s="388"/>
    </row>
    <row r="300" spans="8:13" s="484" customFormat="1" ht="15">
      <c r="H300" s="388"/>
      <c r="I300" s="388"/>
      <c r="K300" s="388"/>
      <c r="L300" s="388"/>
      <c r="M300" s="388"/>
    </row>
    <row r="301" spans="8:13" s="484" customFormat="1" ht="15">
      <c r="H301" s="388"/>
      <c r="I301" s="388"/>
      <c r="K301" s="388"/>
      <c r="L301" s="388"/>
      <c r="M301" s="388"/>
    </row>
    <row r="302" spans="8:13" s="484" customFormat="1" ht="15">
      <c r="H302" s="388"/>
      <c r="I302" s="388"/>
      <c r="K302" s="388"/>
      <c r="L302" s="388"/>
      <c r="M302" s="388"/>
    </row>
    <row r="303" spans="8:13" s="484" customFormat="1" ht="15">
      <c r="H303" s="388"/>
      <c r="I303" s="388"/>
      <c r="K303" s="388"/>
      <c r="L303" s="388"/>
      <c r="M303" s="388"/>
    </row>
    <row r="304" spans="8:13" s="484" customFormat="1" ht="15">
      <c r="H304" s="388"/>
      <c r="I304" s="388"/>
      <c r="K304" s="388"/>
      <c r="L304" s="388"/>
      <c r="M304" s="388"/>
    </row>
    <row r="305" spans="8:13" s="484" customFormat="1" ht="15">
      <c r="H305" s="388"/>
      <c r="I305" s="388"/>
      <c r="K305" s="388"/>
      <c r="L305" s="388"/>
      <c r="M305" s="388"/>
    </row>
    <row r="306" spans="8:13" s="484" customFormat="1" ht="15">
      <c r="H306" s="388"/>
      <c r="I306" s="388"/>
      <c r="K306" s="388"/>
      <c r="L306" s="388"/>
      <c r="M306" s="388"/>
    </row>
    <row r="307" spans="8:13" s="484" customFormat="1" ht="15">
      <c r="H307" s="388"/>
      <c r="I307" s="388"/>
      <c r="K307" s="388"/>
      <c r="L307" s="388"/>
      <c r="M307" s="388"/>
    </row>
    <row r="308" spans="8:13" s="484" customFormat="1" ht="15">
      <c r="H308" s="388"/>
      <c r="I308" s="388"/>
      <c r="K308" s="388"/>
      <c r="L308" s="388"/>
      <c r="M308" s="388"/>
    </row>
    <row r="309" spans="8:13" s="484" customFormat="1" ht="15">
      <c r="H309" s="388"/>
      <c r="I309" s="388"/>
      <c r="K309" s="388"/>
      <c r="L309" s="388"/>
      <c r="M309" s="388"/>
    </row>
    <row r="310" spans="8:13" s="484" customFormat="1" ht="15">
      <c r="H310" s="388"/>
      <c r="I310" s="388"/>
      <c r="K310" s="388"/>
      <c r="L310" s="388"/>
      <c r="M310" s="388"/>
    </row>
    <row r="311" spans="8:13" s="484" customFormat="1" ht="15">
      <c r="H311" s="388"/>
      <c r="I311" s="388"/>
      <c r="K311" s="388"/>
      <c r="L311" s="388"/>
      <c r="M311" s="388"/>
    </row>
    <row r="312" spans="8:13" s="484" customFormat="1" ht="15">
      <c r="H312" s="388"/>
      <c r="I312" s="388"/>
      <c r="K312" s="388"/>
      <c r="L312" s="388"/>
      <c r="M312" s="388"/>
    </row>
    <row r="313" spans="8:13" s="484" customFormat="1" ht="15">
      <c r="H313" s="388"/>
      <c r="I313" s="388"/>
      <c r="K313" s="388"/>
      <c r="L313" s="388"/>
      <c r="M313" s="388"/>
    </row>
    <row r="314" spans="8:13" s="484" customFormat="1" ht="15">
      <c r="H314" s="388"/>
      <c r="I314" s="388"/>
      <c r="K314" s="388"/>
      <c r="L314" s="388"/>
      <c r="M314" s="388"/>
    </row>
    <row r="315" spans="8:13" s="484" customFormat="1" ht="15">
      <c r="H315" s="388"/>
      <c r="I315" s="388"/>
      <c r="K315" s="388"/>
      <c r="L315" s="388"/>
      <c r="M315" s="388"/>
    </row>
    <row r="316" spans="8:13" s="484" customFormat="1" ht="15">
      <c r="H316" s="388"/>
      <c r="I316" s="388"/>
      <c r="K316" s="388"/>
      <c r="L316" s="388"/>
      <c r="M316" s="388"/>
    </row>
    <row r="317" spans="8:13" s="484" customFormat="1" ht="15">
      <c r="H317" s="388"/>
      <c r="I317" s="388"/>
      <c r="K317" s="388"/>
      <c r="L317" s="388"/>
      <c r="M317" s="388"/>
    </row>
    <row r="318" spans="8:13" s="484" customFormat="1" ht="15">
      <c r="H318" s="388"/>
      <c r="I318" s="388"/>
      <c r="K318" s="388"/>
      <c r="L318" s="388"/>
      <c r="M318" s="388"/>
    </row>
    <row r="319" spans="8:13" s="484" customFormat="1" ht="15">
      <c r="H319" s="388"/>
      <c r="I319" s="388"/>
      <c r="K319" s="388"/>
      <c r="L319" s="388"/>
      <c r="M319" s="388"/>
    </row>
    <row r="320" spans="8:13" s="484" customFormat="1" ht="15">
      <c r="H320" s="388"/>
      <c r="I320" s="388"/>
      <c r="K320" s="388"/>
      <c r="L320" s="388"/>
      <c r="M320" s="388"/>
    </row>
    <row r="321" spans="8:13" s="484" customFormat="1" ht="15">
      <c r="H321" s="388"/>
      <c r="I321" s="388"/>
      <c r="K321" s="388"/>
      <c r="L321" s="388"/>
      <c r="M321" s="388"/>
    </row>
    <row r="322" spans="8:13" s="484" customFormat="1" ht="15">
      <c r="H322" s="388"/>
      <c r="I322" s="388"/>
      <c r="K322" s="388"/>
      <c r="L322" s="388"/>
      <c r="M322" s="388"/>
    </row>
    <row r="323" spans="8:13" s="484" customFormat="1" ht="15">
      <c r="H323" s="388"/>
      <c r="I323" s="388"/>
      <c r="K323" s="388"/>
      <c r="L323" s="388"/>
      <c r="M323" s="388"/>
    </row>
    <row r="324" spans="8:13" s="484" customFormat="1" ht="15">
      <c r="H324" s="388"/>
      <c r="I324" s="388"/>
      <c r="K324" s="388"/>
      <c r="L324" s="388"/>
      <c r="M324" s="388"/>
    </row>
    <row r="325" spans="8:13" s="484" customFormat="1" ht="15">
      <c r="H325" s="388"/>
      <c r="I325" s="388"/>
      <c r="K325" s="388"/>
      <c r="L325" s="388"/>
      <c r="M325" s="388"/>
    </row>
    <row r="326" spans="8:13" s="484" customFormat="1" ht="15">
      <c r="H326" s="388"/>
      <c r="I326" s="388"/>
      <c r="K326" s="388"/>
      <c r="L326" s="388"/>
      <c r="M326" s="388"/>
    </row>
    <row r="327" spans="8:13" s="484" customFormat="1" ht="15">
      <c r="H327" s="388"/>
      <c r="I327" s="388"/>
      <c r="K327" s="388"/>
      <c r="L327" s="388"/>
      <c r="M327" s="388"/>
    </row>
    <row r="328" spans="8:13" s="484" customFormat="1" ht="15">
      <c r="H328" s="388"/>
      <c r="I328" s="388"/>
      <c r="K328" s="388"/>
      <c r="L328" s="388"/>
      <c r="M328" s="388"/>
    </row>
    <row r="329" spans="8:13" s="484" customFormat="1" ht="15">
      <c r="H329" s="388"/>
      <c r="I329" s="388"/>
      <c r="K329" s="388"/>
      <c r="L329" s="388"/>
      <c r="M329" s="388"/>
    </row>
    <row r="330" spans="8:13" s="484" customFormat="1" ht="15">
      <c r="H330" s="388"/>
      <c r="I330" s="388"/>
      <c r="K330" s="388"/>
      <c r="L330" s="388"/>
      <c r="M330" s="388"/>
    </row>
    <row r="331" spans="8:13" s="484" customFormat="1" ht="15">
      <c r="H331" s="388"/>
      <c r="I331" s="388"/>
      <c r="K331" s="388"/>
      <c r="L331" s="388"/>
      <c r="M331" s="388"/>
    </row>
    <row r="332" spans="8:13" s="484" customFormat="1" ht="15">
      <c r="H332" s="388"/>
      <c r="I332" s="388"/>
      <c r="K332" s="388"/>
      <c r="L332" s="388"/>
      <c r="M332" s="388"/>
    </row>
    <row r="333" spans="8:13" s="484" customFormat="1" ht="15">
      <c r="H333" s="388"/>
      <c r="I333" s="388"/>
      <c r="K333" s="388"/>
      <c r="L333" s="388"/>
      <c r="M333" s="388"/>
    </row>
    <row r="334" spans="8:13" s="484" customFormat="1" ht="15">
      <c r="H334" s="388"/>
      <c r="I334" s="388"/>
      <c r="K334" s="388"/>
      <c r="L334" s="388"/>
      <c r="M334" s="388"/>
    </row>
    <row r="335" spans="8:13" s="484" customFormat="1" ht="15">
      <c r="H335" s="388"/>
      <c r="I335" s="388"/>
      <c r="K335" s="388"/>
      <c r="L335" s="388"/>
      <c r="M335" s="388"/>
    </row>
    <row r="336" spans="8:13" s="484" customFormat="1" ht="15">
      <c r="H336" s="388"/>
      <c r="I336" s="388"/>
      <c r="K336" s="388"/>
      <c r="L336" s="388"/>
      <c r="M336" s="388"/>
    </row>
    <row r="337" spans="8:13" s="484" customFormat="1" ht="15">
      <c r="H337" s="388"/>
      <c r="I337" s="388"/>
      <c r="K337" s="388"/>
      <c r="L337" s="388"/>
      <c r="M337" s="388"/>
    </row>
    <row r="338" spans="8:13" s="484" customFormat="1" ht="15">
      <c r="H338" s="388"/>
      <c r="I338" s="388"/>
      <c r="K338" s="388"/>
      <c r="L338" s="388"/>
      <c r="M338" s="388"/>
    </row>
    <row r="339" spans="8:13" s="484" customFormat="1" ht="15">
      <c r="H339" s="388"/>
      <c r="I339" s="388"/>
      <c r="K339" s="388"/>
      <c r="L339" s="388"/>
      <c r="M339" s="388"/>
    </row>
    <row r="340" spans="8:13" s="484" customFormat="1" ht="15">
      <c r="H340" s="388"/>
      <c r="I340" s="388"/>
      <c r="K340" s="388"/>
      <c r="L340" s="388"/>
      <c r="M340" s="388"/>
    </row>
    <row r="341" spans="8:13" s="484" customFormat="1" ht="15">
      <c r="H341" s="388"/>
      <c r="I341" s="388"/>
      <c r="K341" s="388"/>
      <c r="L341" s="388"/>
      <c r="M341" s="388"/>
    </row>
    <row r="342" spans="8:13" s="484" customFormat="1" ht="15">
      <c r="H342" s="388"/>
      <c r="I342" s="388"/>
      <c r="K342" s="388"/>
      <c r="L342" s="388"/>
      <c r="M342" s="388"/>
    </row>
    <row r="343" spans="8:13" s="484" customFormat="1" ht="15">
      <c r="H343" s="388"/>
      <c r="I343" s="388"/>
      <c r="K343" s="388"/>
      <c r="L343" s="388"/>
      <c r="M343" s="388"/>
    </row>
    <row r="344" spans="8:13" s="484" customFormat="1" ht="15">
      <c r="H344" s="388"/>
      <c r="I344" s="388"/>
      <c r="K344" s="388"/>
      <c r="L344" s="388"/>
      <c r="M344" s="388"/>
    </row>
    <row r="345" spans="8:13" s="484" customFormat="1" ht="15">
      <c r="H345" s="388"/>
      <c r="I345" s="388"/>
      <c r="K345" s="388"/>
      <c r="L345" s="388"/>
      <c r="M345" s="388"/>
    </row>
    <row r="346" spans="8:13" s="484" customFormat="1" ht="15">
      <c r="H346" s="388"/>
      <c r="I346" s="388"/>
      <c r="K346" s="388"/>
      <c r="L346" s="388"/>
      <c r="M346" s="388"/>
    </row>
    <row r="347" spans="8:13" s="484" customFormat="1" ht="15">
      <c r="H347" s="388"/>
      <c r="I347" s="388"/>
      <c r="K347" s="388"/>
      <c r="L347" s="388"/>
      <c r="M347" s="388"/>
    </row>
    <row r="348" spans="8:13" s="484" customFormat="1" ht="15">
      <c r="H348" s="388"/>
      <c r="I348" s="388"/>
      <c r="K348" s="388"/>
      <c r="L348" s="388"/>
      <c r="M348" s="388"/>
    </row>
    <row r="349" spans="8:13" s="484" customFormat="1" ht="15">
      <c r="H349" s="388"/>
      <c r="I349" s="388"/>
      <c r="K349" s="388"/>
      <c r="L349" s="388"/>
      <c r="M349" s="388"/>
    </row>
    <row r="350" spans="8:13" s="484" customFormat="1" ht="15">
      <c r="H350" s="388"/>
      <c r="I350" s="388"/>
      <c r="K350" s="388"/>
      <c r="L350" s="388"/>
      <c r="M350" s="388"/>
    </row>
    <row r="351" spans="8:13" s="484" customFormat="1" ht="15">
      <c r="H351" s="388"/>
      <c r="I351" s="388"/>
      <c r="K351" s="388"/>
      <c r="L351" s="388"/>
      <c r="M351" s="388"/>
    </row>
    <row r="352" spans="8:13" s="484" customFormat="1" ht="15">
      <c r="H352" s="388"/>
      <c r="I352" s="388"/>
      <c r="K352" s="388"/>
      <c r="L352" s="388"/>
      <c r="M352" s="388"/>
    </row>
    <row r="353" spans="8:13" s="484" customFormat="1" ht="15">
      <c r="H353" s="388"/>
      <c r="I353" s="388"/>
      <c r="K353" s="388"/>
      <c r="L353" s="388"/>
      <c r="M353" s="388"/>
    </row>
    <row r="354" spans="8:13" s="484" customFormat="1" ht="15">
      <c r="H354" s="388"/>
      <c r="I354" s="388"/>
      <c r="K354" s="388"/>
      <c r="L354" s="388"/>
      <c r="M354" s="388"/>
    </row>
    <row r="355" spans="8:13" s="484" customFormat="1" ht="15">
      <c r="H355" s="388"/>
      <c r="I355" s="388"/>
      <c r="K355" s="388"/>
      <c r="L355" s="388"/>
      <c r="M355" s="388"/>
    </row>
    <row r="356" spans="8:13" s="484" customFormat="1" ht="15">
      <c r="H356" s="388"/>
      <c r="I356" s="388"/>
      <c r="K356" s="388"/>
      <c r="L356" s="388"/>
      <c r="M356" s="388"/>
    </row>
    <row r="357" spans="8:13" s="484" customFormat="1" ht="15">
      <c r="H357" s="388"/>
      <c r="I357" s="388"/>
      <c r="K357" s="388"/>
      <c r="L357" s="388"/>
      <c r="M357" s="388"/>
    </row>
    <row r="358" spans="8:13" s="484" customFormat="1" ht="15">
      <c r="H358" s="388"/>
      <c r="I358" s="388"/>
      <c r="K358" s="388"/>
      <c r="L358" s="388"/>
      <c r="M358" s="388"/>
    </row>
    <row r="359" spans="8:13" s="484" customFormat="1" ht="15">
      <c r="H359" s="388"/>
      <c r="I359" s="388"/>
      <c r="K359" s="388"/>
      <c r="L359" s="388"/>
      <c r="M359" s="388"/>
    </row>
    <row r="360" spans="8:13" s="484" customFormat="1" ht="15">
      <c r="H360" s="388"/>
      <c r="I360" s="388"/>
      <c r="K360" s="388"/>
      <c r="L360" s="388"/>
      <c r="M360" s="388"/>
    </row>
    <row r="361" spans="8:13" s="484" customFormat="1" ht="15">
      <c r="H361" s="388"/>
      <c r="I361" s="388"/>
      <c r="K361" s="388"/>
      <c r="L361" s="388"/>
      <c r="M361" s="388"/>
    </row>
    <row r="362" spans="8:13" s="484" customFormat="1" ht="15">
      <c r="H362" s="388"/>
      <c r="I362" s="388"/>
      <c r="K362" s="388"/>
      <c r="L362" s="388"/>
      <c r="M362" s="388"/>
    </row>
    <row r="363" spans="8:13" s="484" customFormat="1" ht="15">
      <c r="H363" s="388"/>
      <c r="I363" s="388"/>
      <c r="K363" s="388"/>
      <c r="L363" s="388"/>
      <c r="M363" s="388"/>
    </row>
    <row r="364" spans="8:13" s="484" customFormat="1" ht="15">
      <c r="H364" s="388"/>
      <c r="I364" s="388"/>
      <c r="K364" s="388"/>
      <c r="L364" s="388"/>
      <c r="M364" s="388"/>
    </row>
    <row r="365" spans="8:13" s="484" customFormat="1" ht="15">
      <c r="H365" s="388"/>
      <c r="I365" s="388"/>
      <c r="K365" s="388"/>
      <c r="L365" s="388"/>
      <c r="M365" s="388"/>
    </row>
    <row r="366" spans="8:13" s="484" customFormat="1" ht="15">
      <c r="H366" s="388"/>
      <c r="I366" s="388"/>
      <c r="K366" s="388"/>
      <c r="L366" s="388"/>
      <c r="M366" s="388"/>
    </row>
    <row r="367" spans="8:13" s="484" customFormat="1" ht="15">
      <c r="H367" s="388"/>
      <c r="I367" s="388"/>
      <c r="K367" s="388"/>
      <c r="L367" s="388"/>
      <c r="M367" s="388"/>
    </row>
    <row r="368" spans="8:13" s="484" customFormat="1" ht="15">
      <c r="H368" s="388"/>
      <c r="I368" s="388"/>
      <c r="K368" s="388"/>
      <c r="L368" s="388"/>
      <c r="M368" s="388"/>
    </row>
    <row r="369" spans="8:13" s="484" customFormat="1" ht="15">
      <c r="H369" s="388"/>
      <c r="I369" s="388"/>
      <c r="K369" s="388"/>
      <c r="L369" s="388"/>
      <c r="M369" s="388"/>
    </row>
    <row r="370" spans="8:13" s="484" customFormat="1" ht="15">
      <c r="H370" s="388"/>
      <c r="I370" s="388"/>
      <c r="K370" s="388"/>
      <c r="L370" s="388"/>
      <c r="M370" s="388"/>
    </row>
    <row r="371" spans="8:13" s="484" customFormat="1" ht="15">
      <c r="H371" s="388"/>
      <c r="I371" s="388"/>
      <c r="K371" s="388"/>
      <c r="L371" s="388"/>
      <c r="M371" s="388"/>
    </row>
    <row r="372" spans="8:13" s="484" customFormat="1" ht="15">
      <c r="H372" s="388"/>
      <c r="I372" s="388"/>
      <c r="K372" s="388"/>
      <c r="L372" s="388"/>
      <c r="M372" s="388"/>
    </row>
    <row r="373" spans="8:13" s="484" customFormat="1" ht="15">
      <c r="H373" s="388"/>
      <c r="I373" s="388"/>
      <c r="K373" s="388"/>
      <c r="L373" s="388"/>
      <c r="M373" s="388"/>
    </row>
    <row r="374" spans="8:13" s="484" customFormat="1" ht="15">
      <c r="H374" s="388"/>
      <c r="I374" s="388"/>
      <c r="K374" s="388"/>
      <c r="L374" s="388"/>
      <c r="M374" s="388"/>
    </row>
    <row r="375" spans="8:13" s="484" customFormat="1" ht="15">
      <c r="H375" s="388"/>
      <c r="I375" s="388"/>
      <c r="K375" s="388"/>
      <c r="L375" s="388"/>
      <c r="M375" s="388"/>
    </row>
    <row r="376" spans="8:13" s="484" customFormat="1" ht="15">
      <c r="H376" s="388"/>
      <c r="I376" s="388"/>
      <c r="K376" s="388"/>
      <c r="L376" s="388"/>
      <c r="M376" s="388"/>
    </row>
    <row r="377" spans="8:13" s="484" customFormat="1" ht="15">
      <c r="H377" s="388"/>
      <c r="I377" s="388"/>
      <c r="K377" s="388"/>
      <c r="L377" s="388"/>
      <c r="M377" s="388"/>
    </row>
    <row r="378" spans="8:13" s="484" customFormat="1" ht="15">
      <c r="H378" s="388"/>
      <c r="I378" s="388"/>
      <c r="K378" s="388"/>
      <c r="L378" s="388"/>
      <c r="M378" s="388"/>
    </row>
    <row r="379" spans="8:13" s="484" customFormat="1" ht="15">
      <c r="H379" s="388"/>
      <c r="I379" s="388"/>
      <c r="K379" s="388"/>
      <c r="L379" s="388"/>
      <c r="M379" s="388"/>
    </row>
    <row r="380" spans="8:13" s="484" customFormat="1" ht="15">
      <c r="H380" s="388"/>
      <c r="I380" s="388"/>
      <c r="K380" s="388"/>
      <c r="L380" s="388"/>
      <c r="M380" s="388"/>
    </row>
    <row r="381" spans="8:13" s="484" customFormat="1" ht="15">
      <c r="H381" s="388"/>
      <c r="I381" s="388"/>
      <c r="K381" s="388"/>
      <c r="L381" s="388"/>
      <c r="M381" s="388"/>
    </row>
    <row r="382" spans="8:13" s="484" customFormat="1" ht="15">
      <c r="H382" s="388"/>
      <c r="I382" s="388"/>
      <c r="K382" s="388"/>
      <c r="L382" s="388"/>
      <c r="M382" s="388"/>
    </row>
    <row r="383" spans="8:13" s="484" customFormat="1" ht="15">
      <c r="H383" s="388"/>
      <c r="I383" s="388"/>
      <c r="K383" s="388"/>
      <c r="L383" s="388"/>
      <c r="M383" s="388"/>
    </row>
    <row r="384" spans="8:13" s="484" customFormat="1" ht="15">
      <c r="H384" s="388"/>
      <c r="I384" s="388"/>
      <c r="K384" s="388"/>
      <c r="L384" s="388"/>
      <c r="M384" s="388"/>
    </row>
    <row r="385" spans="8:13" s="484" customFormat="1" ht="15">
      <c r="H385" s="388"/>
      <c r="I385" s="388"/>
      <c r="K385" s="388"/>
      <c r="L385" s="388"/>
      <c r="M385" s="388"/>
    </row>
    <row r="386" spans="8:13" s="484" customFormat="1" ht="15">
      <c r="H386" s="388"/>
      <c r="I386" s="388"/>
      <c r="K386" s="388"/>
      <c r="L386" s="388"/>
      <c r="M386" s="388"/>
    </row>
    <row r="387" spans="8:13" s="484" customFormat="1" ht="15">
      <c r="H387" s="388"/>
      <c r="I387" s="388"/>
      <c r="K387" s="388"/>
      <c r="L387" s="388"/>
      <c r="M387" s="388"/>
    </row>
    <row r="388" spans="8:13" s="484" customFormat="1" ht="15">
      <c r="H388" s="388"/>
      <c r="I388" s="388"/>
      <c r="K388" s="388"/>
      <c r="L388" s="388"/>
      <c r="M388" s="388"/>
    </row>
    <row r="389" spans="8:13" s="484" customFormat="1" ht="15">
      <c r="H389" s="388"/>
      <c r="I389" s="388"/>
      <c r="K389" s="388"/>
      <c r="L389" s="388"/>
      <c r="M389" s="388"/>
    </row>
    <row r="390" spans="8:13" s="484" customFormat="1" ht="15">
      <c r="H390" s="388"/>
      <c r="I390" s="388"/>
      <c r="K390" s="388"/>
      <c r="L390" s="388"/>
      <c r="M390" s="388"/>
    </row>
    <row r="391" spans="8:13" s="484" customFormat="1" ht="15">
      <c r="H391" s="388"/>
      <c r="I391" s="388"/>
      <c r="K391" s="388"/>
      <c r="L391" s="388"/>
      <c r="M391" s="388"/>
    </row>
    <row r="392" spans="8:13" s="484" customFormat="1" ht="15">
      <c r="H392" s="388"/>
      <c r="I392" s="388"/>
      <c r="K392" s="388"/>
      <c r="L392" s="388"/>
      <c r="M392" s="388"/>
    </row>
    <row r="393" spans="8:13" s="484" customFormat="1" ht="15">
      <c r="H393" s="388"/>
      <c r="I393" s="388"/>
      <c r="K393" s="388"/>
      <c r="L393" s="388"/>
      <c r="M393" s="388"/>
    </row>
    <row r="394" spans="8:13" s="484" customFormat="1" ht="15">
      <c r="H394" s="388"/>
      <c r="I394" s="388"/>
      <c r="K394" s="388"/>
      <c r="L394" s="388"/>
      <c r="M394" s="388"/>
    </row>
    <row r="395" spans="8:13" s="484" customFormat="1" ht="15">
      <c r="H395" s="388"/>
      <c r="I395" s="388"/>
      <c r="K395" s="388"/>
      <c r="L395" s="388"/>
      <c r="M395" s="388"/>
    </row>
    <row r="396" spans="8:13" s="484" customFormat="1" ht="15">
      <c r="H396" s="388"/>
      <c r="I396" s="388"/>
      <c r="K396" s="388"/>
      <c r="L396" s="388"/>
      <c r="M396" s="388"/>
    </row>
    <row r="397" spans="8:13" s="484" customFormat="1" ht="15">
      <c r="H397" s="388"/>
      <c r="I397" s="388"/>
      <c r="K397" s="388"/>
      <c r="L397" s="388"/>
      <c r="M397" s="388"/>
    </row>
    <row r="398" spans="8:13" s="484" customFormat="1" ht="15">
      <c r="H398" s="388"/>
      <c r="I398" s="388"/>
      <c r="K398" s="388"/>
      <c r="L398" s="388"/>
      <c r="M398" s="388"/>
    </row>
    <row r="399" spans="8:13" s="484" customFormat="1" ht="15">
      <c r="H399" s="388"/>
      <c r="I399" s="388"/>
      <c r="K399" s="388"/>
      <c r="L399" s="388"/>
      <c r="M399" s="388"/>
    </row>
    <row r="400" spans="8:13" s="484" customFormat="1" ht="15">
      <c r="H400" s="388"/>
      <c r="I400" s="388"/>
      <c r="K400" s="388"/>
      <c r="L400" s="388"/>
      <c r="M400" s="388"/>
    </row>
    <row r="401" spans="8:13" s="484" customFormat="1" ht="15">
      <c r="H401" s="388"/>
      <c r="I401" s="388"/>
      <c r="K401" s="388"/>
      <c r="L401" s="388"/>
      <c r="M401" s="388"/>
    </row>
    <row r="402" spans="8:13" s="484" customFormat="1" ht="15">
      <c r="H402" s="388"/>
      <c r="I402" s="388"/>
      <c r="K402" s="388"/>
      <c r="L402" s="388"/>
      <c r="M402" s="388"/>
    </row>
    <row r="403" spans="8:13" s="484" customFormat="1" ht="15">
      <c r="H403" s="388"/>
      <c r="I403" s="388"/>
      <c r="K403" s="388"/>
      <c r="L403" s="388"/>
      <c r="M403" s="388"/>
    </row>
    <row r="404" spans="8:13" s="484" customFormat="1" ht="15">
      <c r="H404" s="388"/>
      <c r="I404" s="388"/>
      <c r="K404" s="388"/>
      <c r="L404" s="388"/>
      <c r="M404" s="388"/>
    </row>
    <row r="405" spans="8:13" s="484" customFormat="1" ht="15">
      <c r="H405" s="388"/>
      <c r="I405" s="388"/>
      <c r="K405" s="388"/>
      <c r="L405" s="388"/>
      <c r="M405" s="388"/>
    </row>
    <row r="406" spans="8:13" s="484" customFormat="1" ht="15">
      <c r="H406" s="388"/>
      <c r="I406" s="388"/>
      <c r="K406" s="388"/>
      <c r="L406" s="388"/>
      <c r="M406" s="388"/>
    </row>
    <row r="407" spans="8:13" s="484" customFormat="1" ht="15">
      <c r="H407" s="388"/>
      <c r="I407" s="388"/>
      <c r="K407" s="388"/>
      <c r="L407" s="388"/>
      <c r="M407" s="388"/>
    </row>
    <row r="408" spans="8:13" s="484" customFormat="1" ht="15">
      <c r="H408" s="388"/>
      <c r="I408" s="388"/>
      <c r="K408" s="388"/>
      <c r="L408" s="388"/>
      <c r="M408" s="388"/>
    </row>
    <row r="409" spans="8:13" s="484" customFormat="1" ht="15">
      <c r="H409" s="388"/>
      <c r="I409" s="388"/>
      <c r="K409" s="388"/>
      <c r="L409" s="388"/>
      <c r="M409" s="388"/>
    </row>
    <row r="410" spans="8:13" s="484" customFormat="1" ht="15">
      <c r="H410" s="388"/>
      <c r="I410" s="388"/>
      <c r="K410" s="388"/>
      <c r="L410" s="388"/>
      <c r="M410" s="388"/>
    </row>
    <row r="411" spans="8:13" s="484" customFormat="1" ht="15">
      <c r="H411" s="388"/>
      <c r="I411" s="388"/>
      <c r="K411" s="388"/>
      <c r="L411" s="388"/>
      <c r="M411" s="388"/>
    </row>
    <row r="412" spans="8:13" s="484" customFormat="1" ht="15">
      <c r="H412" s="388"/>
      <c r="I412" s="388"/>
      <c r="K412" s="388"/>
      <c r="L412" s="388"/>
      <c r="M412" s="388"/>
    </row>
    <row r="413" spans="8:13" s="484" customFormat="1" ht="15">
      <c r="H413" s="388"/>
      <c r="I413" s="388"/>
      <c r="K413" s="388"/>
      <c r="L413" s="388"/>
      <c r="M413" s="388"/>
    </row>
    <row r="414" spans="8:13" s="484" customFormat="1" ht="15">
      <c r="H414" s="388"/>
      <c r="I414" s="388"/>
      <c r="K414" s="388"/>
      <c r="L414" s="388"/>
      <c r="M414" s="388"/>
    </row>
    <row r="415" spans="8:13" s="484" customFormat="1" ht="15">
      <c r="H415" s="388"/>
      <c r="I415" s="388"/>
      <c r="K415" s="388"/>
      <c r="L415" s="388"/>
      <c r="M415" s="388"/>
    </row>
    <row r="416" spans="8:13" s="484" customFormat="1" ht="15">
      <c r="H416" s="388"/>
      <c r="I416" s="388"/>
      <c r="K416" s="388"/>
      <c r="L416" s="388"/>
      <c r="M416" s="388"/>
    </row>
    <row r="417" spans="8:13" s="484" customFormat="1" ht="15">
      <c r="H417" s="388"/>
      <c r="I417" s="388"/>
      <c r="K417" s="388"/>
      <c r="L417" s="388"/>
      <c r="M417" s="388"/>
    </row>
    <row r="418" spans="8:13" s="484" customFormat="1" ht="15">
      <c r="H418" s="388"/>
      <c r="I418" s="388"/>
      <c r="K418" s="388"/>
      <c r="L418" s="388"/>
      <c r="M418" s="388"/>
    </row>
    <row r="419" spans="8:13" s="484" customFormat="1" ht="15">
      <c r="H419" s="388"/>
      <c r="I419" s="388"/>
      <c r="K419" s="388"/>
      <c r="L419" s="388"/>
      <c r="M419" s="388"/>
    </row>
    <row r="420" spans="8:13" s="484" customFormat="1" ht="15">
      <c r="H420" s="388"/>
      <c r="I420" s="388"/>
      <c r="K420" s="388"/>
      <c r="L420" s="388"/>
      <c r="M420" s="388"/>
    </row>
    <row r="421" spans="8:13" s="484" customFormat="1" ht="15">
      <c r="H421" s="388"/>
      <c r="I421" s="388"/>
      <c r="K421" s="388"/>
      <c r="L421" s="388"/>
      <c r="M421" s="388"/>
    </row>
    <row r="422" spans="8:13" s="484" customFormat="1" ht="15">
      <c r="H422" s="388"/>
      <c r="I422" s="388"/>
      <c r="K422" s="388"/>
      <c r="L422" s="388"/>
      <c r="M422" s="388"/>
    </row>
    <row r="423" spans="8:13" s="484" customFormat="1" ht="15">
      <c r="H423" s="388"/>
      <c r="I423" s="388"/>
      <c r="K423" s="388"/>
      <c r="L423" s="388"/>
      <c r="M423" s="388"/>
    </row>
    <row r="424" spans="8:13" s="484" customFormat="1" ht="15">
      <c r="H424" s="388"/>
      <c r="I424" s="388"/>
      <c r="K424" s="388"/>
      <c r="L424" s="388"/>
      <c r="M424" s="388"/>
    </row>
    <row r="425" spans="8:13" s="484" customFormat="1" ht="15">
      <c r="H425" s="388"/>
      <c r="I425" s="388"/>
      <c r="K425" s="388"/>
      <c r="L425" s="388"/>
      <c r="M425" s="388"/>
    </row>
    <row r="426" spans="8:13" s="484" customFormat="1" ht="15">
      <c r="H426" s="388"/>
      <c r="I426" s="388"/>
      <c r="K426" s="388"/>
      <c r="L426" s="388"/>
      <c r="M426" s="388"/>
    </row>
    <row r="427" spans="8:13" s="484" customFormat="1" ht="15">
      <c r="H427" s="388"/>
      <c r="I427" s="388"/>
      <c r="K427" s="388"/>
      <c r="L427" s="388"/>
      <c r="M427" s="388"/>
    </row>
    <row r="428" spans="8:13" s="484" customFormat="1" ht="15">
      <c r="H428" s="388"/>
      <c r="I428" s="388"/>
      <c r="K428" s="388"/>
      <c r="L428" s="388"/>
      <c r="M428" s="388"/>
    </row>
    <row r="429" spans="8:13" s="484" customFormat="1" ht="15">
      <c r="H429" s="388"/>
      <c r="I429" s="388"/>
      <c r="K429" s="388"/>
      <c r="L429" s="388"/>
      <c r="M429" s="388"/>
    </row>
    <row r="430" spans="8:13" s="484" customFormat="1" ht="15">
      <c r="H430" s="388"/>
      <c r="I430" s="388"/>
      <c r="K430" s="388"/>
      <c r="L430" s="388"/>
      <c r="M430" s="388"/>
    </row>
    <row r="431" spans="8:13" s="484" customFormat="1" ht="15">
      <c r="H431" s="388"/>
      <c r="I431" s="388"/>
      <c r="K431" s="388"/>
      <c r="L431" s="388"/>
      <c r="M431" s="388"/>
    </row>
    <row r="432" spans="8:13" s="484" customFormat="1" ht="15">
      <c r="H432" s="388"/>
      <c r="I432" s="388"/>
      <c r="K432" s="388"/>
      <c r="L432" s="388"/>
      <c r="M432" s="388"/>
    </row>
    <row r="433" spans="8:13" s="484" customFormat="1" ht="15">
      <c r="H433" s="388"/>
      <c r="I433" s="388"/>
      <c r="K433" s="388"/>
      <c r="L433" s="388"/>
      <c r="M433" s="388"/>
    </row>
    <row r="434" spans="8:13" s="484" customFormat="1" ht="15">
      <c r="H434" s="388"/>
      <c r="I434" s="388"/>
      <c r="K434" s="388"/>
      <c r="L434" s="388"/>
      <c r="M434" s="388"/>
    </row>
    <row r="435" spans="8:13" s="484" customFormat="1" ht="15">
      <c r="H435" s="388"/>
      <c r="I435" s="388"/>
      <c r="K435" s="388"/>
      <c r="L435" s="388"/>
      <c r="M435" s="388"/>
    </row>
    <row r="436" spans="8:13" s="484" customFormat="1" ht="15">
      <c r="H436" s="388"/>
      <c r="I436" s="388"/>
      <c r="K436" s="388"/>
      <c r="L436" s="388"/>
      <c r="M436" s="388"/>
    </row>
    <row r="437" spans="8:13" s="484" customFormat="1" ht="15">
      <c r="H437" s="388"/>
      <c r="I437" s="388"/>
      <c r="K437" s="388"/>
      <c r="L437" s="388"/>
      <c r="M437" s="388"/>
    </row>
    <row r="438" spans="8:13" s="484" customFormat="1" ht="15">
      <c r="H438" s="388"/>
      <c r="I438" s="388"/>
      <c r="K438" s="388"/>
      <c r="L438" s="388"/>
      <c r="M438" s="388"/>
    </row>
    <row r="439" spans="8:13" s="484" customFormat="1" ht="15">
      <c r="H439" s="388"/>
      <c r="I439" s="388"/>
      <c r="K439" s="388"/>
      <c r="L439" s="388"/>
      <c r="M439" s="388"/>
    </row>
    <row r="440" spans="8:13" s="484" customFormat="1" ht="15">
      <c r="H440" s="388"/>
      <c r="I440" s="388"/>
      <c r="K440" s="388"/>
      <c r="L440" s="388"/>
      <c r="M440" s="388"/>
    </row>
    <row r="441" spans="8:13" s="484" customFormat="1" ht="15">
      <c r="H441" s="388"/>
      <c r="I441" s="388"/>
      <c r="K441" s="388"/>
      <c r="L441" s="388"/>
      <c r="M441" s="388"/>
    </row>
    <row r="442" spans="8:13" s="484" customFormat="1" ht="15">
      <c r="H442" s="388"/>
      <c r="I442" s="388"/>
      <c r="K442" s="388"/>
      <c r="L442" s="388"/>
      <c r="M442" s="388"/>
    </row>
    <row r="443" spans="8:13" s="484" customFormat="1" ht="15">
      <c r="H443" s="388"/>
      <c r="I443" s="388"/>
      <c r="K443" s="388"/>
      <c r="L443" s="388"/>
      <c r="M443" s="388"/>
    </row>
    <row r="444" spans="8:13" s="484" customFormat="1" ht="15">
      <c r="H444" s="388"/>
      <c r="I444" s="388"/>
      <c r="K444" s="388"/>
      <c r="L444" s="388"/>
      <c r="M444" s="388"/>
    </row>
    <row r="445" spans="8:13" s="484" customFormat="1" ht="15">
      <c r="H445" s="388"/>
      <c r="I445" s="388"/>
      <c r="K445" s="388"/>
      <c r="L445" s="388"/>
      <c r="M445" s="388"/>
    </row>
    <row r="446" spans="8:13" s="484" customFormat="1" ht="15">
      <c r="H446" s="388"/>
      <c r="I446" s="388"/>
      <c r="K446" s="388"/>
      <c r="L446" s="388"/>
      <c r="M446" s="388"/>
    </row>
    <row r="447" spans="8:13" s="484" customFormat="1" ht="15">
      <c r="H447" s="388"/>
      <c r="I447" s="388"/>
      <c r="K447" s="388"/>
      <c r="L447" s="388"/>
      <c r="M447" s="388"/>
    </row>
    <row r="448" spans="8:13" s="484" customFormat="1" ht="15">
      <c r="H448" s="388"/>
      <c r="I448" s="388"/>
      <c r="K448" s="388"/>
      <c r="L448" s="388"/>
      <c r="M448" s="388"/>
    </row>
    <row r="449" spans="8:13" s="484" customFormat="1" ht="15">
      <c r="H449" s="388"/>
      <c r="I449" s="388"/>
      <c r="K449" s="388"/>
      <c r="L449" s="388"/>
      <c r="M449" s="388"/>
    </row>
    <row r="450" spans="8:13" s="484" customFormat="1" ht="15">
      <c r="H450" s="388"/>
      <c r="I450" s="388"/>
      <c r="K450" s="388"/>
      <c r="L450" s="388"/>
      <c r="M450" s="388"/>
    </row>
    <row r="451" spans="8:13" s="484" customFormat="1" ht="15">
      <c r="H451" s="388"/>
      <c r="I451" s="388"/>
      <c r="K451" s="388"/>
      <c r="L451" s="388"/>
      <c r="M451" s="388"/>
    </row>
    <row r="452" spans="8:13" s="484" customFormat="1" ht="15">
      <c r="H452" s="388"/>
      <c r="I452" s="388"/>
      <c r="K452" s="388"/>
      <c r="L452" s="388"/>
      <c r="M452" s="388"/>
    </row>
    <row r="453" spans="8:13" s="484" customFormat="1" ht="15">
      <c r="H453" s="388"/>
      <c r="I453" s="388"/>
      <c r="K453" s="388"/>
      <c r="L453" s="388"/>
      <c r="M453" s="388"/>
    </row>
    <row r="454" spans="8:13" s="484" customFormat="1" ht="15">
      <c r="H454" s="388"/>
      <c r="I454" s="388"/>
      <c r="K454" s="388"/>
      <c r="L454" s="388"/>
      <c r="M454" s="388"/>
    </row>
    <row r="455" spans="8:13" s="484" customFormat="1" ht="15">
      <c r="H455" s="388"/>
      <c r="I455" s="388"/>
      <c r="K455" s="388"/>
      <c r="L455" s="388"/>
      <c r="M455" s="388"/>
    </row>
    <row r="456" spans="8:13" s="484" customFormat="1" ht="15">
      <c r="H456" s="388"/>
      <c r="I456" s="388"/>
      <c r="K456" s="388"/>
      <c r="L456" s="388"/>
      <c r="M456" s="388"/>
    </row>
    <row r="457" spans="8:13" s="484" customFormat="1" ht="15">
      <c r="H457" s="388"/>
      <c r="I457" s="388"/>
      <c r="K457" s="388"/>
      <c r="L457" s="388"/>
      <c r="M457" s="388"/>
    </row>
    <row r="458" spans="8:13" s="484" customFormat="1" ht="15">
      <c r="H458" s="388"/>
      <c r="I458" s="388"/>
      <c r="K458" s="388"/>
      <c r="L458" s="388"/>
      <c r="M458" s="388"/>
    </row>
    <row r="459" spans="8:13" s="484" customFormat="1" ht="15">
      <c r="H459" s="388"/>
      <c r="I459" s="388"/>
      <c r="K459" s="388"/>
      <c r="L459" s="388"/>
      <c r="M459" s="388"/>
    </row>
    <row r="460" spans="8:13" s="484" customFormat="1" ht="15">
      <c r="H460" s="388"/>
      <c r="I460" s="388"/>
      <c r="K460" s="388"/>
      <c r="L460" s="388"/>
      <c r="M460" s="388"/>
    </row>
    <row r="461" spans="8:13" s="484" customFormat="1" ht="15">
      <c r="H461" s="388"/>
      <c r="I461" s="388"/>
      <c r="K461" s="388"/>
      <c r="L461" s="388"/>
      <c r="M461" s="388"/>
    </row>
    <row r="462" spans="8:13" s="484" customFormat="1" ht="15">
      <c r="H462" s="388"/>
      <c r="I462" s="388"/>
      <c r="K462" s="388"/>
      <c r="L462" s="388"/>
      <c r="M462" s="388"/>
    </row>
    <row r="463" spans="8:13" s="484" customFormat="1" ht="15">
      <c r="H463" s="388"/>
      <c r="I463" s="388"/>
      <c r="K463" s="388"/>
      <c r="L463" s="388"/>
      <c r="M463" s="388"/>
    </row>
    <row r="464" spans="8:13" s="484" customFormat="1" ht="15">
      <c r="H464" s="388"/>
      <c r="I464" s="388"/>
      <c r="K464" s="388"/>
      <c r="L464" s="388"/>
      <c r="M464" s="388"/>
    </row>
    <row r="465" spans="8:13" s="484" customFormat="1" ht="15">
      <c r="H465" s="388"/>
      <c r="I465" s="388"/>
      <c r="K465" s="388"/>
      <c r="L465" s="388"/>
      <c r="M465" s="388"/>
    </row>
    <row r="466" spans="8:13" s="484" customFormat="1" ht="15">
      <c r="H466" s="388"/>
      <c r="I466" s="388"/>
      <c r="K466" s="388"/>
      <c r="L466" s="388"/>
      <c r="M466" s="388"/>
    </row>
    <row r="467" spans="8:13" s="484" customFormat="1" ht="15">
      <c r="H467" s="388"/>
      <c r="I467" s="388"/>
      <c r="K467" s="388"/>
      <c r="L467" s="388"/>
      <c r="M467" s="388"/>
    </row>
    <row r="468" spans="8:13" s="484" customFormat="1" ht="15">
      <c r="H468" s="388"/>
      <c r="I468" s="388"/>
      <c r="K468" s="388"/>
      <c r="L468" s="388"/>
      <c r="M468" s="388"/>
    </row>
    <row r="469" spans="8:13" s="484" customFormat="1" ht="15">
      <c r="H469" s="388"/>
      <c r="I469" s="388"/>
      <c r="K469" s="388"/>
      <c r="L469" s="388"/>
      <c r="M469" s="388"/>
    </row>
    <row r="470" spans="8:13" s="484" customFormat="1" ht="15">
      <c r="H470" s="388"/>
      <c r="I470" s="388"/>
      <c r="K470" s="388"/>
      <c r="L470" s="388"/>
      <c r="M470" s="388"/>
    </row>
    <row r="471" spans="8:13" s="484" customFormat="1" ht="15">
      <c r="H471" s="388"/>
      <c r="I471" s="388"/>
      <c r="K471" s="388"/>
      <c r="L471" s="388"/>
      <c r="M471" s="388"/>
    </row>
    <row r="472" spans="8:13" s="484" customFormat="1" ht="15">
      <c r="H472" s="388"/>
      <c r="I472" s="388"/>
      <c r="K472" s="388"/>
      <c r="L472" s="388"/>
      <c r="M472" s="388"/>
    </row>
    <row r="473" spans="8:13" s="484" customFormat="1" ht="15">
      <c r="H473" s="388"/>
      <c r="I473" s="388"/>
      <c r="K473" s="388"/>
      <c r="L473" s="388"/>
      <c r="M473" s="388"/>
    </row>
    <row r="474" spans="8:13" s="484" customFormat="1" ht="15">
      <c r="H474" s="388"/>
      <c r="I474" s="388"/>
      <c r="K474" s="388"/>
      <c r="L474" s="388"/>
      <c r="M474" s="388"/>
    </row>
    <row r="475" spans="8:13" s="484" customFormat="1" ht="15">
      <c r="H475" s="388"/>
      <c r="I475" s="388"/>
      <c r="K475" s="388"/>
      <c r="L475" s="388"/>
      <c r="M475" s="388"/>
    </row>
    <row r="476" spans="8:13" s="484" customFormat="1" ht="15">
      <c r="H476" s="388"/>
      <c r="I476" s="388"/>
      <c r="K476" s="388"/>
      <c r="L476" s="388"/>
      <c r="M476" s="388"/>
    </row>
    <row r="477" spans="8:13" s="484" customFormat="1" ht="15">
      <c r="H477" s="388"/>
      <c r="I477" s="388"/>
      <c r="K477" s="388"/>
      <c r="L477" s="388"/>
      <c r="M477" s="388"/>
    </row>
    <row r="478" spans="8:13" s="484" customFormat="1" ht="15">
      <c r="H478" s="388"/>
      <c r="I478" s="388"/>
      <c r="K478" s="388"/>
      <c r="L478" s="388"/>
      <c r="M478" s="388"/>
    </row>
    <row r="479" spans="8:13" s="484" customFormat="1" ht="15">
      <c r="H479" s="388"/>
      <c r="I479" s="388"/>
      <c r="K479" s="388"/>
      <c r="L479" s="388"/>
      <c r="M479" s="388"/>
    </row>
    <row r="480" spans="8:13" s="484" customFormat="1" ht="15">
      <c r="H480" s="388"/>
      <c r="I480" s="388"/>
      <c r="K480" s="388"/>
      <c r="L480" s="388"/>
      <c r="M480" s="388"/>
    </row>
    <row r="481" spans="8:13" s="484" customFormat="1" ht="15">
      <c r="H481" s="388"/>
      <c r="I481" s="388"/>
      <c r="K481" s="388"/>
      <c r="L481" s="388"/>
      <c r="M481" s="388"/>
    </row>
    <row r="482" spans="8:13" s="484" customFormat="1" ht="15">
      <c r="H482" s="388"/>
      <c r="I482" s="388"/>
      <c r="K482" s="388"/>
      <c r="L482" s="388"/>
      <c r="M482" s="388"/>
    </row>
    <row r="483" spans="8:13" s="484" customFormat="1" ht="15">
      <c r="H483" s="388"/>
      <c r="I483" s="388"/>
      <c r="K483" s="388"/>
      <c r="L483" s="388"/>
      <c r="M483" s="388"/>
    </row>
    <row r="484" spans="8:13" s="484" customFormat="1" ht="15">
      <c r="H484" s="388"/>
      <c r="I484" s="388"/>
      <c r="K484" s="388"/>
      <c r="L484" s="388"/>
      <c r="M484" s="388"/>
    </row>
    <row r="485" spans="8:13" s="484" customFormat="1" ht="15">
      <c r="H485" s="388"/>
      <c r="I485" s="388"/>
      <c r="K485" s="388"/>
      <c r="L485" s="388"/>
      <c r="M485" s="388"/>
    </row>
    <row r="486" spans="8:13" s="484" customFormat="1" ht="15">
      <c r="H486" s="388"/>
      <c r="I486" s="388"/>
      <c r="K486" s="388"/>
      <c r="L486" s="388"/>
      <c r="M486" s="388"/>
    </row>
    <row r="487" spans="8:13" s="484" customFormat="1" ht="15">
      <c r="H487" s="388"/>
      <c r="I487" s="388"/>
      <c r="K487" s="388"/>
      <c r="L487" s="388"/>
      <c r="M487" s="388"/>
    </row>
    <row r="488" spans="8:13" s="484" customFormat="1" ht="15">
      <c r="H488" s="388"/>
      <c r="I488" s="388"/>
      <c r="K488" s="388"/>
      <c r="L488" s="388"/>
      <c r="M488" s="388"/>
    </row>
    <row r="489" spans="8:13" s="484" customFormat="1" ht="15">
      <c r="H489" s="388"/>
      <c r="I489" s="388"/>
      <c r="K489" s="388"/>
      <c r="L489" s="388"/>
      <c r="M489" s="388"/>
    </row>
    <row r="490" spans="8:13" s="484" customFormat="1" ht="15">
      <c r="H490" s="388"/>
      <c r="I490" s="388"/>
      <c r="K490" s="388"/>
      <c r="L490" s="388"/>
      <c r="M490" s="388"/>
    </row>
    <row r="491" spans="8:13" s="484" customFormat="1" ht="15">
      <c r="H491" s="388"/>
      <c r="I491" s="388"/>
      <c r="K491" s="388"/>
      <c r="L491" s="388"/>
      <c r="M491" s="388"/>
    </row>
    <row r="492" spans="8:13" s="484" customFormat="1" ht="15">
      <c r="H492" s="388"/>
      <c r="I492" s="388"/>
      <c r="K492" s="388"/>
      <c r="L492" s="388"/>
      <c r="M492" s="388"/>
    </row>
    <row r="493" spans="8:13" s="484" customFormat="1" ht="15">
      <c r="H493" s="388"/>
      <c r="I493" s="388"/>
      <c r="K493" s="388"/>
      <c r="L493" s="388"/>
      <c r="M493" s="388"/>
    </row>
    <row r="494" spans="8:13" s="484" customFormat="1" ht="15">
      <c r="H494" s="388"/>
      <c r="I494" s="388"/>
      <c r="K494" s="388"/>
      <c r="L494" s="388"/>
      <c r="M494" s="388"/>
    </row>
    <row r="495" spans="8:13" s="484" customFormat="1" ht="15">
      <c r="H495" s="388"/>
      <c r="I495" s="388"/>
      <c r="K495" s="388"/>
      <c r="L495" s="388"/>
      <c r="M495" s="388"/>
    </row>
    <row r="496" spans="8:13" s="484" customFormat="1" ht="15">
      <c r="H496" s="388"/>
      <c r="I496" s="388"/>
      <c r="K496" s="388"/>
      <c r="L496" s="388"/>
      <c r="M496" s="388"/>
    </row>
    <row r="497" spans="8:13" s="484" customFormat="1" ht="15">
      <c r="H497" s="388"/>
      <c r="I497" s="388"/>
      <c r="K497" s="388"/>
      <c r="L497" s="388"/>
      <c r="M497" s="388"/>
    </row>
    <row r="498" spans="8:13" s="484" customFormat="1" ht="15">
      <c r="H498" s="388"/>
      <c r="I498" s="388"/>
      <c r="K498" s="388"/>
      <c r="L498" s="388"/>
      <c r="M498" s="388"/>
    </row>
    <row r="499" spans="8:13" s="484" customFormat="1" ht="15">
      <c r="H499" s="388"/>
      <c r="I499" s="388"/>
      <c r="K499" s="388"/>
      <c r="L499" s="388"/>
      <c r="M499" s="388"/>
    </row>
    <row r="500" spans="8:13" s="484" customFormat="1" ht="15">
      <c r="H500" s="388"/>
      <c r="I500" s="388"/>
      <c r="K500" s="388"/>
      <c r="L500" s="388"/>
      <c r="M500" s="388"/>
    </row>
    <row r="501" spans="8:13" s="484" customFormat="1" ht="15">
      <c r="H501" s="388"/>
      <c r="I501" s="388"/>
      <c r="K501" s="388"/>
      <c r="L501" s="388"/>
      <c r="M501" s="388"/>
    </row>
    <row r="502" spans="8:13" s="484" customFormat="1" ht="15">
      <c r="H502" s="388"/>
      <c r="I502" s="388"/>
      <c r="K502" s="388"/>
      <c r="L502" s="388"/>
      <c r="M502" s="388"/>
    </row>
    <row r="503" spans="8:13" s="484" customFormat="1" ht="15">
      <c r="H503" s="388"/>
      <c r="I503" s="388"/>
      <c r="K503" s="388"/>
      <c r="L503" s="388"/>
      <c r="M503" s="388"/>
    </row>
    <row r="504" spans="8:13" s="484" customFormat="1" ht="15">
      <c r="H504" s="388"/>
      <c r="I504" s="388"/>
      <c r="K504" s="388"/>
      <c r="L504" s="388"/>
      <c r="M504" s="388"/>
    </row>
    <row r="505" spans="8:13" s="484" customFormat="1" ht="15">
      <c r="H505" s="388"/>
      <c r="I505" s="388"/>
      <c r="K505" s="388"/>
      <c r="L505" s="388"/>
      <c r="M505" s="388"/>
    </row>
    <row r="506" spans="8:13" s="484" customFormat="1" ht="15">
      <c r="H506" s="388"/>
      <c r="I506" s="388"/>
      <c r="K506" s="388"/>
      <c r="L506" s="388"/>
      <c r="M506" s="388"/>
    </row>
    <row r="507" spans="8:13" s="484" customFormat="1" ht="15">
      <c r="H507" s="388"/>
      <c r="I507" s="388"/>
      <c r="K507" s="388"/>
      <c r="L507" s="388"/>
      <c r="M507" s="388"/>
    </row>
    <row r="508" spans="8:13" s="484" customFormat="1" ht="15">
      <c r="H508" s="388"/>
      <c r="I508" s="388"/>
      <c r="K508" s="388"/>
      <c r="L508" s="388"/>
      <c r="M508" s="388"/>
    </row>
    <row r="509" spans="8:13" s="484" customFormat="1" ht="15">
      <c r="H509" s="388"/>
      <c r="I509" s="388"/>
      <c r="K509" s="388"/>
      <c r="L509" s="388"/>
      <c r="M509" s="388"/>
    </row>
    <row r="510" spans="8:13" s="484" customFormat="1" ht="15">
      <c r="H510" s="388"/>
      <c r="I510" s="388"/>
      <c r="K510" s="388"/>
      <c r="L510" s="388"/>
      <c r="M510" s="388"/>
    </row>
    <row r="511" spans="8:13" s="484" customFormat="1" ht="15">
      <c r="H511" s="388"/>
      <c r="I511" s="388"/>
      <c r="K511" s="388"/>
      <c r="L511" s="388"/>
      <c r="M511" s="388"/>
    </row>
    <row r="512" spans="8:13" s="484" customFormat="1" ht="15">
      <c r="H512" s="388"/>
      <c r="I512" s="388"/>
      <c r="K512" s="388"/>
      <c r="L512" s="388"/>
      <c r="M512" s="388"/>
    </row>
    <row r="513" spans="8:13" s="484" customFormat="1" ht="15">
      <c r="H513" s="388"/>
      <c r="I513" s="388"/>
      <c r="K513" s="388"/>
      <c r="L513" s="388"/>
      <c r="M513" s="388"/>
    </row>
    <row r="514" spans="8:13" s="484" customFormat="1" ht="15">
      <c r="H514" s="388"/>
      <c r="I514" s="388"/>
      <c r="K514" s="388"/>
      <c r="L514" s="388"/>
      <c r="M514" s="388"/>
    </row>
    <row r="515" spans="8:13" s="484" customFormat="1" ht="15">
      <c r="H515" s="388"/>
      <c r="I515" s="388"/>
      <c r="K515" s="388"/>
      <c r="L515" s="388"/>
      <c r="M515" s="388"/>
    </row>
    <row r="516" spans="8:13" s="484" customFormat="1" ht="15">
      <c r="H516" s="388"/>
      <c r="I516" s="388"/>
      <c r="K516" s="388"/>
      <c r="L516" s="388"/>
      <c r="M516" s="388"/>
    </row>
    <row r="517" spans="8:13" s="484" customFormat="1" ht="15">
      <c r="H517" s="388"/>
      <c r="I517" s="388"/>
      <c r="K517" s="388"/>
      <c r="L517" s="388"/>
      <c r="M517" s="388"/>
    </row>
    <row r="518" spans="8:13" s="484" customFormat="1" ht="15">
      <c r="H518" s="388"/>
      <c r="I518" s="388"/>
      <c r="K518" s="388"/>
      <c r="L518" s="388"/>
      <c r="M518" s="388"/>
    </row>
    <row r="519" spans="8:13" s="484" customFormat="1" ht="15">
      <c r="H519" s="388"/>
      <c r="I519" s="388"/>
      <c r="K519" s="388"/>
      <c r="L519" s="388"/>
      <c r="M519" s="388"/>
    </row>
    <row r="520" spans="8:13" s="484" customFormat="1" ht="15">
      <c r="H520" s="388"/>
      <c r="I520" s="388"/>
      <c r="K520" s="388"/>
      <c r="L520" s="388"/>
      <c r="M520" s="388"/>
    </row>
    <row r="521" spans="8:13" s="484" customFormat="1" ht="15">
      <c r="H521" s="388"/>
      <c r="I521" s="388"/>
      <c r="K521" s="388"/>
      <c r="L521" s="388"/>
      <c r="M521" s="388"/>
    </row>
    <row r="522" spans="8:13" s="484" customFormat="1" ht="15">
      <c r="H522" s="388"/>
      <c r="I522" s="388"/>
      <c r="K522" s="388"/>
      <c r="L522" s="388"/>
      <c r="M522" s="388"/>
    </row>
    <row r="523" spans="8:13" s="484" customFormat="1" ht="15">
      <c r="H523" s="388"/>
      <c r="I523" s="388"/>
      <c r="K523" s="388"/>
      <c r="L523" s="388"/>
      <c r="M523" s="388"/>
    </row>
    <row r="524" spans="8:13" s="484" customFormat="1" ht="15">
      <c r="H524" s="388"/>
      <c r="I524" s="388"/>
      <c r="K524" s="388"/>
      <c r="L524" s="388"/>
      <c r="M524" s="388"/>
    </row>
    <row r="525" spans="8:13" s="484" customFormat="1" ht="15">
      <c r="H525" s="388"/>
      <c r="I525" s="388"/>
      <c r="K525" s="388"/>
      <c r="L525" s="388"/>
      <c r="M525" s="388"/>
    </row>
    <row r="526" spans="8:13" s="484" customFormat="1" ht="15">
      <c r="H526" s="388"/>
      <c r="I526" s="388"/>
      <c r="K526" s="388"/>
      <c r="L526" s="388"/>
      <c r="M526" s="388"/>
    </row>
    <row r="527" spans="8:13" s="484" customFormat="1" ht="15">
      <c r="H527" s="388"/>
      <c r="I527" s="388"/>
      <c r="K527" s="388"/>
      <c r="L527" s="388"/>
      <c r="M527" s="388"/>
    </row>
    <row r="528" spans="8:13" s="484" customFormat="1" ht="15">
      <c r="H528" s="388"/>
      <c r="I528" s="388"/>
      <c r="K528" s="388"/>
      <c r="L528" s="388"/>
      <c r="M528" s="388"/>
    </row>
    <row r="529" spans="8:13" s="484" customFormat="1" ht="15">
      <c r="H529" s="388"/>
      <c r="I529" s="388"/>
      <c r="K529" s="388"/>
      <c r="L529" s="388"/>
      <c r="M529" s="388"/>
    </row>
    <row r="530" spans="8:13" s="484" customFormat="1" ht="15">
      <c r="H530" s="388"/>
      <c r="I530" s="388"/>
      <c r="K530" s="388"/>
      <c r="L530" s="388"/>
      <c r="M530" s="388"/>
    </row>
    <row r="531" spans="8:13" s="484" customFormat="1" ht="15">
      <c r="H531" s="388"/>
      <c r="I531" s="388"/>
      <c r="K531" s="388"/>
      <c r="L531" s="388"/>
      <c r="M531" s="388"/>
    </row>
    <row r="532" spans="8:13" s="484" customFormat="1" ht="15">
      <c r="H532" s="388"/>
      <c r="I532" s="388"/>
      <c r="K532" s="388"/>
      <c r="L532" s="388"/>
      <c r="M532" s="388"/>
    </row>
    <row r="533" spans="8:13" s="484" customFormat="1" ht="15">
      <c r="H533" s="388"/>
      <c r="I533" s="388"/>
      <c r="K533" s="388"/>
      <c r="L533" s="388"/>
      <c r="M533" s="388"/>
    </row>
    <row r="534" spans="8:13" s="484" customFormat="1" ht="15">
      <c r="H534" s="388"/>
      <c r="I534" s="388"/>
      <c r="K534" s="388"/>
      <c r="L534" s="388"/>
      <c r="M534" s="388"/>
    </row>
    <row r="535" spans="8:13" s="484" customFormat="1" ht="15">
      <c r="H535" s="388"/>
      <c r="I535" s="388"/>
      <c r="K535" s="388"/>
      <c r="L535" s="388"/>
      <c r="M535" s="388"/>
    </row>
    <row r="536" spans="8:13" s="484" customFormat="1" ht="15">
      <c r="H536" s="388"/>
      <c r="I536" s="388"/>
      <c r="K536" s="388"/>
      <c r="L536" s="388"/>
      <c r="M536" s="388"/>
    </row>
    <row r="537" spans="8:13" s="484" customFormat="1" ht="15">
      <c r="H537" s="388"/>
      <c r="I537" s="388"/>
      <c r="K537" s="388"/>
      <c r="L537" s="388"/>
      <c r="M537" s="388"/>
    </row>
    <row r="538" spans="8:13" s="484" customFormat="1" ht="15">
      <c r="H538" s="388"/>
      <c r="I538" s="388"/>
      <c r="K538" s="388"/>
      <c r="L538" s="388"/>
      <c r="M538" s="388"/>
    </row>
    <row r="539" spans="8:13" s="484" customFormat="1" ht="15">
      <c r="H539" s="388"/>
      <c r="I539" s="388"/>
      <c r="K539" s="388"/>
      <c r="L539" s="388"/>
      <c r="M539" s="388"/>
    </row>
    <row r="540" spans="8:13" s="484" customFormat="1" ht="15">
      <c r="H540" s="388"/>
      <c r="I540" s="388"/>
      <c r="K540" s="388"/>
      <c r="L540" s="388"/>
      <c r="M540" s="388"/>
    </row>
    <row r="541" spans="8:13" s="484" customFormat="1" ht="15">
      <c r="H541" s="388"/>
      <c r="I541" s="388"/>
      <c r="K541" s="388"/>
      <c r="L541" s="388"/>
      <c r="M541" s="388"/>
    </row>
    <row r="542" spans="8:13" s="484" customFormat="1" ht="15">
      <c r="H542" s="388"/>
      <c r="I542" s="388"/>
      <c r="K542" s="388"/>
      <c r="L542" s="388"/>
      <c r="M542" s="388"/>
    </row>
    <row r="543" spans="8:13" s="484" customFormat="1" ht="15">
      <c r="H543" s="388"/>
      <c r="I543" s="388"/>
      <c r="K543" s="388"/>
      <c r="L543" s="388"/>
      <c r="M543" s="388"/>
    </row>
    <row r="544" spans="8:13" s="484" customFormat="1" ht="15">
      <c r="H544" s="388"/>
      <c r="I544" s="388"/>
      <c r="K544" s="388"/>
      <c r="L544" s="388"/>
      <c r="M544" s="388"/>
    </row>
    <row r="545" spans="8:13" s="484" customFormat="1" ht="15">
      <c r="H545" s="388"/>
      <c r="I545" s="388"/>
      <c r="K545" s="388"/>
      <c r="L545" s="388"/>
      <c r="M545" s="388"/>
    </row>
    <row r="546" spans="8:13" s="484" customFormat="1" ht="15">
      <c r="H546" s="388"/>
      <c r="I546" s="388"/>
      <c r="K546" s="388"/>
      <c r="L546" s="388"/>
      <c r="M546" s="388"/>
    </row>
    <row r="547" spans="8:13" s="484" customFormat="1" ht="15">
      <c r="H547" s="388"/>
      <c r="I547" s="388"/>
      <c r="K547" s="388"/>
      <c r="L547" s="388"/>
      <c r="M547" s="388"/>
    </row>
    <row r="548" spans="8:13" s="484" customFormat="1" ht="15">
      <c r="H548" s="388"/>
      <c r="I548" s="388"/>
      <c r="K548" s="388"/>
      <c r="L548" s="388"/>
      <c r="M548" s="388"/>
    </row>
    <row r="549" spans="8:13" s="484" customFormat="1" ht="15">
      <c r="H549" s="388"/>
      <c r="I549" s="388"/>
      <c r="K549" s="388"/>
      <c r="L549" s="388"/>
      <c r="M549" s="388"/>
    </row>
    <row r="550" spans="8:13" s="484" customFormat="1" ht="15">
      <c r="H550" s="388"/>
      <c r="I550" s="388"/>
      <c r="K550" s="388"/>
      <c r="L550" s="388"/>
      <c r="M550" s="388"/>
    </row>
    <row r="551" spans="8:13" s="484" customFormat="1" ht="15">
      <c r="H551" s="388"/>
      <c r="I551" s="388"/>
      <c r="K551" s="388"/>
      <c r="L551" s="388"/>
      <c r="M551" s="388"/>
    </row>
    <row r="552" spans="8:13" s="484" customFormat="1" ht="15">
      <c r="H552" s="388"/>
      <c r="I552" s="388"/>
      <c r="K552" s="388"/>
      <c r="L552" s="388"/>
      <c r="M552" s="388"/>
    </row>
    <row r="553" spans="8:13" s="484" customFormat="1" ht="15">
      <c r="H553" s="388"/>
      <c r="I553" s="388"/>
      <c r="K553" s="388"/>
      <c r="L553" s="388"/>
      <c r="M553" s="388"/>
    </row>
    <row r="554" spans="8:13" s="484" customFormat="1" ht="15">
      <c r="H554" s="388"/>
      <c r="I554" s="388"/>
      <c r="K554" s="388"/>
      <c r="L554" s="388"/>
      <c r="M554" s="388"/>
    </row>
    <row r="555" spans="8:13" s="484" customFormat="1" ht="15">
      <c r="H555" s="388"/>
      <c r="I555" s="388"/>
    </row>
    <row r="556" spans="8:13" s="484" customFormat="1" ht="15">
      <c r="H556" s="388"/>
      <c r="I556" s="388"/>
    </row>
    <row r="557" spans="8:13" s="484" customFormat="1" ht="15">
      <c r="H557" s="388"/>
      <c r="I557" s="388"/>
    </row>
    <row r="558" spans="8:13" s="484" customFormat="1" ht="15">
      <c r="H558" s="388"/>
      <c r="I558" s="388"/>
    </row>
    <row r="559" spans="8:13" s="484" customFormat="1" ht="15">
      <c r="H559" s="388"/>
      <c r="I559" s="388"/>
    </row>
    <row r="560" spans="8:13" s="484" customFormat="1" ht="15">
      <c r="H560" s="388"/>
      <c r="I560" s="388"/>
    </row>
    <row r="561" spans="8:9" s="484" customFormat="1" ht="15">
      <c r="H561" s="388"/>
      <c r="I561" s="388"/>
    </row>
    <row r="562" spans="8:9" s="484" customFormat="1" ht="15">
      <c r="H562" s="388"/>
      <c r="I562" s="388"/>
    </row>
    <row r="563" spans="8:9" s="484" customFormat="1" ht="15">
      <c r="H563" s="388"/>
      <c r="I563" s="388"/>
    </row>
    <row r="564" spans="8:9" s="484" customFormat="1" ht="15">
      <c r="H564" s="388"/>
      <c r="I564" s="388"/>
    </row>
    <row r="565" spans="8:9" s="484" customFormat="1" ht="15">
      <c r="H565" s="388"/>
      <c r="I565" s="388"/>
    </row>
    <row r="566" spans="8:9" s="484" customFormat="1" ht="15">
      <c r="H566" s="388"/>
      <c r="I566" s="388"/>
    </row>
    <row r="567" spans="8:9" s="484" customFormat="1" ht="15">
      <c r="H567" s="388"/>
      <c r="I567" s="388"/>
    </row>
    <row r="568" spans="8:9" s="484" customFormat="1" ht="15">
      <c r="H568" s="388"/>
      <c r="I568" s="388"/>
    </row>
    <row r="569" spans="8:9" s="484" customFormat="1" ht="15">
      <c r="H569" s="388"/>
      <c r="I569" s="388"/>
    </row>
    <row r="570" spans="8:9" s="484" customFormat="1" ht="15">
      <c r="H570" s="388"/>
      <c r="I570" s="388"/>
    </row>
    <row r="571" spans="8:9" s="484" customFormat="1" ht="15">
      <c r="H571" s="388"/>
      <c r="I571" s="388"/>
    </row>
    <row r="572" spans="8:9" s="484" customFormat="1" ht="15">
      <c r="H572" s="388"/>
      <c r="I572" s="388"/>
    </row>
    <row r="573" spans="8:9" s="484" customFormat="1" ht="15">
      <c r="H573" s="388"/>
      <c r="I573" s="388"/>
    </row>
    <row r="574" spans="8:9" s="484" customFormat="1" ht="15">
      <c r="H574" s="388"/>
      <c r="I574" s="388"/>
    </row>
    <row r="575" spans="8:9" s="484" customFormat="1" ht="15">
      <c r="H575" s="388"/>
      <c r="I575" s="388"/>
    </row>
    <row r="576" spans="8:9" s="484" customFormat="1" ht="15">
      <c r="H576" s="388"/>
      <c r="I576" s="388"/>
    </row>
    <row r="577" spans="8:9" s="484" customFormat="1" ht="15">
      <c r="H577" s="388"/>
      <c r="I577" s="388"/>
    </row>
    <row r="578" spans="8:9" s="484" customFormat="1" ht="15">
      <c r="H578" s="388"/>
      <c r="I578" s="388"/>
    </row>
    <row r="579" spans="8:9" s="484" customFormat="1" ht="15">
      <c r="H579" s="388"/>
      <c r="I579" s="388"/>
    </row>
    <row r="580" spans="8:9" s="484" customFormat="1" ht="15">
      <c r="H580" s="388"/>
      <c r="I580" s="388"/>
    </row>
    <row r="581" spans="8:9" s="484" customFormat="1" ht="15">
      <c r="H581" s="388"/>
      <c r="I581" s="388"/>
    </row>
    <row r="582" spans="8:9" s="484" customFormat="1" ht="15">
      <c r="H582" s="388"/>
      <c r="I582" s="388"/>
    </row>
    <row r="583" spans="8:9" s="484" customFormat="1" ht="15">
      <c r="H583" s="388"/>
      <c r="I583" s="388"/>
    </row>
    <row r="584" spans="8:9" s="484" customFormat="1" ht="15">
      <c r="H584" s="388"/>
      <c r="I584" s="388"/>
    </row>
    <row r="585" spans="8:9" s="484" customFormat="1" ht="15">
      <c r="H585" s="388"/>
      <c r="I585" s="388"/>
    </row>
    <row r="586" spans="8:9" s="484" customFormat="1" ht="15">
      <c r="H586" s="388"/>
      <c r="I586" s="388"/>
    </row>
    <row r="587" spans="8:9" s="484" customFormat="1" ht="15">
      <c r="H587" s="388"/>
      <c r="I587" s="388"/>
    </row>
    <row r="588" spans="8:9" s="484" customFormat="1" ht="15">
      <c r="H588" s="388"/>
      <c r="I588" s="388"/>
    </row>
    <row r="589" spans="8:9" s="484" customFormat="1" ht="15">
      <c r="H589" s="388"/>
      <c r="I589" s="388"/>
    </row>
    <row r="590" spans="8:9" s="484" customFormat="1" ht="15">
      <c r="H590" s="388"/>
      <c r="I590" s="388"/>
    </row>
    <row r="591" spans="8:9" s="484" customFormat="1" ht="15">
      <c r="H591" s="388"/>
      <c r="I591" s="388"/>
    </row>
    <row r="592" spans="8:9" s="484" customFormat="1" ht="15">
      <c r="H592" s="388"/>
      <c r="I592" s="388"/>
    </row>
    <row r="593" spans="8:9" s="484" customFormat="1" ht="15">
      <c r="H593" s="388"/>
      <c r="I593" s="388"/>
    </row>
    <row r="594" spans="8:9" s="484" customFormat="1" ht="15">
      <c r="H594" s="388"/>
      <c r="I594" s="388"/>
    </row>
    <row r="595" spans="8:9" s="484" customFormat="1" ht="15">
      <c r="H595" s="388"/>
      <c r="I595" s="388"/>
    </row>
    <row r="596" spans="8:9" s="484" customFormat="1" ht="15">
      <c r="H596" s="388"/>
      <c r="I596" s="388"/>
    </row>
    <row r="597" spans="8:9" s="484" customFormat="1" ht="15">
      <c r="H597" s="388"/>
      <c r="I597" s="388"/>
    </row>
    <row r="598" spans="8:9" s="484" customFormat="1" ht="15">
      <c r="H598" s="388"/>
      <c r="I598" s="388"/>
    </row>
    <row r="599" spans="8:9" s="484" customFormat="1" ht="15">
      <c r="H599" s="388"/>
      <c r="I599" s="388"/>
    </row>
    <row r="600" spans="8:9" s="484" customFormat="1" ht="15">
      <c r="H600" s="388"/>
      <c r="I600" s="388"/>
    </row>
    <row r="601" spans="8:9" s="484" customFormat="1" ht="15">
      <c r="H601" s="388"/>
      <c r="I601" s="388"/>
    </row>
    <row r="602" spans="8:9" s="484" customFormat="1" ht="15">
      <c r="H602" s="388"/>
      <c r="I602" s="388"/>
    </row>
    <row r="603" spans="8:9" s="484" customFormat="1" ht="15">
      <c r="H603" s="388"/>
      <c r="I603" s="388"/>
    </row>
    <row r="604" spans="8:9" s="484" customFormat="1" ht="15">
      <c r="H604" s="388"/>
      <c r="I604" s="388"/>
    </row>
    <row r="605" spans="8:9" s="484" customFormat="1" ht="15">
      <c r="H605" s="388"/>
      <c r="I605" s="388"/>
    </row>
    <row r="606" spans="8:9" s="484" customFormat="1" ht="15">
      <c r="H606" s="388"/>
      <c r="I606" s="388"/>
    </row>
    <row r="607" spans="8:9" s="484" customFormat="1" ht="15">
      <c r="H607" s="388"/>
      <c r="I607" s="388"/>
    </row>
    <row r="608" spans="8:9" s="484" customFormat="1" ht="15">
      <c r="H608" s="388"/>
      <c r="I608" s="388"/>
    </row>
    <row r="609" spans="8:9" s="484" customFormat="1" ht="15">
      <c r="H609" s="388"/>
      <c r="I609" s="388"/>
    </row>
    <row r="610" spans="8:9" s="484" customFormat="1" ht="15">
      <c r="H610" s="388"/>
      <c r="I610" s="388"/>
    </row>
    <row r="611" spans="8:9" s="484" customFormat="1">
      <c r="H611" s="291"/>
    </row>
    <row r="612" spans="8:9" s="484" customFormat="1">
      <c r="H612" s="291"/>
    </row>
    <row r="613" spans="8:9" s="484" customFormat="1">
      <c r="H613" s="291"/>
    </row>
    <row r="614" spans="8:9" s="484" customFormat="1">
      <c r="H614" s="291"/>
    </row>
    <row r="615" spans="8:9" s="484" customFormat="1">
      <c r="H615" s="291"/>
    </row>
    <row r="616" spans="8:9" s="484" customFormat="1">
      <c r="H616" s="291"/>
    </row>
    <row r="617" spans="8:9" s="484" customFormat="1">
      <c r="H617" s="291"/>
    </row>
    <row r="618" spans="8:9" s="484" customFormat="1">
      <c r="H618" s="291"/>
    </row>
    <row r="619" spans="8:9" s="484" customFormat="1">
      <c r="H619" s="291"/>
    </row>
    <row r="620" spans="8:9" s="484" customFormat="1">
      <c r="H620" s="291"/>
    </row>
    <row r="621" spans="8:9" s="484" customFormat="1">
      <c r="H621" s="291"/>
    </row>
    <row r="622" spans="8:9" s="484" customFormat="1">
      <c r="H622" s="291"/>
    </row>
    <row r="623" spans="8:9" s="484" customFormat="1">
      <c r="H623" s="291"/>
    </row>
    <row r="624" spans="8:9" s="484" customFormat="1">
      <c r="H624" s="291"/>
    </row>
    <row r="625" s="484" customFormat="1"/>
    <row r="626" s="484" customFormat="1"/>
    <row r="627" s="484" customFormat="1"/>
    <row r="628" s="484" customFormat="1"/>
    <row r="629" s="484" customFormat="1"/>
    <row r="630" s="484" customFormat="1"/>
    <row r="631" s="484" customFormat="1"/>
    <row r="632" s="484" customFormat="1"/>
    <row r="633" s="484" customFormat="1"/>
    <row r="634" s="484" customFormat="1"/>
    <row r="635" s="484" customFormat="1"/>
    <row r="636" s="484" customFormat="1"/>
    <row r="637" s="484" customFormat="1"/>
    <row r="638" s="484" customFormat="1"/>
    <row r="639" s="484" customFormat="1"/>
    <row r="640" s="484" customFormat="1"/>
    <row r="641" s="484" customFormat="1"/>
    <row r="642" s="484" customFormat="1"/>
    <row r="643" s="484" customFormat="1"/>
    <row r="644" s="484" customFormat="1"/>
    <row r="645" s="484" customFormat="1"/>
    <row r="646" s="484" customFormat="1"/>
    <row r="647" s="484" customFormat="1"/>
    <row r="648" s="484" customFormat="1"/>
    <row r="649" s="484" customFormat="1"/>
    <row r="650" s="484" customFormat="1"/>
    <row r="651" s="484" customFormat="1"/>
    <row r="652" s="484" customFormat="1"/>
    <row r="653" s="484" customFormat="1"/>
    <row r="654" s="484" customFormat="1"/>
    <row r="655" s="484" customFormat="1"/>
    <row r="656" s="484" customFormat="1"/>
    <row r="657" s="484" customFormat="1"/>
    <row r="658" s="484" customFormat="1"/>
    <row r="659" s="484" customFormat="1"/>
    <row r="660" s="484" customFormat="1"/>
    <row r="661" s="484" customFormat="1"/>
    <row r="662" s="484" customFormat="1"/>
    <row r="663" s="484" customFormat="1"/>
    <row r="664" s="484" customFormat="1"/>
    <row r="665" s="484" customFormat="1"/>
    <row r="666" s="484" customFormat="1"/>
    <row r="667" s="484" customFormat="1"/>
    <row r="668" s="484" customFormat="1"/>
    <row r="669" s="484" customFormat="1"/>
    <row r="670" s="484" customFormat="1"/>
    <row r="671" s="484" customFormat="1"/>
    <row r="672" s="484" customFormat="1"/>
    <row r="673" s="484" customFormat="1"/>
    <row r="674" s="484" customFormat="1"/>
    <row r="675" s="484" customFormat="1"/>
    <row r="676" s="484" customFormat="1"/>
    <row r="677" s="484" customFormat="1"/>
    <row r="678" s="484" customFormat="1"/>
    <row r="679" s="484" customFormat="1"/>
    <row r="680" s="484" customFormat="1"/>
    <row r="681" s="484" customFormat="1"/>
    <row r="682" s="484" customFormat="1"/>
    <row r="683" s="484" customFormat="1"/>
    <row r="684" s="484" customFormat="1"/>
    <row r="685" s="484" customFormat="1"/>
    <row r="686" s="484" customFormat="1"/>
    <row r="687" s="484" customFormat="1"/>
    <row r="688" s="484" customFormat="1"/>
    <row r="689" s="484" customFormat="1"/>
    <row r="690" s="484" customFormat="1"/>
    <row r="691" s="484" customFormat="1"/>
    <row r="692" s="484" customFormat="1"/>
    <row r="693" s="484" customFormat="1"/>
    <row r="694" s="484" customFormat="1"/>
    <row r="695" s="484" customFormat="1"/>
    <row r="696" s="484" customFormat="1"/>
    <row r="697" s="484" customFormat="1"/>
    <row r="698" s="484" customFormat="1"/>
    <row r="699" s="484" customFormat="1"/>
    <row r="700" s="484" customFormat="1"/>
    <row r="701" s="484" customFormat="1"/>
    <row r="702" s="484" customFormat="1"/>
    <row r="703" s="484" customFormat="1"/>
    <row r="704" s="484" customFormat="1"/>
    <row r="705" s="484" customFormat="1"/>
    <row r="706" s="484" customFormat="1"/>
    <row r="707" s="484" customFormat="1"/>
    <row r="708" s="484" customFormat="1"/>
    <row r="709" s="484" customFormat="1"/>
    <row r="710" s="484" customFormat="1"/>
    <row r="711" s="484" customFormat="1"/>
    <row r="712" s="484" customFormat="1"/>
    <row r="713" s="484" customFormat="1"/>
  </sheetData>
  <mergeCells count="6">
    <mergeCell ref="A88:E88"/>
    <mergeCell ref="C5:E5"/>
    <mergeCell ref="F5:I5"/>
    <mergeCell ref="C33:E33"/>
    <mergeCell ref="F33:I33"/>
    <mergeCell ref="A34:B34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8" tint="-0.249977111117893"/>
  </sheetPr>
  <dimension ref="A1:L258"/>
  <sheetViews>
    <sheetView showGridLines="0" view="pageBreakPreview" zoomScaleNormal="60" zoomScaleSheetLayoutView="100" workbookViewId="0">
      <selection activeCell="A27" sqref="A27:XFD27"/>
    </sheetView>
  </sheetViews>
  <sheetFormatPr baseColWidth="10" defaultColWidth="11.5703125" defaultRowHeight="15"/>
  <cols>
    <col min="1" max="1" width="58.28515625" style="153" bestFit="1" customWidth="1"/>
    <col min="2" max="2" width="16.85546875" style="153" customWidth="1"/>
    <col min="3" max="3" width="14" style="153" customWidth="1"/>
    <col min="4" max="4" width="7.7109375" style="153" bestFit="1" customWidth="1"/>
    <col min="5" max="5" width="13.7109375" style="153" customWidth="1"/>
    <col min="6" max="6" width="13.140625" style="388" bestFit="1" customWidth="1"/>
    <col min="7" max="8" width="7.7109375" style="388" bestFit="1" customWidth="1"/>
    <col min="9" max="9" width="11.5703125" style="388"/>
    <col min="10" max="10" width="54" style="388" customWidth="1"/>
    <col min="11" max="11" width="11.5703125" style="388"/>
    <col min="12" max="12" width="13" style="388" bestFit="1" customWidth="1"/>
    <col min="13" max="16384" width="11.5703125" style="388"/>
  </cols>
  <sheetData>
    <row r="1" spans="1:8">
      <c r="A1" s="233" t="s">
        <v>285</v>
      </c>
      <c r="B1" s="231"/>
      <c r="C1" s="231"/>
      <c r="D1" s="231"/>
      <c r="E1" s="231"/>
      <c r="F1" s="231"/>
      <c r="G1" s="231"/>
      <c r="H1" s="231"/>
    </row>
    <row r="2" spans="1:8" ht="15.75">
      <c r="A2" s="234" t="s">
        <v>261</v>
      </c>
      <c r="B2" s="231"/>
      <c r="C2" s="231"/>
      <c r="D2" s="231"/>
      <c r="E2" s="231"/>
      <c r="F2" s="231"/>
      <c r="G2" s="231"/>
      <c r="H2" s="231"/>
    </row>
    <row r="3" spans="1:8">
      <c r="A3" s="158"/>
      <c r="B3" s="231"/>
      <c r="C3" s="231"/>
      <c r="D3" s="231"/>
      <c r="E3" s="231"/>
      <c r="F3" s="231"/>
      <c r="G3" s="231"/>
      <c r="H3" s="231"/>
    </row>
    <row r="4" spans="1:8" ht="15.75" thickBot="1">
      <c r="A4" s="1" t="s">
        <v>281</v>
      </c>
      <c r="B4" s="407"/>
      <c r="C4" s="231"/>
      <c r="D4" s="231"/>
      <c r="E4" s="231"/>
      <c r="F4" s="231"/>
      <c r="G4" s="231"/>
      <c r="H4" s="231"/>
    </row>
    <row r="5" spans="1:8" ht="15.75" thickBot="1">
      <c r="A5" s="573"/>
      <c r="B5" s="781" t="s">
        <v>553</v>
      </c>
      <c r="C5" s="782"/>
      <c r="D5" s="783"/>
      <c r="E5" s="815" t="s">
        <v>561</v>
      </c>
      <c r="F5" s="784"/>
      <c r="G5" s="784"/>
      <c r="H5" s="785"/>
    </row>
    <row r="6" spans="1:8">
      <c r="A6" s="574" t="s">
        <v>282</v>
      </c>
      <c r="B6" s="429">
        <v>2018</v>
      </c>
      <c r="C6" s="428">
        <v>2019</v>
      </c>
      <c r="D6" s="427" t="s">
        <v>211</v>
      </c>
      <c r="E6" s="428">
        <v>2018</v>
      </c>
      <c r="F6" s="428">
        <v>2019</v>
      </c>
      <c r="G6" s="427" t="s">
        <v>211</v>
      </c>
      <c r="H6" s="426" t="s">
        <v>212</v>
      </c>
    </row>
    <row r="7" spans="1:8">
      <c r="A7" s="425" t="s">
        <v>358</v>
      </c>
      <c r="B7" s="424">
        <f>+SUM(B8:B18)</f>
        <v>150015905</v>
      </c>
      <c r="C7" s="424">
        <f>+SUM(C8:C18)</f>
        <v>211865234</v>
      </c>
      <c r="D7" s="423">
        <f t="shared" ref="D7:D70" si="0">C7/B7-1</f>
        <v>0.41228514403189442</v>
      </c>
      <c r="E7" s="424">
        <f>+SUM(E8:E18)</f>
        <v>1113119816.3699999</v>
      </c>
      <c r="F7" s="424">
        <f>+SUM(F8:F18)</f>
        <v>1101538509</v>
      </c>
      <c r="G7" s="423">
        <f>F7/E7-1</f>
        <v>-1.0404367256498737E-2</v>
      </c>
      <c r="H7" s="575">
        <f>F7/F7</f>
        <v>1</v>
      </c>
    </row>
    <row r="8" spans="1:8">
      <c r="A8" s="304" t="s">
        <v>412</v>
      </c>
      <c r="B8" s="305">
        <v>49604312</v>
      </c>
      <c r="C8" s="576">
        <v>44411724</v>
      </c>
      <c r="D8" s="331">
        <f t="shared" si="0"/>
        <v>-0.10468017377198979</v>
      </c>
      <c r="E8" s="305">
        <v>161871317.48000002</v>
      </c>
      <c r="F8" s="576">
        <v>255729453</v>
      </c>
      <c r="G8" s="331">
        <f t="shared" ref="G8:G71" si="1">F8/E8-1</f>
        <v>0.57983178849209405</v>
      </c>
      <c r="H8" s="331">
        <f>+F8/$F$7</f>
        <v>0.23215661632397819</v>
      </c>
    </row>
    <row r="9" spans="1:8">
      <c r="A9" s="304" t="s">
        <v>416</v>
      </c>
      <c r="B9" s="305">
        <v>34153707</v>
      </c>
      <c r="C9" s="576">
        <v>10784422</v>
      </c>
      <c r="D9" s="331">
        <f t="shared" si="0"/>
        <v>-0.68423860988208396</v>
      </c>
      <c r="E9" s="305">
        <v>342455960.55000001</v>
      </c>
      <c r="F9" s="576">
        <v>166989167</v>
      </c>
      <c r="G9" s="331">
        <f t="shared" si="1"/>
        <v>-0.51237768870540989</v>
      </c>
      <c r="H9" s="331">
        <f t="shared" ref="H9:H18" si="2">+F9/$F$7</f>
        <v>0.15159630429225421</v>
      </c>
    </row>
    <row r="10" spans="1:8">
      <c r="A10" s="304" t="s">
        <v>270</v>
      </c>
      <c r="B10" s="305">
        <v>0</v>
      </c>
      <c r="C10" s="576">
        <v>72464696</v>
      </c>
      <c r="D10" s="331" t="s">
        <v>64</v>
      </c>
      <c r="E10" s="305">
        <v>0</v>
      </c>
      <c r="F10" s="576">
        <v>132824301</v>
      </c>
      <c r="G10" s="331" t="s">
        <v>64</v>
      </c>
      <c r="H10" s="331">
        <f t="shared" si="2"/>
        <v>0.12058071498615215</v>
      </c>
    </row>
    <row r="11" spans="1:8">
      <c r="A11" s="577" t="s">
        <v>415</v>
      </c>
      <c r="B11" s="305">
        <v>13657109</v>
      </c>
      <c r="C11" s="576">
        <v>17924210</v>
      </c>
      <c r="D11" s="331">
        <f t="shared" si="0"/>
        <v>0.31244540846821978</v>
      </c>
      <c r="E11" s="305">
        <v>85864925.200000003</v>
      </c>
      <c r="F11" s="576">
        <v>122950800</v>
      </c>
      <c r="G11" s="331">
        <f t="shared" si="1"/>
        <v>0.43190947541872426</v>
      </c>
      <c r="H11" s="331">
        <f t="shared" si="2"/>
        <v>0.1116173415595042</v>
      </c>
    </row>
    <row r="12" spans="1:8">
      <c r="A12" s="577" t="s">
        <v>160</v>
      </c>
      <c r="B12" s="305">
        <v>8451786</v>
      </c>
      <c r="C12" s="576">
        <v>8147220</v>
      </c>
      <c r="D12" s="331">
        <f t="shared" si="0"/>
        <v>-3.6035697070417982E-2</v>
      </c>
      <c r="E12" s="305">
        <v>63343762</v>
      </c>
      <c r="F12" s="576">
        <v>80193813</v>
      </c>
      <c r="G12" s="331">
        <f t="shared" si="1"/>
        <v>0.26600963485559959</v>
      </c>
      <c r="H12" s="331">
        <f t="shared" si="2"/>
        <v>7.280164274311357E-2</v>
      </c>
    </row>
    <row r="13" spans="1:8">
      <c r="A13" s="577" t="s">
        <v>22</v>
      </c>
      <c r="B13" s="305">
        <v>6140553</v>
      </c>
      <c r="C13" s="576">
        <v>9159241</v>
      </c>
      <c r="D13" s="331">
        <f t="shared" si="0"/>
        <v>0.49159872083182088</v>
      </c>
      <c r="E13" s="305">
        <v>42880182</v>
      </c>
      <c r="F13" s="576">
        <v>64899113</v>
      </c>
      <c r="G13" s="331">
        <f t="shared" si="1"/>
        <v>0.51349900986894137</v>
      </c>
      <c r="H13" s="331">
        <f t="shared" si="2"/>
        <v>5.891678998940926E-2</v>
      </c>
    </row>
    <row r="14" spans="1:8">
      <c r="A14" s="577" t="s">
        <v>269</v>
      </c>
      <c r="B14" s="305">
        <v>2872748</v>
      </c>
      <c r="C14" s="576">
        <v>6990576</v>
      </c>
      <c r="D14" s="331">
        <f t="shared" si="0"/>
        <v>1.4334107969094401</v>
      </c>
      <c r="E14" s="305">
        <v>31640766.539999999</v>
      </c>
      <c r="F14" s="576">
        <v>40326592</v>
      </c>
      <c r="G14" s="331">
        <f t="shared" si="1"/>
        <v>0.27451374950159479</v>
      </c>
      <c r="H14" s="331">
        <f t="shared" si="2"/>
        <v>3.6609334735477686E-2</v>
      </c>
    </row>
    <row r="15" spans="1:8">
      <c r="A15" s="577" t="s">
        <v>422</v>
      </c>
      <c r="B15" s="305">
        <v>5415215</v>
      </c>
      <c r="C15" s="576">
        <v>13628480</v>
      </c>
      <c r="D15" s="331">
        <f t="shared" si="0"/>
        <v>1.5167015529392645</v>
      </c>
      <c r="E15" s="305">
        <v>198191271.72999999</v>
      </c>
      <c r="F15" s="576">
        <v>37166303</v>
      </c>
      <c r="G15" s="331">
        <f t="shared" si="1"/>
        <v>-0.81247255403541474</v>
      </c>
      <c r="H15" s="331">
        <f t="shared" si="2"/>
        <v>3.3740357414958067E-2</v>
      </c>
    </row>
    <row r="16" spans="1:8">
      <c r="A16" s="577" t="s">
        <v>413</v>
      </c>
      <c r="B16" s="305">
        <v>1428386</v>
      </c>
      <c r="C16" s="576">
        <v>4749614</v>
      </c>
      <c r="D16" s="331">
        <f t="shared" si="0"/>
        <v>2.3251614059504924</v>
      </c>
      <c r="E16" s="305">
        <v>13380409</v>
      </c>
      <c r="F16" s="576">
        <v>34478263</v>
      </c>
      <c r="G16" s="331">
        <f t="shared" si="1"/>
        <v>1.5767719805874396</v>
      </c>
      <c r="H16" s="331">
        <f t="shared" si="2"/>
        <v>3.1300097743564223E-2</v>
      </c>
    </row>
    <row r="17" spans="1:8">
      <c r="A17" s="577" t="s">
        <v>161</v>
      </c>
      <c r="B17" s="305">
        <v>8632961</v>
      </c>
      <c r="C17" s="576">
        <v>4814201</v>
      </c>
      <c r="D17" s="331">
        <f t="shared" si="0"/>
        <v>-0.44234649038724949</v>
      </c>
      <c r="E17" s="305">
        <v>22399351.399999999</v>
      </c>
      <c r="F17" s="576">
        <v>28582124</v>
      </c>
      <c r="G17" s="331">
        <f t="shared" si="1"/>
        <v>0.27602462632020686</v>
      </c>
      <c r="H17" s="331">
        <f t="shared" si="2"/>
        <v>2.5947457820559953E-2</v>
      </c>
    </row>
    <row r="18" spans="1:8">
      <c r="A18" s="577" t="s">
        <v>564</v>
      </c>
      <c r="B18" s="305">
        <v>19659128</v>
      </c>
      <c r="C18" s="576">
        <v>18790850</v>
      </c>
      <c r="D18" s="331">
        <f t="shared" si="0"/>
        <v>-4.4166658867066722E-2</v>
      </c>
      <c r="E18" s="576">
        <v>151091870.46999991</v>
      </c>
      <c r="F18" s="576">
        <v>137398580</v>
      </c>
      <c r="G18" s="331">
        <f t="shared" si="1"/>
        <v>-9.0628902980711912E-2</v>
      </c>
      <c r="H18" s="331">
        <f t="shared" si="2"/>
        <v>0.12473334239102847</v>
      </c>
    </row>
    <row r="19" spans="1:8">
      <c r="A19" s="302" t="s">
        <v>277</v>
      </c>
      <c r="B19" s="303">
        <f>+SUM(B20:B30)</f>
        <v>76645211</v>
      </c>
      <c r="C19" s="303">
        <f>+SUM(C20:C30)</f>
        <v>98565548</v>
      </c>
      <c r="D19" s="335">
        <f t="shared" si="0"/>
        <v>0.28599747738968317</v>
      </c>
      <c r="E19" s="303">
        <f>+SUM(E20:E30)</f>
        <v>484477892.05000001</v>
      </c>
      <c r="F19" s="303">
        <f>+SUM(F20:F30)</f>
        <v>810514837</v>
      </c>
      <c r="G19" s="335">
        <f t="shared" si="1"/>
        <v>0.67296557861581774</v>
      </c>
      <c r="H19" s="578">
        <f>F19/F19</f>
        <v>1</v>
      </c>
    </row>
    <row r="20" spans="1:8">
      <c r="A20" s="304" t="s">
        <v>271</v>
      </c>
      <c r="B20" s="305">
        <v>12288796</v>
      </c>
      <c r="C20" s="576">
        <v>12403462</v>
      </c>
      <c r="D20" s="331">
        <f t="shared" si="0"/>
        <v>9.3309385231881148E-3</v>
      </c>
      <c r="E20" s="305">
        <v>16467787.189999999</v>
      </c>
      <c r="F20" s="576">
        <v>186581103</v>
      </c>
      <c r="G20" s="331" t="s">
        <v>64</v>
      </c>
      <c r="H20" s="331">
        <f t="shared" ref="H20:H30" si="3">+F20/$F$19</f>
        <v>0.23020072487581125</v>
      </c>
    </row>
    <row r="21" spans="1:8">
      <c r="A21" s="304" t="s">
        <v>270</v>
      </c>
      <c r="B21" s="305">
        <v>0</v>
      </c>
      <c r="C21" s="576">
        <v>6664695</v>
      </c>
      <c r="D21" s="331" t="s">
        <v>64</v>
      </c>
      <c r="E21" s="305">
        <v>0</v>
      </c>
      <c r="F21" s="576">
        <v>140094517</v>
      </c>
      <c r="G21" s="331" t="s">
        <v>64</v>
      </c>
      <c r="H21" s="331">
        <f t="shared" si="3"/>
        <v>0.1728463324848426</v>
      </c>
    </row>
    <row r="22" spans="1:8">
      <c r="A22" s="304" t="s">
        <v>416</v>
      </c>
      <c r="B22" s="305">
        <v>3647257</v>
      </c>
      <c r="C22" s="576">
        <v>12952420</v>
      </c>
      <c r="D22" s="331">
        <f t="shared" si="0"/>
        <v>2.551277028188581</v>
      </c>
      <c r="E22" s="305">
        <v>71486915.140000001</v>
      </c>
      <c r="F22" s="576">
        <v>95460168</v>
      </c>
      <c r="G22" s="331">
        <f t="shared" si="1"/>
        <v>0.33535162082530445</v>
      </c>
      <c r="H22" s="331">
        <f t="shared" si="3"/>
        <v>0.11777719992558261</v>
      </c>
    </row>
    <row r="23" spans="1:8">
      <c r="A23" s="577" t="s">
        <v>160</v>
      </c>
      <c r="B23" s="305">
        <v>19313440</v>
      </c>
      <c r="C23" s="576">
        <v>11372832</v>
      </c>
      <c r="D23" s="331">
        <f t="shared" si="0"/>
        <v>-0.41114415660804082</v>
      </c>
      <c r="E23" s="305">
        <v>49226891</v>
      </c>
      <c r="F23" s="576">
        <v>59229512</v>
      </c>
      <c r="G23" s="331">
        <f t="shared" si="1"/>
        <v>0.2031942460067202</v>
      </c>
      <c r="H23" s="331">
        <f t="shared" si="3"/>
        <v>7.3076406866565483E-2</v>
      </c>
    </row>
    <row r="24" spans="1:8">
      <c r="A24" s="577" t="s">
        <v>22</v>
      </c>
      <c r="B24" s="305">
        <v>10190843</v>
      </c>
      <c r="C24" s="576">
        <v>9034956</v>
      </c>
      <c r="D24" s="331">
        <f t="shared" si="0"/>
        <v>-0.11342408081451161</v>
      </c>
      <c r="E24" s="305">
        <v>123002910</v>
      </c>
      <c r="F24" s="576">
        <v>59043159</v>
      </c>
      <c r="G24" s="331">
        <f t="shared" si="1"/>
        <v>-0.51998567350967551</v>
      </c>
      <c r="H24" s="331">
        <f t="shared" si="3"/>
        <v>7.2846487571454538E-2</v>
      </c>
    </row>
    <row r="25" spans="1:8">
      <c r="A25" s="577" t="s">
        <v>415</v>
      </c>
      <c r="B25" s="305">
        <v>10915313</v>
      </c>
      <c r="C25" s="576">
        <v>13490315</v>
      </c>
      <c r="D25" s="331">
        <f t="shared" si="0"/>
        <v>0.23590729830651669</v>
      </c>
      <c r="E25" s="305">
        <v>44118586.960000001</v>
      </c>
      <c r="F25" s="576">
        <v>47340208</v>
      </c>
      <c r="G25" s="331">
        <f t="shared" si="1"/>
        <v>7.302185455125465E-2</v>
      </c>
      <c r="H25" s="331">
        <f t="shared" si="3"/>
        <v>5.8407577306323885E-2</v>
      </c>
    </row>
    <row r="26" spans="1:8">
      <c r="A26" s="577" t="s">
        <v>417</v>
      </c>
      <c r="B26" s="305">
        <v>4303222</v>
      </c>
      <c r="C26" s="576">
        <v>8073387</v>
      </c>
      <c r="D26" s="331">
        <f t="shared" si="0"/>
        <v>0.87612607483415905</v>
      </c>
      <c r="E26" s="305">
        <v>30198850.469999999</v>
      </c>
      <c r="F26" s="576">
        <v>29367709</v>
      </c>
      <c r="G26" s="331">
        <f t="shared" si="1"/>
        <v>-2.7522288334308254E-2</v>
      </c>
      <c r="H26" s="331">
        <f t="shared" si="3"/>
        <v>3.6233400869872048E-2</v>
      </c>
    </row>
    <row r="27" spans="1:8">
      <c r="A27" s="577" t="s">
        <v>412</v>
      </c>
      <c r="B27" s="305">
        <v>1601343</v>
      </c>
      <c r="C27" s="576">
        <v>7306391</v>
      </c>
      <c r="D27" s="331">
        <f t="shared" si="0"/>
        <v>3.5626645884111028</v>
      </c>
      <c r="E27" s="305">
        <v>17294655.579999998</v>
      </c>
      <c r="F27" s="576">
        <v>26364647</v>
      </c>
      <c r="G27" s="331">
        <f t="shared" si="1"/>
        <v>0.52443897353404267</v>
      </c>
      <c r="H27" s="331">
        <f t="shared" si="3"/>
        <v>3.2528271903799831E-2</v>
      </c>
    </row>
    <row r="28" spans="1:8">
      <c r="A28" s="577" t="s">
        <v>434</v>
      </c>
      <c r="B28" s="305">
        <v>2536210</v>
      </c>
      <c r="C28" s="576">
        <v>1550400</v>
      </c>
      <c r="D28" s="331">
        <f t="shared" si="0"/>
        <v>-0.38869415387527062</v>
      </c>
      <c r="E28" s="305">
        <v>7104390.9800000004</v>
      </c>
      <c r="F28" s="576">
        <v>21590295</v>
      </c>
      <c r="G28" s="331">
        <f t="shared" si="1"/>
        <v>2.0390071521654907</v>
      </c>
      <c r="H28" s="331">
        <f t="shared" si="3"/>
        <v>2.663775419573226E-2</v>
      </c>
    </row>
    <row r="29" spans="1:8">
      <c r="A29" s="577" t="s">
        <v>161</v>
      </c>
      <c r="B29" s="305">
        <v>821732</v>
      </c>
      <c r="C29" s="576">
        <v>5126454</v>
      </c>
      <c r="D29" s="331">
        <f t="shared" si="0"/>
        <v>5.2385960386111288</v>
      </c>
      <c r="E29" s="305">
        <v>10625131.370000001</v>
      </c>
      <c r="F29" s="576">
        <v>16133844</v>
      </c>
      <c r="G29" s="331">
        <f t="shared" si="1"/>
        <v>0.51846066068922392</v>
      </c>
      <c r="H29" s="331">
        <f t="shared" si="3"/>
        <v>1.9905673855048749E-2</v>
      </c>
    </row>
    <row r="30" spans="1:8">
      <c r="A30" s="577" t="s">
        <v>565</v>
      </c>
      <c r="B30" s="305">
        <v>11027055</v>
      </c>
      <c r="C30" s="576">
        <v>10590236</v>
      </c>
      <c r="D30" s="331">
        <f t="shared" si="0"/>
        <v>-3.9613387255255317E-2</v>
      </c>
      <c r="E30" s="576">
        <v>114951773.36000001</v>
      </c>
      <c r="F30" s="576">
        <v>129309675</v>
      </c>
      <c r="G30" s="331">
        <f t="shared" si="1"/>
        <v>0.12490369848436056</v>
      </c>
      <c r="H30" s="331">
        <f t="shared" si="3"/>
        <v>0.15954017014496677</v>
      </c>
    </row>
    <row r="31" spans="1:8">
      <c r="A31" s="302" t="s">
        <v>278</v>
      </c>
      <c r="B31" s="303">
        <f>+SUM(B32:B42)</f>
        <v>30951364</v>
      </c>
      <c r="C31" s="303">
        <f>+SUM(C32:C42)</f>
        <v>31185303</v>
      </c>
      <c r="D31" s="335">
        <f t="shared" si="0"/>
        <v>7.5582775608855624E-3</v>
      </c>
      <c r="E31" s="303">
        <f>+SUM(E32:E42)</f>
        <v>326755275.77999997</v>
      </c>
      <c r="F31" s="303">
        <f>+SUM(F32:F42)</f>
        <v>289278647.80018085</v>
      </c>
      <c r="G31" s="335">
        <f t="shared" si="1"/>
        <v>-0.1146932605460107</v>
      </c>
      <c r="H31" s="578">
        <f>F31/F31</f>
        <v>1</v>
      </c>
    </row>
    <row r="32" spans="1:8">
      <c r="A32" s="304" t="s">
        <v>418</v>
      </c>
      <c r="B32" s="305">
        <v>3537361</v>
      </c>
      <c r="C32" s="576">
        <v>3053192</v>
      </c>
      <c r="D32" s="331">
        <f t="shared" si="0"/>
        <v>-0.13687294002506389</v>
      </c>
      <c r="E32" s="305">
        <v>37438177</v>
      </c>
      <c r="F32" s="576">
        <v>33908900</v>
      </c>
      <c r="G32" s="331">
        <f t="shared" si="1"/>
        <v>-9.4269467233941473E-2</v>
      </c>
      <c r="H32" s="331">
        <f t="shared" ref="H32:H42" si="4">+F32/$F$31</f>
        <v>0.11721881396314658</v>
      </c>
    </row>
    <row r="33" spans="1:8">
      <c r="A33" s="304" t="s">
        <v>419</v>
      </c>
      <c r="B33" s="305">
        <v>2323888</v>
      </c>
      <c r="C33" s="576">
        <v>2101761</v>
      </c>
      <c r="D33" s="331">
        <f t="shared" si="0"/>
        <v>-9.5584210598789632E-2</v>
      </c>
      <c r="E33" s="305">
        <v>12098321.85</v>
      </c>
      <c r="F33" s="576">
        <v>21809014</v>
      </c>
      <c r="G33" s="331">
        <f t="shared" si="1"/>
        <v>0.80264786062043814</v>
      </c>
      <c r="H33" s="331">
        <f t="shared" si="4"/>
        <v>7.5391025801062828E-2</v>
      </c>
    </row>
    <row r="34" spans="1:8">
      <c r="A34" s="577" t="s">
        <v>434</v>
      </c>
      <c r="B34" s="305">
        <v>760000</v>
      </c>
      <c r="C34" s="576">
        <v>2303160</v>
      </c>
      <c r="D34" s="331">
        <f t="shared" si="0"/>
        <v>2.0304736842105262</v>
      </c>
      <c r="E34" s="305">
        <v>4505640.2299999995</v>
      </c>
      <c r="F34" s="576">
        <v>21550108.800180838</v>
      </c>
      <c r="G34" s="331">
        <f t="shared" si="1"/>
        <v>3.7829182313965708</v>
      </c>
      <c r="H34" s="331">
        <f t="shared" si="4"/>
        <v>7.4496023000863068E-2</v>
      </c>
    </row>
    <row r="35" spans="1:8">
      <c r="A35" s="304" t="s">
        <v>426</v>
      </c>
      <c r="B35" s="305">
        <v>2159689</v>
      </c>
      <c r="C35" s="576">
        <v>1612354</v>
      </c>
      <c r="D35" s="331">
        <f t="shared" si="0"/>
        <v>-0.25343232289463902</v>
      </c>
      <c r="E35" s="305">
        <v>20026508.039999999</v>
      </c>
      <c r="F35" s="576">
        <v>20964673</v>
      </c>
      <c r="G35" s="331">
        <f t="shared" si="1"/>
        <v>4.6846158008483352E-2</v>
      </c>
      <c r="H35" s="331">
        <f t="shared" si="4"/>
        <v>7.2472244873328304E-2</v>
      </c>
    </row>
    <row r="36" spans="1:8">
      <c r="A36" s="577" t="s">
        <v>125</v>
      </c>
      <c r="B36" s="305">
        <v>1937641</v>
      </c>
      <c r="C36" s="576">
        <v>2382750</v>
      </c>
      <c r="D36" s="331">
        <f t="shared" si="0"/>
        <v>0.22971695995284991</v>
      </c>
      <c r="E36" s="305">
        <v>18675755.780000001</v>
      </c>
      <c r="F36" s="576">
        <v>19847468</v>
      </c>
      <c r="G36" s="331">
        <f t="shared" si="1"/>
        <v>6.2739748463341627E-2</v>
      </c>
      <c r="H36" s="331">
        <f t="shared" si="4"/>
        <v>6.8610207324080255E-2</v>
      </c>
    </row>
    <row r="37" spans="1:8">
      <c r="A37" s="577" t="s">
        <v>29</v>
      </c>
      <c r="B37" s="305">
        <v>1630884</v>
      </c>
      <c r="C37" s="576">
        <v>1495477</v>
      </c>
      <c r="D37" s="331">
        <f t="shared" si="0"/>
        <v>-8.3026751136193622E-2</v>
      </c>
      <c r="E37" s="305">
        <v>21785311</v>
      </c>
      <c r="F37" s="576">
        <v>15568987</v>
      </c>
      <c r="G37" s="331">
        <f t="shared" si="1"/>
        <v>-0.28534474444730218</v>
      </c>
      <c r="H37" s="331">
        <f t="shared" si="4"/>
        <v>5.3820035175061634E-2</v>
      </c>
    </row>
    <row r="38" spans="1:8">
      <c r="A38" s="577" t="s">
        <v>31</v>
      </c>
      <c r="B38" s="305">
        <v>1304496</v>
      </c>
      <c r="C38" s="576">
        <v>1741049</v>
      </c>
      <c r="D38" s="331">
        <f t="shared" si="0"/>
        <v>0.33465261679606528</v>
      </c>
      <c r="E38" s="305">
        <v>10724983.6</v>
      </c>
      <c r="F38" s="576">
        <v>13572511</v>
      </c>
      <c r="G38" s="331">
        <f t="shared" si="1"/>
        <v>0.26550412627204389</v>
      </c>
      <c r="H38" s="331">
        <f t="shared" si="4"/>
        <v>4.6918468069496816E-2</v>
      </c>
    </row>
    <row r="39" spans="1:8">
      <c r="A39" s="577" t="s">
        <v>415</v>
      </c>
      <c r="B39" s="305">
        <v>0</v>
      </c>
      <c r="C39" s="576">
        <v>1410979</v>
      </c>
      <c r="D39" s="331" t="s">
        <v>64</v>
      </c>
      <c r="E39" s="305">
        <v>9855746.1600000001</v>
      </c>
      <c r="F39" s="576">
        <v>11955643</v>
      </c>
      <c r="G39" s="331">
        <f t="shared" si="1"/>
        <v>0.21306320251251276</v>
      </c>
      <c r="H39" s="331">
        <f t="shared" si="4"/>
        <v>4.1329158204093781E-2</v>
      </c>
    </row>
    <row r="40" spans="1:8">
      <c r="A40" s="577" t="s">
        <v>359</v>
      </c>
      <c r="B40" s="305">
        <v>530848</v>
      </c>
      <c r="C40" s="576">
        <v>2174350</v>
      </c>
      <c r="D40" s="331">
        <f t="shared" si="0"/>
        <v>3.0959935800831877</v>
      </c>
      <c r="E40" s="305">
        <v>12881587</v>
      </c>
      <c r="F40" s="576">
        <v>10389558</v>
      </c>
      <c r="G40" s="331">
        <f t="shared" si="1"/>
        <v>-0.19345667579623538</v>
      </c>
      <c r="H40" s="331">
        <f t="shared" si="4"/>
        <v>3.591539879976411E-2</v>
      </c>
    </row>
    <row r="41" spans="1:8">
      <c r="A41" s="577" t="s">
        <v>414</v>
      </c>
      <c r="B41" s="305">
        <v>230398</v>
      </c>
      <c r="C41" s="576">
        <v>1361464</v>
      </c>
      <c r="D41" s="331">
        <f t="shared" si="0"/>
        <v>4.9091832394378425</v>
      </c>
      <c r="E41" s="305">
        <v>5955915.3600000003</v>
      </c>
      <c r="F41" s="576">
        <v>6992033</v>
      </c>
      <c r="G41" s="331">
        <f t="shared" si="1"/>
        <v>0.17396446681539124</v>
      </c>
      <c r="H41" s="331">
        <f t="shared" si="4"/>
        <v>2.4170581040705585E-2</v>
      </c>
    </row>
    <row r="42" spans="1:8">
      <c r="A42" s="577" t="s">
        <v>566</v>
      </c>
      <c r="B42" s="305">
        <v>16536159</v>
      </c>
      <c r="C42" s="576">
        <v>11548767</v>
      </c>
      <c r="D42" s="331">
        <f t="shared" si="0"/>
        <v>-0.30160522767106923</v>
      </c>
      <c r="E42" s="576">
        <v>172807329.75999996</v>
      </c>
      <c r="F42" s="576">
        <v>112719752</v>
      </c>
      <c r="G42" s="331">
        <f t="shared" si="1"/>
        <v>-0.34771428875992361</v>
      </c>
      <c r="H42" s="331">
        <f t="shared" si="4"/>
        <v>0.38965804374839702</v>
      </c>
    </row>
    <row r="43" spans="1:8">
      <c r="A43" s="302" t="s">
        <v>280</v>
      </c>
      <c r="B43" s="303">
        <f>+SUM(B44:B54)</f>
        <v>84688212</v>
      </c>
      <c r="C43" s="303">
        <f>+SUM(C44:C54)</f>
        <v>125098646</v>
      </c>
      <c r="D43" s="335">
        <f t="shared" si="0"/>
        <v>0.47716716465805176</v>
      </c>
      <c r="E43" s="303">
        <f>+SUM(E44:E54)</f>
        <v>854948643.79999995</v>
      </c>
      <c r="F43" s="303">
        <f>+SUM(F44:F54)</f>
        <v>929827009</v>
      </c>
      <c r="G43" s="335">
        <f t="shared" si="1"/>
        <v>8.7582296016269767E-2</v>
      </c>
      <c r="H43" s="578">
        <f>F43/F43</f>
        <v>1</v>
      </c>
    </row>
    <row r="44" spans="1:8">
      <c r="A44" s="304" t="s">
        <v>270</v>
      </c>
      <c r="B44" s="305">
        <v>2002513</v>
      </c>
      <c r="C44" s="576">
        <v>50447039</v>
      </c>
      <c r="D44" s="331" t="s">
        <v>64</v>
      </c>
      <c r="E44" s="305">
        <v>121873542</v>
      </c>
      <c r="F44" s="576">
        <v>304548027</v>
      </c>
      <c r="G44" s="331">
        <f t="shared" si="1"/>
        <v>1.4988855005133108</v>
      </c>
      <c r="H44" s="331">
        <f>+F44/$F$43</f>
        <v>0.32753192158564198</v>
      </c>
    </row>
    <row r="45" spans="1:8">
      <c r="A45" s="304" t="s">
        <v>22</v>
      </c>
      <c r="B45" s="305">
        <v>4130841</v>
      </c>
      <c r="C45" s="576">
        <v>6638651</v>
      </c>
      <c r="D45" s="331">
        <f t="shared" si="0"/>
        <v>0.60709429387381397</v>
      </c>
      <c r="E45" s="305">
        <v>48165980</v>
      </c>
      <c r="F45" s="576">
        <v>72887047</v>
      </c>
      <c r="G45" s="331">
        <f t="shared" si="1"/>
        <v>0.51324746221295614</v>
      </c>
      <c r="H45" s="331">
        <f t="shared" ref="H45:H54" si="5">+F45/$F$43</f>
        <v>7.8387749865846276E-2</v>
      </c>
    </row>
    <row r="46" spans="1:8">
      <c r="A46" s="304" t="s">
        <v>417</v>
      </c>
      <c r="B46" s="305">
        <v>7257063</v>
      </c>
      <c r="C46" s="576">
        <v>10360951</v>
      </c>
      <c r="D46" s="331">
        <f t="shared" si="0"/>
        <v>0.42770580880998277</v>
      </c>
      <c r="E46" s="305">
        <v>44025893.210000001</v>
      </c>
      <c r="F46" s="576">
        <v>62817582</v>
      </c>
      <c r="G46" s="331">
        <f t="shared" si="1"/>
        <v>0.42683265278378668</v>
      </c>
      <c r="H46" s="331">
        <f t="shared" si="5"/>
        <v>6.7558353749648928E-2</v>
      </c>
    </row>
    <row r="47" spans="1:8">
      <c r="A47" s="577" t="s">
        <v>271</v>
      </c>
      <c r="B47" s="305">
        <v>13434571</v>
      </c>
      <c r="C47" s="576">
        <v>8953603</v>
      </c>
      <c r="D47" s="331">
        <f t="shared" si="0"/>
        <v>-0.33354008847770422</v>
      </c>
      <c r="E47" s="305">
        <v>79367401.350000009</v>
      </c>
      <c r="F47" s="576">
        <v>61504602</v>
      </c>
      <c r="G47" s="331">
        <f t="shared" si="1"/>
        <v>-0.22506468709019922</v>
      </c>
      <c r="H47" s="331">
        <f t="shared" si="5"/>
        <v>6.6146284636479091E-2</v>
      </c>
    </row>
    <row r="48" spans="1:8">
      <c r="A48" s="577" t="s">
        <v>416</v>
      </c>
      <c r="B48" s="305">
        <v>11616426</v>
      </c>
      <c r="C48" s="576">
        <v>4936000</v>
      </c>
      <c r="D48" s="331">
        <f t="shared" si="0"/>
        <v>-0.57508445368652983</v>
      </c>
      <c r="E48" s="305">
        <v>58860866.210000001</v>
      </c>
      <c r="F48" s="576">
        <v>47041902</v>
      </c>
      <c r="G48" s="331">
        <f t="shared" si="1"/>
        <v>-0.20079494188605829</v>
      </c>
      <c r="H48" s="331">
        <f t="shared" si="5"/>
        <v>5.0592101051777472E-2</v>
      </c>
    </row>
    <row r="49" spans="1:8">
      <c r="A49" s="577" t="s">
        <v>412</v>
      </c>
      <c r="B49" s="305">
        <v>671740</v>
      </c>
      <c r="C49" s="576">
        <v>6564705</v>
      </c>
      <c r="D49" s="331">
        <f t="shared" si="0"/>
        <v>8.7726873492720401</v>
      </c>
      <c r="E49" s="305">
        <v>11436254.23</v>
      </c>
      <c r="F49" s="576">
        <v>39682056</v>
      </c>
      <c r="G49" s="331">
        <f t="shared" si="1"/>
        <v>2.4698473120599731</v>
      </c>
      <c r="H49" s="331">
        <f t="shared" si="5"/>
        <v>4.2676815811875386E-2</v>
      </c>
    </row>
    <row r="50" spans="1:8">
      <c r="A50" s="577" t="s">
        <v>25</v>
      </c>
      <c r="B50" s="305">
        <v>3160971</v>
      </c>
      <c r="C50" s="576">
        <v>5610321</v>
      </c>
      <c r="D50" s="331">
        <f t="shared" si="0"/>
        <v>0.77487265780040371</v>
      </c>
      <c r="E50" s="305">
        <v>24511957</v>
      </c>
      <c r="F50" s="576">
        <v>37273241</v>
      </c>
      <c r="G50" s="331">
        <f t="shared" si="1"/>
        <v>0.52061465349339509</v>
      </c>
      <c r="H50" s="331">
        <f t="shared" si="5"/>
        <v>4.0086210272689549E-2</v>
      </c>
    </row>
    <row r="51" spans="1:8">
      <c r="A51" s="577" t="s">
        <v>161</v>
      </c>
      <c r="B51" s="305">
        <v>3079728</v>
      </c>
      <c r="C51" s="576">
        <v>1949647</v>
      </c>
      <c r="D51" s="331">
        <f t="shared" si="0"/>
        <v>-0.36694182083612581</v>
      </c>
      <c r="E51" s="305">
        <v>32713075.960000001</v>
      </c>
      <c r="F51" s="576">
        <v>33081301</v>
      </c>
      <c r="G51" s="331">
        <f t="shared" si="1"/>
        <v>1.1256203496432082E-2</v>
      </c>
      <c r="H51" s="331">
        <f t="shared" si="5"/>
        <v>3.5577909309795062E-2</v>
      </c>
    </row>
    <row r="52" spans="1:8">
      <c r="A52" s="577" t="s">
        <v>160</v>
      </c>
      <c r="B52" s="305">
        <v>5556718</v>
      </c>
      <c r="C52" s="576">
        <v>1610212</v>
      </c>
      <c r="D52" s="331">
        <f t="shared" si="0"/>
        <v>-0.71022247304973907</v>
      </c>
      <c r="E52" s="305">
        <v>21382502</v>
      </c>
      <c r="F52" s="576">
        <v>31736654</v>
      </c>
      <c r="G52" s="331">
        <f t="shared" si="1"/>
        <v>0.4842348196670343</v>
      </c>
      <c r="H52" s="331">
        <f t="shared" si="5"/>
        <v>3.4131783324009679E-2</v>
      </c>
    </row>
    <row r="53" spans="1:8">
      <c r="A53" s="577" t="s">
        <v>415</v>
      </c>
      <c r="B53" s="305">
        <v>2550870</v>
      </c>
      <c r="C53" s="576">
        <v>3581459</v>
      </c>
      <c r="D53" s="331">
        <f t="shared" si="0"/>
        <v>0.40401470870722545</v>
      </c>
      <c r="E53" s="305">
        <v>30349100.73</v>
      </c>
      <c r="F53" s="576">
        <v>22931043</v>
      </c>
      <c r="G53" s="331">
        <f t="shared" si="1"/>
        <v>-0.24442430093710388</v>
      </c>
      <c r="H53" s="331">
        <f t="shared" si="5"/>
        <v>2.466162283741534E-2</v>
      </c>
    </row>
    <row r="54" spans="1:8">
      <c r="A54" s="577" t="s">
        <v>567</v>
      </c>
      <c r="B54" s="305">
        <v>31226771</v>
      </c>
      <c r="C54" s="576">
        <v>24446058</v>
      </c>
      <c r="D54" s="331">
        <f t="shared" si="0"/>
        <v>-0.21714422538276534</v>
      </c>
      <c r="E54" s="305">
        <v>382262071.10999995</v>
      </c>
      <c r="F54" s="576">
        <v>216323554</v>
      </c>
      <c r="G54" s="331">
        <f t="shared" si="1"/>
        <v>-0.43409621213047156</v>
      </c>
      <c r="H54" s="331">
        <f t="shared" si="5"/>
        <v>0.23264924755482125</v>
      </c>
    </row>
    <row r="55" spans="1:8">
      <c r="A55" s="302" t="s">
        <v>372</v>
      </c>
      <c r="B55" s="303">
        <f>+SUM(B56:B66)</f>
        <v>74794403</v>
      </c>
      <c r="C55" s="303">
        <f>+SUM(C56:C66)</f>
        <v>98210273</v>
      </c>
      <c r="D55" s="335">
        <f t="shared" si="0"/>
        <v>0.31306981620001695</v>
      </c>
      <c r="E55" s="303">
        <f>+SUM(E56:E66)</f>
        <v>582476108.73000002</v>
      </c>
      <c r="F55" s="303">
        <f>+SUM(F56:F66)</f>
        <v>961895259</v>
      </c>
      <c r="G55" s="335">
        <f t="shared" si="1"/>
        <v>0.65139006490285989</v>
      </c>
      <c r="H55" s="579">
        <f>F55/F55</f>
        <v>1</v>
      </c>
    </row>
    <row r="56" spans="1:8">
      <c r="A56" s="304" t="s">
        <v>271</v>
      </c>
      <c r="B56" s="305">
        <v>19424566</v>
      </c>
      <c r="C56" s="576">
        <v>32854030</v>
      </c>
      <c r="D56" s="331">
        <f t="shared" si="0"/>
        <v>0.69136494478177779</v>
      </c>
      <c r="E56" s="305">
        <v>61208107.780000001</v>
      </c>
      <c r="F56" s="576">
        <v>381536157</v>
      </c>
      <c r="G56" s="331">
        <f t="shared" si="1"/>
        <v>5.2334251268043364</v>
      </c>
      <c r="H56" s="331">
        <f t="shared" ref="H56:H66" si="6">+F56/$F$55</f>
        <v>0.39665041846307719</v>
      </c>
    </row>
    <row r="57" spans="1:8">
      <c r="A57" s="304" t="s">
        <v>24</v>
      </c>
      <c r="B57" s="305">
        <v>9754597</v>
      </c>
      <c r="C57" s="576">
        <v>8774588</v>
      </c>
      <c r="D57" s="331">
        <f t="shared" si="0"/>
        <v>-0.10046637498197009</v>
      </c>
      <c r="E57" s="305">
        <v>69927606.469999999</v>
      </c>
      <c r="F57" s="576">
        <v>110987729</v>
      </c>
      <c r="G57" s="331">
        <f t="shared" si="1"/>
        <v>0.58718043706551604</v>
      </c>
      <c r="H57" s="331">
        <f t="shared" si="6"/>
        <v>0.11538442253617553</v>
      </c>
    </row>
    <row r="58" spans="1:8">
      <c r="A58" s="577" t="s">
        <v>422</v>
      </c>
      <c r="B58" s="305">
        <v>11744259</v>
      </c>
      <c r="C58" s="576">
        <v>9677805</v>
      </c>
      <c r="D58" s="331">
        <f t="shared" si="0"/>
        <v>-0.17595439610110775</v>
      </c>
      <c r="E58" s="305">
        <v>127856146.94000001</v>
      </c>
      <c r="F58" s="576">
        <v>102103880</v>
      </c>
      <c r="G58" s="331">
        <f t="shared" si="1"/>
        <v>-0.2014159471901259</v>
      </c>
      <c r="H58" s="331">
        <f t="shared" si="6"/>
        <v>0.10614864668960802</v>
      </c>
    </row>
    <row r="59" spans="1:8">
      <c r="A59" s="304" t="s">
        <v>414</v>
      </c>
      <c r="B59" s="305">
        <v>5921218</v>
      </c>
      <c r="C59" s="576">
        <v>4393428</v>
      </c>
      <c r="D59" s="331">
        <f t="shared" si="0"/>
        <v>-0.25801954935623039</v>
      </c>
      <c r="E59" s="305">
        <v>55421168</v>
      </c>
      <c r="F59" s="576">
        <v>48196448</v>
      </c>
      <c r="G59" s="331">
        <f t="shared" si="1"/>
        <v>-0.13036029843326291</v>
      </c>
      <c r="H59" s="331">
        <f t="shared" si="6"/>
        <v>5.010571322506123E-2</v>
      </c>
    </row>
    <row r="60" spans="1:8">
      <c r="A60" s="577" t="s">
        <v>31</v>
      </c>
      <c r="B60" s="305">
        <v>4397479</v>
      </c>
      <c r="C60" s="576">
        <v>4584797</v>
      </c>
      <c r="D60" s="331">
        <f t="shared" si="0"/>
        <v>4.2596678687948364E-2</v>
      </c>
      <c r="E60" s="305">
        <v>38560094.159999996</v>
      </c>
      <c r="F60" s="576">
        <v>39956387</v>
      </c>
      <c r="G60" s="331">
        <f t="shared" si="1"/>
        <v>3.62108254768847E-2</v>
      </c>
      <c r="H60" s="331">
        <f t="shared" si="6"/>
        <v>4.1539228545048892E-2</v>
      </c>
    </row>
    <row r="61" spans="1:8">
      <c r="A61" s="577" t="s">
        <v>272</v>
      </c>
      <c r="B61" s="305">
        <v>2815355</v>
      </c>
      <c r="C61" s="576">
        <v>9406328</v>
      </c>
      <c r="D61" s="331">
        <f t="shared" si="0"/>
        <v>2.3410806097277255</v>
      </c>
      <c r="E61" s="305">
        <v>16744951.439999999</v>
      </c>
      <c r="F61" s="576">
        <v>39438526</v>
      </c>
      <c r="G61" s="331">
        <f t="shared" si="1"/>
        <v>1.3552487531131354</v>
      </c>
      <c r="H61" s="331">
        <f t="shared" si="6"/>
        <v>4.1000852879762455E-2</v>
      </c>
    </row>
    <row r="62" spans="1:8">
      <c r="A62" s="577" t="s">
        <v>434</v>
      </c>
      <c r="B62" s="305">
        <v>0</v>
      </c>
      <c r="C62" s="576">
        <v>3513102</v>
      </c>
      <c r="D62" s="331" t="s">
        <v>64</v>
      </c>
      <c r="E62" s="305">
        <v>0</v>
      </c>
      <c r="F62" s="576">
        <v>27731321</v>
      </c>
      <c r="G62" s="331" t="s">
        <v>64</v>
      </c>
      <c r="H62" s="331">
        <f t="shared" si="6"/>
        <v>2.8829875956379987E-2</v>
      </c>
    </row>
    <row r="63" spans="1:8">
      <c r="A63" s="577" t="s">
        <v>418</v>
      </c>
      <c r="B63" s="305">
        <v>1482862</v>
      </c>
      <c r="C63" s="576">
        <v>5870523</v>
      </c>
      <c r="D63" s="331">
        <f t="shared" si="0"/>
        <v>2.9589139110719676</v>
      </c>
      <c r="E63" s="305">
        <v>13792676</v>
      </c>
      <c r="F63" s="576">
        <v>25572680</v>
      </c>
      <c r="G63" s="331">
        <f t="shared" si="1"/>
        <v>0.85407675783872539</v>
      </c>
      <c r="H63" s="331">
        <f t="shared" si="6"/>
        <v>2.6585722053132605E-2</v>
      </c>
    </row>
    <row r="64" spans="1:8">
      <c r="A64" s="577" t="s">
        <v>419</v>
      </c>
      <c r="B64" s="305">
        <v>2570183</v>
      </c>
      <c r="C64" s="576">
        <v>1803924</v>
      </c>
      <c r="D64" s="331">
        <f t="shared" si="0"/>
        <v>-0.29813402391969757</v>
      </c>
      <c r="E64" s="305">
        <v>26657485.07</v>
      </c>
      <c r="F64" s="576">
        <v>20067111</v>
      </c>
      <c r="G64" s="331">
        <f t="shared" si="1"/>
        <v>-0.2472241493409566</v>
      </c>
      <c r="H64" s="331">
        <f t="shared" si="6"/>
        <v>2.0862054170910516E-2</v>
      </c>
    </row>
    <row r="65" spans="1:12">
      <c r="A65" s="577" t="s">
        <v>420</v>
      </c>
      <c r="B65" s="305">
        <v>1580223</v>
      </c>
      <c r="C65" s="576">
        <v>1921006</v>
      </c>
      <c r="D65" s="331">
        <f t="shared" si="0"/>
        <v>0.21565500565426521</v>
      </c>
      <c r="E65" s="305">
        <v>13010597.23</v>
      </c>
      <c r="F65" s="576">
        <v>17084291</v>
      </c>
      <c r="G65" s="331">
        <f t="shared" si="1"/>
        <v>0.31310582427429434</v>
      </c>
      <c r="H65" s="331">
        <f t="shared" si="6"/>
        <v>1.776107205036136E-2</v>
      </c>
    </row>
    <row r="66" spans="1:12">
      <c r="A66" s="577" t="s">
        <v>568</v>
      </c>
      <c r="B66" s="305">
        <v>15103661</v>
      </c>
      <c r="C66" s="576">
        <v>15410742</v>
      </c>
      <c r="D66" s="331">
        <f t="shared" si="0"/>
        <v>2.0331560672607774E-2</v>
      </c>
      <c r="E66" s="576">
        <v>159297275.63999999</v>
      </c>
      <c r="F66" s="576">
        <v>149220729</v>
      </c>
      <c r="G66" s="331">
        <f t="shared" si="1"/>
        <v>-6.3256239628179389E-2</v>
      </c>
      <c r="H66" s="331">
        <f t="shared" si="6"/>
        <v>0.15513199343048223</v>
      </c>
    </row>
    <row r="67" spans="1:12">
      <c r="A67" s="302" t="s">
        <v>26</v>
      </c>
      <c r="B67" s="303">
        <f>+SUM(B68:B78)</f>
        <v>42979526</v>
      </c>
      <c r="C67" s="303">
        <f>+SUM(C68:C78)</f>
        <v>58277019</v>
      </c>
      <c r="D67" s="335">
        <f t="shared" si="0"/>
        <v>0.35592512118444497</v>
      </c>
      <c r="E67" s="303">
        <f>+SUM(E68:E78)</f>
        <v>402414864.52000004</v>
      </c>
      <c r="F67" s="303">
        <f>+SUM(F68:F78)</f>
        <v>606213633</v>
      </c>
      <c r="G67" s="335">
        <f t="shared" si="1"/>
        <v>0.50643946446434307</v>
      </c>
      <c r="H67" s="578">
        <f>F67/F67</f>
        <v>1</v>
      </c>
    </row>
    <row r="68" spans="1:12">
      <c r="A68" s="304" t="s">
        <v>270</v>
      </c>
      <c r="B68" s="305">
        <v>19068610</v>
      </c>
      <c r="C68" s="576">
        <v>32140279</v>
      </c>
      <c r="D68" s="331">
        <f t="shared" si="0"/>
        <v>0.68550717645386849</v>
      </c>
      <c r="E68" s="305">
        <v>201582601</v>
      </c>
      <c r="F68" s="576">
        <v>359874736</v>
      </c>
      <c r="G68" s="331">
        <f t="shared" si="1"/>
        <v>0.78524701147198717</v>
      </c>
      <c r="H68" s="331">
        <f t="shared" ref="H68:H78" si="7">+F68/$F$67</f>
        <v>0.59364342273048154</v>
      </c>
    </row>
    <row r="69" spans="1:12">
      <c r="A69" s="304" t="s">
        <v>161</v>
      </c>
      <c r="B69" s="305">
        <v>940779</v>
      </c>
      <c r="C69" s="576">
        <v>2743979</v>
      </c>
      <c r="D69" s="331">
        <f t="shared" si="0"/>
        <v>1.9167094503597553</v>
      </c>
      <c r="E69" s="305">
        <v>6002863.1699999999</v>
      </c>
      <c r="F69" s="576">
        <v>45580151</v>
      </c>
      <c r="G69" s="331">
        <f t="shared" si="1"/>
        <v>6.593068459030027</v>
      </c>
      <c r="H69" s="331">
        <f t="shared" si="7"/>
        <v>7.5188264530500912E-2</v>
      </c>
    </row>
    <row r="70" spans="1:12">
      <c r="A70" s="304" t="s">
        <v>160</v>
      </c>
      <c r="B70" s="305">
        <v>4706226</v>
      </c>
      <c r="C70" s="576">
        <v>3969523</v>
      </c>
      <c r="D70" s="331">
        <f t="shared" si="0"/>
        <v>-0.15653795631574008</v>
      </c>
      <c r="E70" s="305">
        <v>22180398</v>
      </c>
      <c r="F70" s="576">
        <v>25478987</v>
      </c>
      <c r="G70" s="331">
        <f t="shared" si="1"/>
        <v>0.14871640265427155</v>
      </c>
      <c r="H70" s="331">
        <f t="shared" si="7"/>
        <v>4.2029716279904247E-2</v>
      </c>
    </row>
    <row r="71" spans="1:12">
      <c r="A71" s="577" t="s">
        <v>24</v>
      </c>
      <c r="B71" s="305">
        <v>1223304</v>
      </c>
      <c r="C71" s="576">
        <v>1867953</v>
      </c>
      <c r="D71" s="331">
        <f t="shared" ref="D71:D79" si="8">C71/B71-1</f>
        <v>0.5269736713032902</v>
      </c>
      <c r="E71" s="305">
        <v>13150183</v>
      </c>
      <c r="F71" s="576">
        <v>20747276</v>
      </c>
      <c r="G71" s="331">
        <f t="shared" si="1"/>
        <v>0.57771766370095379</v>
      </c>
      <c r="H71" s="331">
        <f t="shared" si="7"/>
        <v>3.422436393805086E-2</v>
      </c>
    </row>
    <row r="72" spans="1:12">
      <c r="A72" s="577" t="s">
        <v>376</v>
      </c>
      <c r="B72" s="305">
        <v>1660673</v>
      </c>
      <c r="C72" s="576">
        <v>2414398</v>
      </c>
      <c r="D72" s="331">
        <f t="shared" si="8"/>
        <v>0.45386719721462332</v>
      </c>
      <c r="E72" s="305">
        <v>10865499.390000001</v>
      </c>
      <c r="F72" s="576">
        <v>19941532</v>
      </c>
      <c r="G72" s="331">
        <f t="shared" ref="G72:G79" si="9">F72/E72-1</f>
        <v>0.8353074519844963</v>
      </c>
      <c r="H72" s="331">
        <f t="shared" si="7"/>
        <v>3.2895221939028878E-2</v>
      </c>
    </row>
    <row r="73" spans="1:12">
      <c r="A73" s="577" t="s">
        <v>22</v>
      </c>
      <c r="B73" s="305">
        <v>949594</v>
      </c>
      <c r="C73" s="576">
        <v>1954064</v>
      </c>
      <c r="D73" s="331">
        <f t="shared" si="8"/>
        <v>1.0577889076805458</v>
      </c>
      <c r="E73" s="305">
        <v>20138197</v>
      </c>
      <c r="F73" s="576">
        <v>16928051</v>
      </c>
      <c r="G73" s="331">
        <f t="shared" si="9"/>
        <v>-0.15940582962814398</v>
      </c>
      <c r="H73" s="331">
        <f t="shared" si="7"/>
        <v>2.7924233436036897E-2</v>
      </c>
    </row>
    <row r="74" spans="1:12">
      <c r="A74" s="577" t="s">
        <v>420</v>
      </c>
      <c r="B74" s="305">
        <v>1683250</v>
      </c>
      <c r="C74" s="576">
        <v>2267005</v>
      </c>
      <c r="D74" s="331">
        <f t="shared" si="8"/>
        <v>0.34680231694638342</v>
      </c>
      <c r="E74" s="305">
        <v>8965297.6500000004</v>
      </c>
      <c r="F74" s="576">
        <v>16329157</v>
      </c>
      <c r="G74" s="331">
        <f t="shared" si="9"/>
        <v>0.82137366069491291</v>
      </c>
      <c r="H74" s="331">
        <f t="shared" si="7"/>
        <v>2.6936307781781608E-2</v>
      </c>
    </row>
    <row r="75" spans="1:12">
      <c r="A75" s="577" t="s">
        <v>422</v>
      </c>
      <c r="B75" s="305">
        <v>2664203</v>
      </c>
      <c r="C75" s="576"/>
      <c r="D75" s="331" t="s">
        <v>54</v>
      </c>
      <c r="E75" s="305">
        <v>-7872774</v>
      </c>
      <c r="F75" s="576">
        <v>12906867</v>
      </c>
      <c r="G75" s="331" t="s">
        <v>64</v>
      </c>
      <c r="H75" s="331">
        <f t="shared" si="7"/>
        <v>2.1290954702102519E-2</v>
      </c>
    </row>
    <row r="76" spans="1:12">
      <c r="A76" s="577" t="s">
        <v>415</v>
      </c>
      <c r="B76" s="305">
        <v>555938</v>
      </c>
      <c r="C76" s="576">
        <v>1601122</v>
      </c>
      <c r="D76" s="331">
        <f t="shared" si="8"/>
        <v>1.8800369825412186</v>
      </c>
      <c r="E76" s="305">
        <v>15910589.58</v>
      </c>
      <c r="F76" s="576">
        <v>11538301</v>
      </c>
      <c r="G76" s="331">
        <f t="shared" si="9"/>
        <v>-0.27480368078226802</v>
      </c>
      <c r="H76" s="331">
        <f t="shared" si="7"/>
        <v>1.9033390824452146E-2</v>
      </c>
    </row>
    <row r="77" spans="1:12">
      <c r="A77" s="577" t="s">
        <v>359</v>
      </c>
      <c r="B77" s="305">
        <v>2244107</v>
      </c>
      <c r="C77" s="576">
        <v>744549</v>
      </c>
      <c r="D77" s="331">
        <f t="shared" si="8"/>
        <v>-0.66822036560645282</v>
      </c>
      <c r="E77" s="305">
        <v>6584484</v>
      </c>
      <c r="F77" s="576">
        <v>9412779</v>
      </c>
      <c r="G77" s="331">
        <f t="shared" si="9"/>
        <v>0.42953935342541638</v>
      </c>
      <c r="H77" s="331">
        <f t="shared" si="7"/>
        <v>1.5527164827056933E-2</v>
      </c>
    </row>
    <row r="78" spans="1:12">
      <c r="A78" s="577" t="s">
        <v>569</v>
      </c>
      <c r="B78" s="305">
        <v>7282842</v>
      </c>
      <c r="C78" s="576">
        <v>8574147</v>
      </c>
      <c r="D78" s="331">
        <f t="shared" si="8"/>
        <v>0.1773078421857841</v>
      </c>
      <c r="E78" s="576">
        <v>104907525.73000008</v>
      </c>
      <c r="F78" s="576">
        <v>67475796</v>
      </c>
      <c r="G78" s="331">
        <f t="shared" si="9"/>
        <v>-0.35680690655442504</v>
      </c>
      <c r="H78" s="331">
        <f t="shared" si="7"/>
        <v>0.11130695901060345</v>
      </c>
    </row>
    <row r="79" spans="1:12" s="153" customFormat="1" ht="16.5" customHeight="1">
      <c r="A79" s="302" t="s">
        <v>55</v>
      </c>
      <c r="B79" s="303">
        <f>+B67+B55+B43+B31+B19+B7</f>
        <v>460074621</v>
      </c>
      <c r="C79" s="303">
        <f>+C67+C55+C43+C31+C19+C7</f>
        <v>623202023</v>
      </c>
      <c r="D79" s="335">
        <f t="shared" si="8"/>
        <v>0.35456726920827042</v>
      </c>
      <c r="E79" s="303">
        <f>+E67+E55+E43+E31+E19+E7</f>
        <v>3764192601.25</v>
      </c>
      <c r="F79" s="303">
        <f>+F67+F55+F43+F31+F19+F7</f>
        <v>4699267894.8001804</v>
      </c>
      <c r="G79" s="335">
        <f t="shared" si="9"/>
        <v>0.24841324358367411</v>
      </c>
      <c r="H79" s="578">
        <f>F79/F79</f>
        <v>1</v>
      </c>
      <c r="J79" s="388"/>
      <c r="K79" s="388"/>
      <c r="L79" s="388"/>
    </row>
    <row r="80" spans="1:12" s="153" customFormat="1">
      <c r="B80" s="231"/>
      <c r="C80" s="231"/>
      <c r="D80" s="231"/>
      <c r="E80" s="231"/>
      <c r="F80" s="231"/>
      <c r="G80" s="231"/>
      <c r="H80" s="231"/>
      <c r="J80" s="388"/>
      <c r="K80" s="388"/>
      <c r="L80" s="388"/>
    </row>
    <row r="81" spans="1:12" s="153" customFormat="1" ht="45.75" customHeight="1">
      <c r="A81" s="814" t="s">
        <v>560</v>
      </c>
      <c r="B81" s="814"/>
      <c r="C81" s="814"/>
      <c r="D81" s="814"/>
      <c r="E81" s="814"/>
      <c r="F81" s="232"/>
      <c r="G81" s="232"/>
      <c r="H81" s="232"/>
      <c r="J81" s="388"/>
      <c r="K81" s="388"/>
      <c r="L81" s="388"/>
    </row>
    <row r="82" spans="1:12" s="153" customFormat="1">
      <c r="B82" s="580"/>
      <c r="C82" s="580"/>
      <c r="D82" s="580"/>
      <c r="E82" s="580"/>
      <c r="F82" s="580"/>
      <c r="G82" s="580"/>
      <c r="H82" s="580"/>
      <c r="J82" s="388"/>
      <c r="K82" s="388"/>
      <c r="L82" s="388"/>
    </row>
    <row r="83" spans="1:12" s="153" customFormat="1">
      <c r="J83" s="388"/>
      <c r="K83" s="388"/>
      <c r="L83" s="388"/>
    </row>
    <row r="84" spans="1:12" s="153" customFormat="1">
      <c r="J84" s="388"/>
      <c r="K84" s="388"/>
      <c r="L84" s="388"/>
    </row>
    <row r="85" spans="1:12" s="153" customFormat="1">
      <c r="J85" s="388"/>
      <c r="K85" s="388"/>
      <c r="L85" s="388"/>
    </row>
    <row r="86" spans="1:12" s="153" customFormat="1">
      <c r="J86" s="388"/>
      <c r="K86" s="388"/>
      <c r="L86" s="388"/>
    </row>
    <row r="87" spans="1:12" s="153" customFormat="1">
      <c r="J87" s="388"/>
      <c r="K87" s="388"/>
      <c r="L87" s="388"/>
    </row>
    <row r="88" spans="1:12" s="153" customFormat="1">
      <c r="J88" s="388"/>
      <c r="K88" s="388"/>
      <c r="L88" s="388"/>
    </row>
    <row r="89" spans="1:12" s="153" customFormat="1">
      <c r="J89" s="388"/>
      <c r="K89" s="388"/>
      <c r="L89" s="388"/>
    </row>
    <row r="90" spans="1:12" s="153" customFormat="1">
      <c r="J90" s="388"/>
      <c r="K90" s="388"/>
      <c r="L90" s="388"/>
    </row>
    <row r="91" spans="1:12" s="153" customFormat="1">
      <c r="J91" s="388"/>
      <c r="K91" s="388"/>
      <c r="L91" s="388"/>
    </row>
    <row r="92" spans="1:12" s="153" customFormat="1">
      <c r="J92" s="388"/>
      <c r="K92" s="388"/>
      <c r="L92" s="388"/>
    </row>
    <row r="93" spans="1:12" s="153" customFormat="1">
      <c r="J93" s="388"/>
      <c r="K93" s="388"/>
      <c r="L93" s="388"/>
    </row>
    <row r="94" spans="1:12" s="153" customFormat="1">
      <c r="J94" s="388"/>
      <c r="K94" s="388"/>
      <c r="L94" s="388"/>
    </row>
    <row r="95" spans="1:12" s="153" customFormat="1">
      <c r="J95" s="388"/>
      <c r="K95" s="388"/>
      <c r="L95" s="388"/>
    </row>
    <row r="96" spans="1:12" s="153" customFormat="1">
      <c r="J96" s="388"/>
      <c r="K96" s="388"/>
      <c r="L96" s="388"/>
    </row>
    <row r="97" spans="10:12" s="153" customFormat="1">
      <c r="J97" s="388"/>
      <c r="K97" s="388"/>
      <c r="L97" s="388"/>
    </row>
    <row r="98" spans="10:12" s="153" customFormat="1">
      <c r="J98" s="388"/>
      <c r="K98" s="388"/>
      <c r="L98" s="388"/>
    </row>
    <row r="99" spans="10:12" s="153" customFormat="1">
      <c r="J99" s="388"/>
      <c r="K99" s="388"/>
      <c r="L99" s="388"/>
    </row>
    <row r="100" spans="10:12" s="153" customFormat="1">
      <c r="J100" s="388"/>
      <c r="K100" s="388"/>
      <c r="L100" s="388"/>
    </row>
    <row r="101" spans="10:12" s="153" customFormat="1">
      <c r="J101" s="388"/>
      <c r="K101" s="388"/>
      <c r="L101" s="388"/>
    </row>
    <row r="102" spans="10:12" s="153" customFormat="1">
      <c r="J102" s="388"/>
      <c r="K102" s="388"/>
      <c r="L102" s="388"/>
    </row>
    <row r="103" spans="10:12" s="153" customFormat="1">
      <c r="J103" s="388"/>
      <c r="K103" s="388"/>
      <c r="L103" s="388"/>
    </row>
    <row r="104" spans="10:12" s="153" customFormat="1">
      <c r="J104" s="388"/>
      <c r="K104" s="388"/>
      <c r="L104" s="388"/>
    </row>
    <row r="105" spans="10:12" s="153" customFormat="1">
      <c r="J105" s="388"/>
      <c r="K105" s="388"/>
      <c r="L105" s="388"/>
    </row>
    <row r="106" spans="10:12" s="153" customFormat="1">
      <c r="J106" s="388"/>
      <c r="K106" s="388"/>
      <c r="L106" s="388"/>
    </row>
    <row r="107" spans="10:12" s="153" customFormat="1">
      <c r="J107" s="388"/>
      <c r="K107" s="388"/>
      <c r="L107" s="388"/>
    </row>
    <row r="108" spans="10:12" s="153" customFormat="1">
      <c r="J108" s="388"/>
      <c r="K108" s="388"/>
      <c r="L108" s="388"/>
    </row>
    <row r="109" spans="10:12" s="153" customFormat="1">
      <c r="J109" s="388"/>
      <c r="K109" s="388"/>
      <c r="L109" s="388"/>
    </row>
    <row r="110" spans="10:12" s="153" customFormat="1">
      <c r="J110" s="388"/>
      <c r="K110" s="388"/>
      <c r="L110" s="388"/>
    </row>
    <row r="111" spans="10:12" s="153" customFormat="1">
      <c r="J111" s="388"/>
      <c r="K111" s="388"/>
      <c r="L111" s="388"/>
    </row>
    <row r="112" spans="10:12" s="153" customFormat="1">
      <c r="J112" s="388"/>
      <c r="K112" s="388"/>
      <c r="L112" s="388"/>
    </row>
    <row r="113" spans="10:12" s="153" customFormat="1">
      <c r="J113" s="388"/>
      <c r="K113" s="388"/>
      <c r="L113" s="388"/>
    </row>
    <row r="114" spans="10:12" s="153" customFormat="1">
      <c r="J114" s="388"/>
      <c r="K114" s="388"/>
      <c r="L114" s="388"/>
    </row>
    <row r="115" spans="10:12" s="153" customFormat="1">
      <c r="J115" s="388"/>
      <c r="K115" s="388"/>
      <c r="L115" s="388"/>
    </row>
    <row r="116" spans="10:12" s="153" customFormat="1">
      <c r="J116" s="388"/>
      <c r="K116" s="388"/>
      <c r="L116" s="388"/>
    </row>
    <row r="117" spans="10:12" s="153" customFormat="1">
      <c r="J117" s="388"/>
      <c r="K117" s="388"/>
      <c r="L117" s="388"/>
    </row>
    <row r="118" spans="10:12" s="153" customFormat="1">
      <c r="J118" s="388"/>
      <c r="K118" s="388"/>
      <c r="L118" s="388"/>
    </row>
    <row r="119" spans="10:12" s="153" customFormat="1">
      <c r="J119" s="388"/>
      <c r="K119" s="388"/>
      <c r="L119" s="388"/>
    </row>
    <row r="120" spans="10:12" s="153" customFormat="1">
      <c r="J120" s="388"/>
      <c r="K120" s="388"/>
      <c r="L120" s="388"/>
    </row>
    <row r="121" spans="10:12" s="153" customFormat="1">
      <c r="J121" s="388"/>
      <c r="K121" s="388"/>
      <c r="L121" s="388"/>
    </row>
    <row r="122" spans="10:12" s="153" customFormat="1">
      <c r="J122" s="388"/>
      <c r="K122" s="388"/>
      <c r="L122" s="388"/>
    </row>
    <row r="123" spans="10:12" s="153" customFormat="1">
      <c r="J123" s="388"/>
      <c r="K123" s="388"/>
      <c r="L123" s="388"/>
    </row>
    <row r="124" spans="10:12" s="153" customFormat="1">
      <c r="J124" s="388"/>
      <c r="K124" s="388"/>
      <c r="L124" s="388"/>
    </row>
    <row r="125" spans="10:12" s="153" customFormat="1">
      <c r="J125" s="388"/>
      <c r="K125" s="388"/>
      <c r="L125" s="388"/>
    </row>
    <row r="126" spans="10:12" s="153" customFormat="1">
      <c r="J126" s="388"/>
      <c r="K126" s="388"/>
      <c r="L126" s="388"/>
    </row>
    <row r="127" spans="10:12" s="153" customFormat="1">
      <c r="J127" s="388"/>
      <c r="K127" s="388"/>
      <c r="L127" s="388"/>
    </row>
    <row r="128" spans="10:12" s="153" customFormat="1">
      <c r="J128" s="388"/>
      <c r="K128" s="388"/>
      <c r="L128" s="388"/>
    </row>
    <row r="129" spans="10:12" s="153" customFormat="1">
      <c r="J129" s="388"/>
      <c r="K129" s="388"/>
      <c r="L129" s="388"/>
    </row>
    <row r="130" spans="10:12" s="153" customFormat="1">
      <c r="J130" s="388"/>
      <c r="K130" s="388"/>
      <c r="L130" s="388"/>
    </row>
    <row r="131" spans="10:12" s="153" customFormat="1">
      <c r="J131" s="388"/>
      <c r="K131" s="388"/>
      <c r="L131" s="388"/>
    </row>
    <row r="132" spans="10:12" s="153" customFormat="1">
      <c r="J132" s="388"/>
      <c r="K132" s="388"/>
      <c r="L132" s="388"/>
    </row>
    <row r="133" spans="10:12" s="153" customFormat="1">
      <c r="J133" s="388"/>
      <c r="K133" s="388"/>
      <c r="L133" s="388"/>
    </row>
    <row r="134" spans="10:12" s="153" customFormat="1">
      <c r="J134" s="388"/>
      <c r="K134" s="388"/>
      <c r="L134" s="388"/>
    </row>
    <row r="135" spans="10:12" s="153" customFormat="1">
      <c r="J135" s="388"/>
      <c r="K135" s="388"/>
      <c r="L135" s="388"/>
    </row>
    <row r="136" spans="10:12" s="153" customFormat="1">
      <c r="J136" s="388"/>
      <c r="K136" s="388"/>
      <c r="L136" s="388"/>
    </row>
    <row r="137" spans="10:12" s="153" customFormat="1">
      <c r="J137" s="388"/>
      <c r="K137" s="388"/>
      <c r="L137" s="388"/>
    </row>
    <row r="138" spans="10:12" s="153" customFormat="1">
      <c r="J138" s="388"/>
      <c r="K138" s="388"/>
      <c r="L138" s="388"/>
    </row>
    <row r="139" spans="10:12" s="153" customFormat="1">
      <c r="J139" s="388"/>
      <c r="K139" s="388"/>
      <c r="L139" s="388"/>
    </row>
    <row r="140" spans="10:12" s="153" customFormat="1">
      <c r="J140" s="388"/>
      <c r="K140" s="388"/>
      <c r="L140" s="388"/>
    </row>
    <row r="141" spans="10:12" s="153" customFormat="1">
      <c r="J141" s="388"/>
      <c r="K141" s="388"/>
      <c r="L141" s="388"/>
    </row>
    <row r="142" spans="10:12" s="153" customFormat="1">
      <c r="J142" s="388"/>
      <c r="K142" s="388"/>
      <c r="L142" s="388"/>
    </row>
    <row r="143" spans="10:12" s="153" customFormat="1">
      <c r="J143" s="388"/>
      <c r="K143" s="388"/>
      <c r="L143" s="388"/>
    </row>
    <row r="144" spans="10:12" s="153" customFormat="1">
      <c r="J144" s="388"/>
      <c r="K144" s="388"/>
      <c r="L144" s="388"/>
    </row>
    <row r="145" spans="10:12" s="153" customFormat="1">
      <c r="J145" s="388"/>
      <c r="K145" s="388"/>
      <c r="L145" s="388"/>
    </row>
    <row r="146" spans="10:12" s="153" customFormat="1">
      <c r="J146" s="388"/>
      <c r="K146" s="388"/>
      <c r="L146" s="388"/>
    </row>
    <row r="147" spans="10:12" s="153" customFormat="1">
      <c r="J147" s="388"/>
      <c r="K147" s="388"/>
      <c r="L147" s="388"/>
    </row>
    <row r="148" spans="10:12" s="153" customFormat="1">
      <c r="J148" s="388"/>
      <c r="K148" s="388"/>
      <c r="L148" s="388"/>
    </row>
    <row r="149" spans="10:12" s="153" customFormat="1">
      <c r="J149" s="388"/>
      <c r="K149" s="388"/>
      <c r="L149" s="388"/>
    </row>
    <row r="150" spans="10:12" s="153" customFormat="1">
      <c r="J150" s="388"/>
      <c r="K150" s="388"/>
      <c r="L150" s="388"/>
    </row>
    <row r="151" spans="10:12" s="153" customFormat="1">
      <c r="J151" s="388"/>
      <c r="K151" s="388"/>
      <c r="L151" s="388"/>
    </row>
    <row r="152" spans="10:12" s="153" customFormat="1">
      <c r="J152" s="388"/>
      <c r="K152" s="388"/>
      <c r="L152" s="388"/>
    </row>
    <row r="153" spans="10:12" s="153" customFormat="1">
      <c r="J153" s="388"/>
      <c r="K153" s="388"/>
      <c r="L153" s="388"/>
    </row>
    <row r="154" spans="10:12" s="153" customFormat="1">
      <c r="J154" s="388"/>
      <c r="K154" s="388"/>
      <c r="L154" s="388"/>
    </row>
    <row r="155" spans="10:12" s="153" customFormat="1">
      <c r="J155" s="388"/>
      <c r="K155" s="388"/>
      <c r="L155" s="388"/>
    </row>
    <row r="156" spans="10:12" s="153" customFormat="1">
      <c r="J156" s="388"/>
      <c r="K156" s="388"/>
      <c r="L156" s="388"/>
    </row>
    <row r="157" spans="10:12" s="153" customFormat="1">
      <c r="J157" s="388"/>
      <c r="K157" s="388"/>
      <c r="L157" s="388"/>
    </row>
    <row r="158" spans="10:12" s="153" customFormat="1">
      <c r="J158" s="388"/>
      <c r="K158" s="388"/>
      <c r="L158" s="388"/>
    </row>
    <row r="159" spans="10:12" s="153" customFormat="1">
      <c r="J159" s="388"/>
      <c r="K159" s="388"/>
      <c r="L159" s="388"/>
    </row>
    <row r="160" spans="10:12" s="153" customFormat="1">
      <c r="J160" s="388"/>
      <c r="K160" s="388"/>
      <c r="L160" s="388"/>
    </row>
    <row r="161" spans="6:12" s="153" customFormat="1">
      <c r="J161" s="388"/>
      <c r="K161" s="388"/>
      <c r="L161" s="388"/>
    </row>
    <row r="162" spans="6:12" s="153" customFormat="1">
      <c r="J162" s="388"/>
      <c r="K162" s="388"/>
      <c r="L162" s="388"/>
    </row>
    <row r="163" spans="6:12" s="153" customFormat="1">
      <c r="J163" s="388"/>
      <c r="K163" s="388"/>
      <c r="L163" s="388"/>
    </row>
    <row r="164" spans="6:12" s="153" customFormat="1">
      <c r="J164" s="388"/>
      <c r="K164" s="388"/>
      <c r="L164" s="388"/>
    </row>
    <row r="165" spans="6:12" s="153" customFormat="1">
      <c r="J165" s="388"/>
      <c r="K165" s="388"/>
      <c r="L165" s="388"/>
    </row>
    <row r="166" spans="6:12" s="153" customFormat="1">
      <c r="J166" s="388"/>
      <c r="K166" s="388"/>
      <c r="L166" s="388"/>
    </row>
    <row r="167" spans="6:12" s="153" customFormat="1">
      <c r="J167" s="388"/>
      <c r="K167" s="388"/>
      <c r="L167" s="388"/>
    </row>
    <row r="168" spans="6:12" s="153" customFormat="1">
      <c r="J168" s="388"/>
      <c r="K168" s="388"/>
      <c r="L168" s="388"/>
    </row>
    <row r="169" spans="6:12" s="153" customFormat="1">
      <c r="J169" s="388"/>
      <c r="K169" s="388"/>
      <c r="L169" s="388"/>
    </row>
    <row r="170" spans="6:12" s="153" customFormat="1">
      <c r="J170" s="388"/>
      <c r="K170" s="388"/>
      <c r="L170" s="388"/>
    </row>
    <row r="171" spans="6:12" s="153" customFormat="1">
      <c r="J171" s="388"/>
      <c r="K171" s="388"/>
      <c r="L171" s="388"/>
    </row>
    <row r="172" spans="6:12" s="153" customFormat="1">
      <c r="J172" s="388"/>
      <c r="K172" s="388"/>
      <c r="L172" s="388"/>
    </row>
    <row r="173" spans="6:12" s="153" customFormat="1">
      <c r="F173" s="388"/>
      <c r="G173" s="388"/>
      <c r="J173" s="388"/>
      <c r="K173" s="388"/>
      <c r="L173" s="388"/>
    </row>
    <row r="174" spans="6:12" s="153" customFormat="1">
      <c r="F174" s="388"/>
      <c r="G174" s="388"/>
      <c r="J174" s="388"/>
      <c r="K174" s="388"/>
      <c r="L174" s="388"/>
    </row>
    <row r="175" spans="6:12" s="153" customFormat="1">
      <c r="F175" s="388"/>
      <c r="G175" s="388"/>
      <c r="J175" s="388"/>
      <c r="K175" s="388"/>
      <c r="L175" s="388"/>
    </row>
    <row r="176" spans="6:12" s="153" customFormat="1">
      <c r="F176" s="388"/>
      <c r="G176" s="388"/>
      <c r="J176" s="388"/>
      <c r="K176" s="388"/>
      <c r="L176" s="388"/>
    </row>
    <row r="177" spans="6:12" s="153" customFormat="1">
      <c r="F177" s="388"/>
      <c r="G177" s="388"/>
      <c r="J177" s="388"/>
      <c r="K177" s="388"/>
      <c r="L177" s="388"/>
    </row>
    <row r="178" spans="6:12" s="153" customFormat="1">
      <c r="F178" s="388"/>
      <c r="G178" s="388"/>
      <c r="J178" s="388"/>
      <c r="K178" s="388"/>
      <c r="L178" s="388"/>
    </row>
    <row r="179" spans="6:12" s="153" customFormat="1">
      <c r="F179" s="388"/>
      <c r="G179" s="388"/>
      <c r="J179" s="388"/>
      <c r="K179" s="388"/>
      <c r="L179" s="388"/>
    </row>
    <row r="180" spans="6:12" s="153" customFormat="1">
      <c r="F180" s="388"/>
      <c r="G180" s="388"/>
      <c r="J180" s="388"/>
      <c r="K180" s="388"/>
      <c r="L180" s="388"/>
    </row>
    <row r="181" spans="6:12" s="153" customFormat="1">
      <c r="F181" s="388"/>
      <c r="G181" s="388"/>
      <c r="J181" s="388"/>
      <c r="K181" s="388"/>
      <c r="L181" s="388"/>
    </row>
    <row r="182" spans="6:12" s="153" customFormat="1">
      <c r="F182" s="388"/>
      <c r="G182" s="388"/>
      <c r="J182" s="388"/>
      <c r="K182" s="388"/>
      <c r="L182" s="388"/>
    </row>
    <row r="183" spans="6:12" s="153" customFormat="1">
      <c r="F183" s="388"/>
      <c r="G183" s="388"/>
      <c r="J183" s="388"/>
      <c r="K183" s="388"/>
      <c r="L183" s="388"/>
    </row>
    <row r="184" spans="6:12" s="153" customFormat="1">
      <c r="F184" s="388"/>
      <c r="G184" s="388"/>
      <c r="J184" s="388"/>
      <c r="K184" s="388"/>
      <c r="L184" s="388"/>
    </row>
    <row r="185" spans="6:12" s="153" customFormat="1">
      <c r="F185" s="388"/>
      <c r="G185" s="388"/>
      <c r="J185" s="388"/>
      <c r="K185" s="388"/>
      <c r="L185" s="388"/>
    </row>
    <row r="186" spans="6:12" s="153" customFormat="1">
      <c r="F186" s="388"/>
      <c r="G186" s="388"/>
      <c r="J186" s="388"/>
      <c r="K186" s="388"/>
      <c r="L186" s="388"/>
    </row>
    <row r="187" spans="6:12" s="153" customFormat="1">
      <c r="F187" s="388"/>
      <c r="G187" s="388"/>
      <c r="J187" s="388"/>
      <c r="K187" s="388"/>
      <c r="L187" s="388"/>
    </row>
    <row r="188" spans="6:12" s="153" customFormat="1">
      <c r="F188" s="388"/>
      <c r="G188" s="388"/>
      <c r="J188" s="388"/>
      <c r="K188" s="388"/>
      <c r="L188" s="388"/>
    </row>
    <row r="189" spans="6:12" s="153" customFormat="1">
      <c r="F189" s="388"/>
      <c r="G189" s="388"/>
      <c r="J189" s="388"/>
      <c r="K189" s="388"/>
      <c r="L189" s="388"/>
    </row>
    <row r="190" spans="6:12" s="153" customFormat="1">
      <c r="F190" s="388"/>
      <c r="G190" s="388"/>
      <c r="J190" s="388"/>
      <c r="K190" s="388"/>
      <c r="L190" s="388"/>
    </row>
    <row r="191" spans="6:12" s="153" customFormat="1">
      <c r="F191" s="388"/>
      <c r="G191" s="388"/>
      <c r="J191" s="388"/>
      <c r="K191" s="388"/>
      <c r="L191" s="388"/>
    </row>
    <row r="192" spans="6:12" s="153" customFormat="1">
      <c r="F192" s="388"/>
      <c r="G192" s="388"/>
      <c r="J192" s="388"/>
      <c r="K192" s="388"/>
      <c r="L192" s="388"/>
    </row>
    <row r="193" spans="6:12" s="153" customFormat="1">
      <c r="F193" s="388"/>
      <c r="G193" s="388"/>
      <c r="J193" s="388"/>
      <c r="K193" s="388"/>
      <c r="L193" s="388"/>
    </row>
    <row r="194" spans="6:12" s="153" customFormat="1">
      <c r="F194" s="388"/>
      <c r="G194" s="388"/>
      <c r="J194" s="388"/>
      <c r="K194" s="388"/>
      <c r="L194" s="388"/>
    </row>
    <row r="195" spans="6:12" s="153" customFormat="1">
      <c r="F195" s="388"/>
      <c r="G195" s="388"/>
      <c r="J195" s="388"/>
      <c r="K195" s="388"/>
      <c r="L195" s="388"/>
    </row>
    <row r="196" spans="6:12" s="153" customFormat="1">
      <c r="F196" s="388"/>
      <c r="G196" s="388"/>
      <c r="J196" s="388"/>
      <c r="K196" s="388"/>
      <c r="L196" s="388"/>
    </row>
    <row r="197" spans="6:12" s="153" customFormat="1">
      <c r="F197" s="388"/>
      <c r="G197" s="388"/>
      <c r="J197" s="388"/>
      <c r="K197" s="388"/>
      <c r="L197" s="388"/>
    </row>
    <row r="198" spans="6:12" s="153" customFormat="1">
      <c r="F198" s="388"/>
      <c r="G198" s="388"/>
      <c r="J198" s="388"/>
      <c r="K198" s="388"/>
      <c r="L198" s="388"/>
    </row>
    <row r="199" spans="6:12" s="153" customFormat="1">
      <c r="F199" s="388"/>
      <c r="G199" s="388"/>
      <c r="J199" s="388"/>
      <c r="K199" s="388"/>
      <c r="L199" s="388"/>
    </row>
    <row r="200" spans="6:12" s="153" customFormat="1">
      <c r="F200" s="388"/>
      <c r="G200" s="388"/>
      <c r="J200" s="388"/>
      <c r="K200" s="388"/>
      <c r="L200" s="388"/>
    </row>
    <row r="201" spans="6:12" s="153" customFormat="1">
      <c r="F201" s="388"/>
      <c r="G201" s="388"/>
      <c r="J201" s="388"/>
      <c r="K201" s="388"/>
      <c r="L201" s="388"/>
    </row>
    <row r="202" spans="6:12" s="153" customFormat="1">
      <c r="F202" s="388"/>
      <c r="G202" s="388"/>
      <c r="J202" s="388"/>
      <c r="K202" s="388"/>
      <c r="L202" s="388"/>
    </row>
    <row r="203" spans="6:12" s="153" customFormat="1">
      <c r="F203" s="388"/>
      <c r="G203" s="388"/>
      <c r="J203" s="388"/>
      <c r="K203" s="388"/>
      <c r="L203" s="388"/>
    </row>
    <row r="204" spans="6:12" s="153" customFormat="1">
      <c r="F204" s="388"/>
      <c r="G204" s="388"/>
      <c r="J204" s="388"/>
      <c r="K204" s="388"/>
      <c r="L204" s="388"/>
    </row>
    <row r="205" spans="6:12" s="153" customFormat="1">
      <c r="F205" s="388"/>
      <c r="G205" s="388"/>
      <c r="J205" s="388"/>
      <c r="K205" s="388"/>
      <c r="L205" s="388"/>
    </row>
    <row r="206" spans="6:12" s="153" customFormat="1">
      <c r="F206" s="388"/>
      <c r="G206" s="388"/>
      <c r="J206" s="388"/>
      <c r="K206" s="388"/>
      <c r="L206" s="388"/>
    </row>
    <row r="207" spans="6:12" s="153" customFormat="1">
      <c r="F207" s="388"/>
      <c r="G207" s="388"/>
      <c r="J207" s="388"/>
      <c r="K207" s="388"/>
      <c r="L207" s="388"/>
    </row>
    <row r="208" spans="6:12" s="153" customFormat="1">
      <c r="F208" s="388"/>
      <c r="G208" s="388"/>
      <c r="J208" s="388"/>
      <c r="K208" s="388"/>
      <c r="L208" s="388"/>
    </row>
    <row r="209" spans="6:12" s="153" customFormat="1">
      <c r="F209" s="388"/>
      <c r="G209" s="388"/>
      <c r="J209" s="388"/>
      <c r="K209" s="388"/>
      <c r="L209" s="388"/>
    </row>
    <row r="210" spans="6:12" s="153" customFormat="1">
      <c r="F210" s="388"/>
      <c r="G210" s="388"/>
      <c r="J210" s="388"/>
      <c r="K210" s="388"/>
      <c r="L210" s="388"/>
    </row>
    <row r="211" spans="6:12" s="153" customFormat="1">
      <c r="F211" s="388"/>
      <c r="G211" s="388"/>
      <c r="J211" s="388"/>
      <c r="K211" s="388"/>
      <c r="L211" s="388"/>
    </row>
    <row r="212" spans="6:12" s="153" customFormat="1">
      <c r="F212" s="388"/>
      <c r="G212" s="388"/>
      <c r="J212" s="388"/>
      <c r="K212" s="388"/>
      <c r="L212" s="388"/>
    </row>
    <row r="213" spans="6:12" s="153" customFormat="1">
      <c r="F213" s="388"/>
      <c r="G213" s="388"/>
      <c r="J213" s="388"/>
      <c r="K213" s="388"/>
      <c r="L213" s="388"/>
    </row>
    <row r="214" spans="6:12" s="153" customFormat="1">
      <c r="F214" s="388"/>
      <c r="G214" s="388"/>
      <c r="J214" s="388"/>
      <c r="K214" s="388"/>
      <c r="L214" s="388"/>
    </row>
    <row r="215" spans="6:12" s="153" customFormat="1">
      <c r="F215" s="388"/>
      <c r="G215" s="388"/>
      <c r="J215" s="388"/>
      <c r="K215" s="388"/>
      <c r="L215" s="388"/>
    </row>
    <row r="216" spans="6:12" s="153" customFormat="1">
      <c r="F216" s="388"/>
      <c r="G216" s="388"/>
      <c r="J216" s="388"/>
      <c r="K216" s="388"/>
      <c r="L216" s="388"/>
    </row>
    <row r="217" spans="6:12" s="153" customFormat="1">
      <c r="F217" s="388"/>
      <c r="G217" s="388"/>
      <c r="J217" s="388"/>
      <c r="K217" s="388"/>
      <c r="L217" s="388"/>
    </row>
    <row r="218" spans="6:12" s="153" customFormat="1">
      <c r="F218" s="388"/>
      <c r="G218" s="388"/>
      <c r="J218" s="388"/>
      <c r="K218" s="388"/>
      <c r="L218" s="388"/>
    </row>
    <row r="219" spans="6:12" s="153" customFormat="1">
      <c r="F219" s="388"/>
      <c r="G219" s="388"/>
      <c r="J219" s="388"/>
      <c r="K219" s="388"/>
      <c r="L219" s="388"/>
    </row>
    <row r="220" spans="6:12" s="153" customFormat="1">
      <c r="F220" s="388"/>
      <c r="G220" s="388"/>
      <c r="J220" s="388"/>
      <c r="K220" s="388"/>
      <c r="L220" s="388"/>
    </row>
    <row r="221" spans="6:12" s="153" customFormat="1">
      <c r="F221" s="388"/>
      <c r="G221" s="388"/>
      <c r="J221" s="388"/>
      <c r="K221" s="388"/>
      <c r="L221" s="388"/>
    </row>
    <row r="222" spans="6:12" s="153" customFormat="1">
      <c r="F222" s="388"/>
      <c r="G222" s="388"/>
      <c r="J222" s="388"/>
      <c r="K222" s="388"/>
      <c r="L222" s="388"/>
    </row>
    <row r="223" spans="6:12" s="153" customFormat="1">
      <c r="F223" s="388"/>
      <c r="G223" s="388"/>
      <c r="J223" s="388"/>
      <c r="K223" s="388"/>
      <c r="L223" s="388"/>
    </row>
    <row r="224" spans="6:12" s="153" customFormat="1">
      <c r="F224" s="388"/>
      <c r="G224" s="388"/>
      <c r="J224" s="388"/>
      <c r="K224" s="388"/>
      <c r="L224" s="388"/>
    </row>
    <row r="225" spans="6:12" s="153" customFormat="1">
      <c r="F225" s="388"/>
      <c r="G225" s="388"/>
      <c r="J225" s="388"/>
      <c r="K225" s="388"/>
      <c r="L225" s="388"/>
    </row>
    <row r="226" spans="6:12" s="153" customFormat="1">
      <c r="F226" s="388"/>
      <c r="G226" s="388"/>
      <c r="J226" s="388"/>
      <c r="K226" s="388"/>
      <c r="L226" s="388"/>
    </row>
    <row r="227" spans="6:12" s="153" customFormat="1">
      <c r="F227" s="388"/>
      <c r="G227" s="388"/>
      <c r="J227" s="388"/>
      <c r="K227" s="388"/>
      <c r="L227" s="388"/>
    </row>
    <row r="228" spans="6:12" s="153" customFormat="1">
      <c r="F228" s="388"/>
      <c r="G228" s="388"/>
      <c r="J228" s="388"/>
      <c r="K228" s="388"/>
      <c r="L228" s="388"/>
    </row>
    <row r="229" spans="6:12" s="153" customFormat="1">
      <c r="F229" s="388"/>
      <c r="G229" s="388"/>
      <c r="J229" s="388"/>
      <c r="K229" s="388"/>
      <c r="L229" s="388"/>
    </row>
    <row r="230" spans="6:12" s="153" customFormat="1">
      <c r="F230" s="388"/>
      <c r="G230" s="388"/>
      <c r="J230" s="388"/>
      <c r="K230" s="388"/>
      <c r="L230" s="388"/>
    </row>
    <row r="231" spans="6:12" s="153" customFormat="1">
      <c r="F231" s="388"/>
      <c r="G231" s="388"/>
      <c r="J231" s="388"/>
      <c r="K231" s="388"/>
      <c r="L231" s="388"/>
    </row>
    <row r="232" spans="6:12" s="153" customFormat="1">
      <c r="F232" s="388"/>
      <c r="G232" s="388"/>
      <c r="J232" s="388"/>
      <c r="K232" s="388"/>
      <c r="L232" s="388"/>
    </row>
    <row r="233" spans="6:12" s="153" customFormat="1">
      <c r="F233" s="388"/>
      <c r="G233" s="388"/>
      <c r="J233" s="388"/>
      <c r="K233" s="388"/>
      <c r="L233" s="388"/>
    </row>
    <row r="234" spans="6:12" s="153" customFormat="1">
      <c r="F234" s="388"/>
      <c r="G234" s="388"/>
      <c r="J234" s="388"/>
      <c r="K234" s="388"/>
      <c r="L234" s="388"/>
    </row>
    <row r="235" spans="6:12" s="153" customFormat="1">
      <c r="F235" s="388"/>
      <c r="G235" s="388"/>
      <c r="J235" s="388"/>
      <c r="K235" s="388"/>
      <c r="L235" s="388"/>
    </row>
    <row r="236" spans="6:12" s="153" customFormat="1">
      <c r="F236" s="388"/>
      <c r="G236" s="388"/>
      <c r="J236" s="388"/>
      <c r="K236" s="388"/>
      <c r="L236" s="388"/>
    </row>
    <row r="237" spans="6:12" s="153" customFormat="1">
      <c r="F237" s="388"/>
      <c r="G237" s="388"/>
      <c r="J237" s="388"/>
      <c r="K237" s="388"/>
      <c r="L237" s="388"/>
    </row>
    <row r="238" spans="6:12" s="153" customFormat="1">
      <c r="F238" s="388"/>
      <c r="G238" s="388"/>
      <c r="J238" s="388"/>
      <c r="K238" s="388"/>
      <c r="L238" s="388"/>
    </row>
    <row r="239" spans="6:12" s="153" customFormat="1">
      <c r="F239" s="388"/>
      <c r="G239" s="388"/>
      <c r="J239" s="388"/>
      <c r="K239" s="388"/>
      <c r="L239" s="388"/>
    </row>
    <row r="240" spans="6:12" s="153" customFormat="1">
      <c r="F240" s="388"/>
      <c r="G240" s="388"/>
      <c r="J240" s="388"/>
      <c r="K240" s="388"/>
      <c r="L240" s="388"/>
    </row>
    <row r="241" spans="6:12" s="153" customFormat="1">
      <c r="F241" s="388"/>
      <c r="G241" s="388"/>
      <c r="J241" s="388"/>
      <c r="K241" s="388"/>
      <c r="L241" s="388"/>
    </row>
    <row r="242" spans="6:12" s="153" customFormat="1">
      <c r="F242" s="388"/>
      <c r="G242" s="388"/>
      <c r="J242" s="388"/>
      <c r="K242" s="388"/>
      <c r="L242" s="388"/>
    </row>
    <row r="243" spans="6:12" s="153" customFormat="1">
      <c r="F243" s="388"/>
      <c r="G243" s="388"/>
      <c r="J243" s="388"/>
      <c r="K243" s="388"/>
      <c r="L243" s="388"/>
    </row>
    <row r="244" spans="6:12" s="153" customFormat="1">
      <c r="F244" s="388"/>
      <c r="G244" s="388"/>
      <c r="J244" s="388"/>
      <c r="K244" s="388"/>
      <c r="L244" s="388"/>
    </row>
    <row r="245" spans="6:12" s="153" customFormat="1">
      <c r="F245" s="388"/>
      <c r="G245" s="388"/>
      <c r="J245" s="388"/>
      <c r="K245" s="388"/>
      <c r="L245" s="388"/>
    </row>
    <row r="246" spans="6:12" s="153" customFormat="1">
      <c r="F246" s="388"/>
      <c r="G246" s="388"/>
      <c r="J246" s="388"/>
      <c r="K246" s="388"/>
      <c r="L246" s="388"/>
    </row>
    <row r="247" spans="6:12" s="153" customFormat="1">
      <c r="F247" s="388"/>
      <c r="G247" s="388"/>
      <c r="J247" s="388"/>
      <c r="K247" s="388"/>
      <c r="L247" s="388"/>
    </row>
    <row r="248" spans="6:12" s="153" customFormat="1">
      <c r="F248" s="388"/>
      <c r="G248" s="388"/>
      <c r="J248" s="388"/>
      <c r="K248" s="388"/>
      <c r="L248" s="388"/>
    </row>
    <row r="249" spans="6:12" s="153" customFormat="1">
      <c r="F249" s="388"/>
      <c r="G249" s="388"/>
      <c r="J249" s="388"/>
      <c r="K249" s="388"/>
      <c r="L249" s="388"/>
    </row>
    <row r="250" spans="6:12" s="153" customFormat="1">
      <c r="F250" s="388"/>
      <c r="G250" s="388"/>
      <c r="J250" s="388"/>
      <c r="K250" s="388"/>
      <c r="L250" s="388"/>
    </row>
    <row r="251" spans="6:12" s="153" customFormat="1">
      <c r="F251" s="388"/>
      <c r="G251" s="388"/>
      <c r="J251" s="388"/>
      <c r="K251" s="388"/>
      <c r="L251" s="388"/>
    </row>
    <row r="252" spans="6:12" s="153" customFormat="1">
      <c r="F252" s="388"/>
      <c r="G252" s="388"/>
      <c r="J252" s="388"/>
      <c r="K252" s="388"/>
      <c r="L252" s="388"/>
    </row>
    <row r="253" spans="6:12" s="153" customFormat="1">
      <c r="F253" s="388"/>
      <c r="G253" s="388"/>
      <c r="J253" s="388"/>
      <c r="K253" s="388"/>
      <c r="L253" s="388"/>
    </row>
    <row r="254" spans="6:12" s="153" customFormat="1">
      <c r="F254" s="388"/>
      <c r="G254" s="388"/>
      <c r="J254" s="388"/>
      <c r="K254" s="388"/>
      <c r="L254" s="388"/>
    </row>
    <row r="255" spans="6:12" s="153" customFormat="1">
      <c r="F255" s="388"/>
      <c r="G255" s="388"/>
      <c r="J255" s="388"/>
      <c r="K255" s="388"/>
      <c r="L255" s="388"/>
    </row>
    <row r="256" spans="6:12" s="153" customFormat="1">
      <c r="F256" s="388"/>
      <c r="G256" s="388"/>
      <c r="J256" s="388"/>
      <c r="K256" s="388"/>
      <c r="L256" s="388"/>
    </row>
    <row r="257" spans="6:12" s="153" customFormat="1">
      <c r="F257" s="388"/>
      <c r="G257" s="388"/>
      <c r="J257" s="388"/>
      <c r="K257" s="388"/>
      <c r="L257" s="388"/>
    </row>
    <row r="258" spans="6:12" s="153" customFormat="1">
      <c r="F258" s="388"/>
      <c r="G258" s="388"/>
      <c r="J258" s="388"/>
      <c r="K258" s="388"/>
      <c r="L258" s="388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-0.249977111117893"/>
  </sheetPr>
  <dimension ref="A1:W60"/>
  <sheetViews>
    <sheetView showGridLines="0" view="pageBreakPreview" zoomScaleNormal="90" zoomScaleSheetLayoutView="100" workbookViewId="0">
      <selection activeCell="A34" sqref="A34:I34"/>
    </sheetView>
  </sheetViews>
  <sheetFormatPr baseColWidth="10" defaultColWidth="11.42578125" defaultRowHeight="12.75"/>
  <cols>
    <col min="1" max="2" width="13.85546875" style="581" customWidth="1"/>
    <col min="3" max="5" width="13.5703125" style="581" customWidth="1"/>
    <col min="6" max="6" width="21.28515625" style="581" bestFit="1" customWidth="1"/>
    <col min="7" max="9" width="13.5703125" style="581" customWidth="1"/>
    <col min="10" max="16384" width="11.42578125" style="581"/>
  </cols>
  <sheetData>
    <row r="1" spans="1:9">
      <c r="A1" s="194" t="s">
        <v>350</v>
      </c>
      <c r="B1" s="602"/>
      <c r="C1" s="602"/>
      <c r="D1" s="601"/>
      <c r="E1" s="600"/>
      <c r="F1" s="220"/>
      <c r="G1" s="599"/>
      <c r="H1" s="599"/>
    </row>
    <row r="2" spans="1:9" ht="15.75" customHeight="1">
      <c r="A2" s="819" t="s">
        <v>286</v>
      </c>
      <c r="B2" s="819"/>
      <c r="C2" s="819"/>
      <c r="D2" s="819"/>
      <c r="E2" s="600"/>
      <c r="F2" s="220"/>
      <c r="G2" s="599"/>
      <c r="H2" s="599"/>
    </row>
    <row r="3" spans="1:9">
      <c r="A3" s="763"/>
      <c r="B3" s="763"/>
      <c r="C3" s="763"/>
      <c r="D3" s="763"/>
      <c r="E3" s="600"/>
      <c r="F3" s="220"/>
      <c r="G3" s="599"/>
      <c r="H3" s="599"/>
    </row>
    <row r="4" spans="1:9" ht="15" customHeight="1">
      <c r="A4" s="820" t="s">
        <v>356</v>
      </c>
      <c r="B4" s="820"/>
      <c r="C4" s="820"/>
      <c r="D4" s="820"/>
      <c r="F4" s="820" t="s">
        <v>535</v>
      </c>
      <c r="G4" s="820"/>
      <c r="H4" s="820"/>
    </row>
    <row r="5" spans="1:9">
      <c r="A5" s="598" t="s">
        <v>248</v>
      </c>
      <c r="B5" s="598" t="s">
        <v>377</v>
      </c>
      <c r="C5" s="598" t="s">
        <v>378</v>
      </c>
      <c r="D5" s="598" t="s">
        <v>55</v>
      </c>
      <c r="F5" s="597" t="s">
        <v>283</v>
      </c>
      <c r="G5" s="596" t="s">
        <v>284</v>
      </c>
      <c r="H5" s="596" t="s">
        <v>276</v>
      </c>
      <c r="I5" s="589"/>
    </row>
    <row r="6" spans="1:9">
      <c r="A6" s="591">
        <v>2009</v>
      </c>
      <c r="B6" s="594">
        <v>58917</v>
      </c>
      <c r="C6" s="594">
        <v>61379</v>
      </c>
      <c r="D6" s="594">
        <f>+C6+B6</f>
        <v>120296</v>
      </c>
      <c r="F6" s="581" t="s">
        <v>34</v>
      </c>
      <c r="G6" s="589">
        <v>32351</v>
      </c>
      <c r="H6" s="588">
        <f>G6/$G$31</f>
        <v>0.1486295265135853</v>
      </c>
      <c r="I6" s="585"/>
    </row>
    <row r="7" spans="1:9">
      <c r="A7" s="591">
        <v>2010</v>
      </c>
      <c r="B7" s="594">
        <v>67570</v>
      </c>
      <c r="C7" s="594">
        <v>92309</v>
      </c>
      <c r="D7" s="594">
        <f t="shared" ref="D7:D15" si="0">+C7+B7</f>
        <v>159879</v>
      </c>
      <c r="F7" s="581" t="s">
        <v>526</v>
      </c>
      <c r="G7" s="589">
        <v>22417</v>
      </c>
      <c r="H7" s="588">
        <f t="shared" ref="H7:H30" si="1">G7/$G$31</f>
        <v>0.10298995690566107</v>
      </c>
      <c r="I7" s="585"/>
    </row>
    <row r="8" spans="1:9">
      <c r="A8" s="591">
        <v>2011</v>
      </c>
      <c r="B8" s="594">
        <v>73672</v>
      </c>
      <c r="C8" s="594">
        <v>96564</v>
      </c>
      <c r="D8" s="594">
        <f t="shared" si="0"/>
        <v>170236</v>
      </c>
      <c r="F8" s="581" t="s">
        <v>41</v>
      </c>
      <c r="G8" s="589">
        <v>17433</v>
      </c>
      <c r="H8" s="588">
        <f t="shared" si="1"/>
        <v>8.0092069355238854E-2</v>
      </c>
      <c r="I8" s="585"/>
    </row>
    <row r="9" spans="1:9">
      <c r="A9" s="591">
        <v>2012</v>
      </c>
      <c r="B9" s="594">
        <v>85569</v>
      </c>
      <c r="C9" s="594">
        <v>128437</v>
      </c>
      <c r="D9" s="594">
        <f t="shared" si="0"/>
        <v>214006</v>
      </c>
      <c r="F9" s="581" t="s">
        <v>35</v>
      </c>
      <c r="G9" s="589">
        <v>17000</v>
      </c>
      <c r="H9" s="588">
        <f t="shared" si="1"/>
        <v>7.8102746460107869E-2</v>
      </c>
      <c r="I9" s="585"/>
    </row>
    <row r="10" spans="1:9">
      <c r="A10" s="591">
        <v>2013</v>
      </c>
      <c r="B10" s="594">
        <v>81643</v>
      </c>
      <c r="C10" s="594">
        <v>101659</v>
      </c>
      <c r="D10" s="594">
        <f t="shared" si="0"/>
        <v>183302</v>
      </c>
      <c r="F10" s="581" t="s">
        <v>40</v>
      </c>
      <c r="G10" s="589">
        <v>16010</v>
      </c>
      <c r="H10" s="588">
        <f t="shared" si="1"/>
        <v>7.355441004860748E-2</v>
      </c>
      <c r="I10" s="585"/>
    </row>
    <row r="11" spans="1:9">
      <c r="A11" s="591">
        <v>2014</v>
      </c>
      <c r="B11" s="594">
        <v>81086</v>
      </c>
      <c r="C11" s="594">
        <v>93151</v>
      </c>
      <c r="D11" s="594">
        <f t="shared" si="0"/>
        <v>174237</v>
      </c>
      <c r="F11" s="581" t="s">
        <v>39</v>
      </c>
      <c r="G11" s="589">
        <v>15931</v>
      </c>
      <c r="H11" s="588">
        <f t="shared" si="1"/>
        <v>7.3191461991528151E-2</v>
      </c>
      <c r="I11" s="585"/>
    </row>
    <row r="12" spans="1:9">
      <c r="A12" s="591">
        <v>2015</v>
      </c>
      <c r="B12" s="594">
        <v>74677</v>
      </c>
      <c r="C12" s="594">
        <v>109359</v>
      </c>
      <c r="D12" s="594">
        <f t="shared" si="0"/>
        <v>184036</v>
      </c>
      <c r="F12" s="581" t="s">
        <v>44</v>
      </c>
      <c r="G12" s="589">
        <v>14632</v>
      </c>
      <c r="H12" s="588">
        <f t="shared" si="1"/>
        <v>6.7223493306135196E-2</v>
      </c>
      <c r="I12" s="585"/>
    </row>
    <row r="13" spans="1:9">
      <c r="A13" s="591">
        <v>2016</v>
      </c>
      <c r="B13" s="594">
        <v>75836</v>
      </c>
      <c r="C13" s="594">
        <v>97629</v>
      </c>
      <c r="D13" s="594">
        <f t="shared" si="0"/>
        <v>173465</v>
      </c>
      <c r="F13" s="581" t="s">
        <v>527</v>
      </c>
      <c r="G13" s="589">
        <v>14390</v>
      </c>
      <c r="H13" s="588">
        <f t="shared" si="1"/>
        <v>6.6111677738879548E-2</v>
      </c>
      <c r="I13" s="585"/>
    </row>
    <row r="14" spans="1:9">
      <c r="A14" s="595">
        <v>2017</v>
      </c>
      <c r="B14" s="585">
        <v>82070</v>
      </c>
      <c r="C14" s="594">
        <v>102094</v>
      </c>
      <c r="D14" s="594">
        <f t="shared" si="0"/>
        <v>184164</v>
      </c>
      <c r="F14" s="581" t="s">
        <v>38</v>
      </c>
      <c r="G14" s="589">
        <v>14040</v>
      </c>
      <c r="H14" s="588">
        <f t="shared" si="1"/>
        <v>6.4503680017642034E-2</v>
      </c>
      <c r="I14" s="585"/>
    </row>
    <row r="15" spans="1:9">
      <c r="A15" s="595">
        <v>2018</v>
      </c>
      <c r="B15" s="585">
        <v>90834</v>
      </c>
      <c r="C15" s="594">
        <v>118615</v>
      </c>
      <c r="D15" s="594">
        <f t="shared" si="0"/>
        <v>209449</v>
      </c>
      <c r="E15" s="589"/>
      <c r="F15" s="581" t="s">
        <v>36</v>
      </c>
      <c r="G15" s="589">
        <v>10909</v>
      </c>
      <c r="H15" s="588">
        <f t="shared" si="1"/>
        <v>5.0118991831371577E-2</v>
      </c>
      <c r="I15" s="585"/>
    </row>
    <row r="16" spans="1:9">
      <c r="A16" s="167">
        <v>2019</v>
      </c>
      <c r="B16" s="230">
        <f>+AVERAGE(B17:B26)</f>
        <v>67143.399999999994</v>
      </c>
      <c r="C16" s="230">
        <f t="shared" ref="C16:D16" si="2">+AVERAGE(C17:C26)</f>
        <v>141759.79999999999</v>
      </c>
      <c r="D16" s="230">
        <f>+AVERAGE(D17:D26)</f>
        <v>208903.2</v>
      </c>
      <c r="F16" s="581" t="s">
        <v>536</v>
      </c>
      <c r="G16" s="589">
        <v>9679</v>
      </c>
      <c r="H16" s="588">
        <f t="shared" si="1"/>
        <v>4.4468028411022598E-2</v>
      </c>
      <c r="I16" s="585"/>
    </row>
    <row r="17" spans="1:9">
      <c r="A17" s="592" t="s">
        <v>355</v>
      </c>
      <c r="B17" s="590">
        <v>66674</v>
      </c>
      <c r="C17" s="594">
        <v>135720</v>
      </c>
      <c r="D17" s="590">
        <f>+SUM(B17:C17)</f>
        <v>202394</v>
      </c>
      <c r="E17" s="565"/>
      <c r="F17" s="581" t="s">
        <v>45</v>
      </c>
      <c r="G17" s="589">
        <v>7530</v>
      </c>
      <c r="H17" s="588">
        <f t="shared" si="1"/>
        <v>3.4594922402624254E-2</v>
      </c>
      <c r="I17" s="585"/>
    </row>
    <row r="18" spans="1:9">
      <c r="A18" s="592" t="s">
        <v>230</v>
      </c>
      <c r="B18" s="590">
        <v>67950</v>
      </c>
      <c r="C18" s="594">
        <v>131432</v>
      </c>
      <c r="D18" s="590">
        <f t="shared" ref="D18:D22" si="3">+SUM(B18:C18)</f>
        <v>199382</v>
      </c>
      <c r="E18" s="565"/>
      <c r="F18" s="581" t="s">
        <v>37</v>
      </c>
      <c r="G18" s="589">
        <v>6238</v>
      </c>
      <c r="H18" s="588">
        <f t="shared" si="1"/>
        <v>2.8659113671656054E-2</v>
      </c>
      <c r="I18" s="585"/>
    </row>
    <row r="19" spans="1:9">
      <c r="A19" s="592" t="s">
        <v>471</v>
      </c>
      <c r="B19" s="590">
        <v>67030</v>
      </c>
      <c r="C19" s="594">
        <v>137536</v>
      </c>
      <c r="D19" s="590">
        <f t="shared" si="3"/>
        <v>204566</v>
      </c>
      <c r="E19" s="565"/>
      <c r="F19" s="581" t="s">
        <v>43</v>
      </c>
      <c r="G19" s="589">
        <v>5945</v>
      </c>
      <c r="H19" s="588">
        <f t="shared" si="1"/>
        <v>2.7312989865020076E-2</v>
      </c>
      <c r="I19" s="585"/>
    </row>
    <row r="20" spans="1:9">
      <c r="A20" s="592" t="s">
        <v>120</v>
      </c>
      <c r="B20" s="590">
        <v>65686</v>
      </c>
      <c r="C20" s="594">
        <v>136164</v>
      </c>
      <c r="D20" s="590">
        <f t="shared" si="3"/>
        <v>201850</v>
      </c>
      <c r="F20" s="581" t="s">
        <v>42</v>
      </c>
      <c r="G20" s="589">
        <v>5745</v>
      </c>
      <c r="H20" s="588">
        <f t="shared" si="1"/>
        <v>2.6394134024312926E-2</v>
      </c>
      <c r="I20" s="585"/>
    </row>
    <row r="21" spans="1:9">
      <c r="A21" s="592" t="s">
        <v>482</v>
      </c>
      <c r="B21" s="590">
        <v>67575</v>
      </c>
      <c r="C21" s="594">
        <v>139389</v>
      </c>
      <c r="D21" s="590">
        <f t="shared" si="3"/>
        <v>206964</v>
      </c>
      <c r="F21" s="581" t="s">
        <v>525</v>
      </c>
      <c r="G21" s="589">
        <v>2679</v>
      </c>
      <c r="H21" s="588">
        <f t="shared" si="1"/>
        <v>1.2308073986272294E-2</v>
      </c>
      <c r="I21" s="585"/>
    </row>
    <row r="22" spans="1:9">
      <c r="A22" s="592" t="s">
        <v>485</v>
      </c>
      <c r="B22" s="590">
        <v>66717</v>
      </c>
      <c r="C22" s="594">
        <v>141012</v>
      </c>
      <c r="D22" s="590">
        <f t="shared" si="3"/>
        <v>207729</v>
      </c>
      <c r="F22" s="581" t="s">
        <v>162</v>
      </c>
      <c r="G22" s="589">
        <v>2552</v>
      </c>
      <c r="H22" s="588">
        <f t="shared" si="1"/>
        <v>1.1724600527423253E-2</v>
      </c>
      <c r="I22" s="585"/>
    </row>
    <row r="23" spans="1:9" ht="15.75" customHeight="1">
      <c r="A23" s="592" t="s">
        <v>488</v>
      </c>
      <c r="B23" s="590">
        <v>68241</v>
      </c>
      <c r="C23" s="590">
        <v>148681</v>
      </c>
      <c r="D23" s="590">
        <f>+SUM(B23:C23)</f>
        <v>216922</v>
      </c>
      <c r="E23" s="593"/>
      <c r="F23" s="581" t="s">
        <v>28</v>
      </c>
      <c r="G23" s="589">
        <v>1072</v>
      </c>
      <c r="H23" s="588">
        <f t="shared" si="1"/>
        <v>4.9250673061903318E-3</v>
      </c>
      <c r="I23" s="585"/>
    </row>
    <row r="24" spans="1:9">
      <c r="A24" s="592" t="s">
        <v>147</v>
      </c>
      <c r="B24" s="590">
        <v>68915</v>
      </c>
      <c r="C24" s="590">
        <v>146663</v>
      </c>
      <c r="D24" s="590">
        <f>+SUM(B24:C24)</f>
        <v>215578</v>
      </c>
      <c r="F24" s="581" t="s">
        <v>264</v>
      </c>
      <c r="G24" s="589">
        <v>935</v>
      </c>
      <c r="H24" s="588">
        <f t="shared" si="1"/>
        <v>4.2956510553059327E-3</v>
      </c>
      <c r="I24" s="585"/>
    </row>
    <row r="25" spans="1:9">
      <c r="A25" s="592" t="s">
        <v>163</v>
      </c>
      <c r="B25" s="590">
        <v>66006</v>
      </c>
      <c r="C25" s="590">
        <v>149979</v>
      </c>
      <c r="D25" s="590">
        <f>+SUM(B25:C25)</f>
        <v>215985</v>
      </c>
      <c r="F25" s="581" t="s">
        <v>530</v>
      </c>
      <c r="G25" s="589">
        <v>103</v>
      </c>
      <c r="H25" s="588">
        <f t="shared" si="1"/>
        <v>4.7321075796418301E-4</v>
      </c>
      <c r="I25" s="585"/>
    </row>
    <row r="26" spans="1:9">
      <c r="A26" s="592" t="s">
        <v>149</v>
      </c>
      <c r="B26" s="590">
        <v>66640</v>
      </c>
      <c r="C26" s="590">
        <v>151022</v>
      </c>
      <c r="D26" s="590">
        <f>+SUM(B26:C26)</f>
        <v>217662</v>
      </c>
      <c r="F26" s="581" t="s">
        <v>263</v>
      </c>
      <c r="G26" s="589">
        <v>39</v>
      </c>
      <c r="H26" s="588">
        <f t="shared" si="1"/>
        <v>1.7917688893789453E-4</v>
      </c>
      <c r="I26" s="585"/>
    </row>
    <row r="27" spans="1:9" ht="15" customHeight="1">
      <c r="A27" s="592"/>
      <c r="B27" s="590"/>
      <c r="C27" s="590"/>
      <c r="D27" s="590"/>
      <c r="F27" s="581" t="s">
        <v>265</v>
      </c>
      <c r="G27" s="589">
        <v>12</v>
      </c>
      <c r="H27" s="588">
        <f t="shared" si="1"/>
        <v>5.5131350442429088E-5</v>
      </c>
      <c r="I27" s="585"/>
    </row>
    <row r="28" spans="1:9" ht="18" customHeight="1">
      <c r="A28" s="820" t="s">
        <v>537</v>
      </c>
      <c r="B28" s="820"/>
      <c r="C28" s="820"/>
      <c r="D28" s="820"/>
      <c r="F28" s="581" t="s">
        <v>266</v>
      </c>
      <c r="G28" s="589">
        <v>8</v>
      </c>
      <c r="H28" s="588">
        <f t="shared" si="1"/>
        <v>3.6754233628286057E-5</v>
      </c>
      <c r="I28" s="585"/>
    </row>
    <row r="29" spans="1:9">
      <c r="A29" s="766">
        <v>43374</v>
      </c>
      <c r="B29" s="590">
        <v>68206</v>
      </c>
      <c r="C29" s="590">
        <v>137644</v>
      </c>
      <c r="D29" s="590">
        <f>+C29+B29</f>
        <v>205850</v>
      </c>
      <c r="F29" s="581" t="s">
        <v>538</v>
      </c>
      <c r="G29" s="589">
        <v>7</v>
      </c>
      <c r="H29" s="588">
        <f t="shared" si="1"/>
        <v>3.21599544247503E-5</v>
      </c>
      <c r="I29" s="585"/>
    </row>
    <row r="30" spans="1:9">
      <c r="A30" s="766">
        <v>43739</v>
      </c>
      <c r="B30" s="590">
        <f>+B26</f>
        <v>66640</v>
      </c>
      <c r="C30" s="590">
        <f>+C26</f>
        <v>151022</v>
      </c>
      <c r="D30" s="590">
        <f>+C30+B30</f>
        <v>217662</v>
      </c>
      <c r="F30" s="581" t="s">
        <v>267</v>
      </c>
      <c r="G30" s="589">
        <v>5</v>
      </c>
      <c r="H30" s="588">
        <f t="shared" si="1"/>
        <v>2.2971396017678788E-5</v>
      </c>
      <c r="I30" s="585"/>
    </row>
    <row r="31" spans="1:9" ht="12.75" customHeight="1">
      <c r="A31" s="221" t="s">
        <v>249</v>
      </c>
      <c r="B31" s="767">
        <f>+B30/B29-1</f>
        <v>-2.2959856904084641E-2</v>
      </c>
      <c r="C31" s="767">
        <f>+C30/C29-1</f>
        <v>9.7192758129667878E-2</v>
      </c>
      <c r="D31" s="767">
        <f>+D30/D29-1</f>
        <v>5.7381588535341255E-2</v>
      </c>
      <c r="F31" s="191" t="s">
        <v>55</v>
      </c>
      <c r="G31" s="222">
        <f>+SUM(G6:G30)</f>
        <v>217662</v>
      </c>
      <c r="H31" s="430">
        <f>G31/$G$31</f>
        <v>1</v>
      </c>
      <c r="I31" s="585"/>
    </row>
    <row r="32" spans="1:9" ht="52.5" customHeight="1">
      <c r="E32" s="586"/>
      <c r="I32" s="585"/>
    </row>
    <row r="33" spans="1:14">
      <c r="E33" s="586"/>
      <c r="I33" s="585"/>
    </row>
    <row r="34" spans="1:14" ht="67.5" customHeight="1">
      <c r="A34" s="821" t="s">
        <v>539</v>
      </c>
      <c r="B34" s="821"/>
      <c r="C34" s="821"/>
      <c r="D34" s="821"/>
      <c r="E34" s="821"/>
      <c r="F34" s="821"/>
      <c r="G34" s="821"/>
      <c r="H34" s="821"/>
      <c r="I34" s="821"/>
    </row>
    <row r="36" spans="1:14">
      <c r="A36" s="822" t="s">
        <v>296</v>
      </c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4">
      <c r="A37" s="823"/>
      <c r="B37" s="824"/>
      <c r="C37" s="824"/>
      <c r="D37" s="824"/>
      <c r="E37" s="824"/>
      <c r="F37" s="824"/>
      <c r="G37" s="824"/>
      <c r="H37" s="824"/>
      <c r="I37" s="824"/>
      <c r="J37" s="824"/>
    </row>
    <row r="38" spans="1:14" ht="25.5">
      <c r="A38" s="584" t="s">
        <v>287</v>
      </c>
      <c r="B38" s="584" t="s">
        <v>288</v>
      </c>
      <c r="C38" s="584" t="s">
        <v>289</v>
      </c>
      <c r="D38" s="584" t="s">
        <v>290</v>
      </c>
      <c r="E38" s="584" t="s">
        <v>291</v>
      </c>
      <c r="F38" s="584" t="s">
        <v>292</v>
      </c>
      <c r="G38" s="584" t="s">
        <v>293</v>
      </c>
      <c r="H38" s="584" t="s">
        <v>294</v>
      </c>
      <c r="I38" s="584" t="s">
        <v>295</v>
      </c>
      <c r="J38" s="584" t="s">
        <v>522</v>
      </c>
      <c r="K38" s="584" t="s">
        <v>157</v>
      </c>
      <c r="L38" s="584" t="s">
        <v>158</v>
      </c>
      <c r="M38" s="584" t="s">
        <v>159</v>
      </c>
      <c r="N38" s="584" t="s">
        <v>55</v>
      </c>
    </row>
    <row r="39" spans="1:14">
      <c r="A39" s="730">
        <v>2000</v>
      </c>
      <c r="B39" s="582">
        <v>6</v>
      </c>
      <c r="C39" s="582">
        <v>4</v>
      </c>
      <c r="D39" s="582">
        <v>2</v>
      </c>
      <c r="E39" s="582">
        <v>3</v>
      </c>
      <c r="F39" s="582">
        <v>3</v>
      </c>
      <c r="G39" s="582">
        <v>6</v>
      </c>
      <c r="H39" s="582">
        <v>8</v>
      </c>
      <c r="I39" s="582">
        <v>0</v>
      </c>
      <c r="J39" s="581">
        <v>0</v>
      </c>
      <c r="K39" s="581">
        <v>7</v>
      </c>
      <c r="L39" s="581">
        <v>8</v>
      </c>
      <c r="M39" s="581">
        <v>7</v>
      </c>
      <c r="N39" s="731">
        <v>54</v>
      </c>
    </row>
    <row r="40" spans="1:14">
      <c r="A40" s="730">
        <v>2001</v>
      </c>
      <c r="B40" s="582">
        <v>2</v>
      </c>
      <c r="C40" s="582">
        <v>9</v>
      </c>
      <c r="D40" s="582">
        <v>5</v>
      </c>
      <c r="E40" s="582">
        <v>5</v>
      </c>
      <c r="F40" s="582">
        <v>8</v>
      </c>
      <c r="G40" s="582">
        <v>3</v>
      </c>
      <c r="H40" s="582">
        <v>8</v>
      </c>
      <c r="I40" s="582">
        <v>8</v>
      </c>
      <c r="J40" s="581">
        <v>4</v>
      </c>
      <c r="K40" s="581">
        <v>5</v>
      </c>
      <c r="L40" s="581">
        <v>4</v>
      </c>
      <c r="M40" s="581">
        <v>5</v>
      </c>
      <c r="N40" s="731">
        <v>66</v>
      </c>
    </row>
    <row r="41" spans="1:14">
      <c r="A41" s="730">
        <v>2002</v>
      </c>
      <c r="B41" s="582">
        <v>20</v>
      </c>
      <c r="C41" s="582">
        <v>2</v>
      </c>
      <c r="D41" s="582">
        <v>4</v>
      </c>
      <c r="E41" s="582">
        <v>6</v>
      </c>
      <c r="F41" s="582">
        <v>5</v>
      </c>
      <c r="G41" s="582">
        <v>5</v>
      </c>
      <c r="H41" s="582">
        <v>4</v>
      </c>
      <c r="I41" s="582">
        <v>6</v>
      </c>
      <c r="J41" s="581">
        <v>4</v>
      </c>
      <c r="K41" s="581">
        <v>8</v>
      </c>
      <c r="L41" s="581">
        <v>8</v>
      </c>
      <c r="M41" s="581">
        <v>1</v>
      </c>
      <c r="N41" s="731">
        <v>73</v>
      </c>
    </row>
    <row r="42" spans="1:14">
      <c r="A42" s="730">
        <v>2003</v>
      </c>
      <c r="B42" s="582">
        <v>4</v>
      </c>
      <c r="C42" s="582">
        <v>8</v>
      </c>
      <c r="D42" s="582">
        <v>5</v>
      </c>
      <c r="E42" s="582">
        <v>7</v>
      </c>
      <c r="F42" s="582">
        <v>5</v>
      </c>
      <c r="G42" s="582">
        <v>3</v>
      </c>
      <c r="H42" s="582">
        <v>4</v>
      </c>
      <c r="I42" s="582">
        <v>5</v>
      </c>
      <c r="J42" s="581">
        <v>3</v>
      </c>
      <c r="K42" s="581">
        <v>3</v>
      </c>
      <c r="L42" s="581">
        <v>4</v>
      </c>
      <c r="M42" s="581">
        <v>3</v>
      </c>
      <c r="N42" s="731">
        <v>54</v>
      </c>
    </row>
    <row r="43" spans="1:14">
      <c r="A43" s="730">
        <v>2004</v>
      </c>
      <c r="B43" s="582">
        <v>2</v>
      </c>
      <c r="C43" s="582">
        <v>9</v>
      </c>
      <c r="D43" s="582">
        <v>8</v>
      </c>
      <c r="E43" s="582">
        <v>5</v>
      </c>
      <c r="F43" s="582">
        <v>2</v>
      </c>
      <c r="G43" s="582">
        <v>9</v>
      </c>
      <c r="H43" s="582">
        <v>1</v>
      </c>
      <c r="I43" s="582">
        <v>3</v>
      </c>
      <c r="J43" s="581">
        <v>4</v>
      </c>
      <c r="K43" s="581">
        <v>7</v>
      </c>
      <c r="L43" s="581">
        <v>5</v>
      </c>
      <c r="M43" s="581">
        <v>1</v>
      </c>
      <c r="N43" s="731">
        <v>56</v>
      </c>
    </row>
    <row r="44" spans="1:14">
      <c r="A44" s="730">
        <v>2005</v>
      </c>
      <c r="B44" s="582">
        <v>3</v>
      </c>
      <c r="C44" s="582">
        <v>8</v>
      </c>
      <c r="D44" s="582">
        <v>6</v>
      </c>
      <c r="E44" s="582">
        <v>6</v>
      </c>
      <c r="F44" s="582">
        <v>6</v>
      </c>
      <c r="G44" s="582">
        <v>3</v>
      </c>
      <c r="H44" s="582">
        <v>5</v>
      </c>
      <c r="I44" s="582">
        <v>3</v>
      </c>
      <c r="J44" s="581">
        <v>7</v>
      </c>
      <c r="K44" s="581">
        <v>5</v>
      </c>
      <c r="L44" s="581">
        <v>8</v>
      </c>
      <c r="M44" s="581">
        <v>9</v>
      </c>
      <c r="N44" s="731">
        <v>69</v>
      </c>
    </row>
    <row r="45" spans="1:14">
      <c r="A45" s="730">
        <v>2006</v>
      </c>
      <c r="B45" s="582">
        <v>6</v>
      </c>
      <c r="C45" s="582">
        <v>7</v>
      </c>
      <c r="D45" s="582">
        <v>6</v>
      </c>
      <c r="E45" s="582">
        <v>3</v>
      </c>
      <c r="F45" s="582">
        <v>6</v>
      </c>
      <c r="G45" s="582">
        <v>5</v>
      </c>
      <c r="H45" s="582">
        <v>6</v>
      </c>
      <c r="I45" s="582">
        <v>5</v>
      </c>
      <c r="J45" s="581">
        <v>4</v>
      </c>
      <c r="K45" s="581">
        <v>9</v>
      </c>
      <c r="L45" s="581">
        <v>4</v>
      </c>
      <c r="M45" s="581">
        <v>4</v>
      </c>
      <c r="N45" s="731">
        <v>65</v>
      </c>
    </row>
    <row r="46" spans="1:14">
      <c r="A46" s="730">
        <v>2007</v>
      </c>
      <c r="B46" s="582">
        <v>5</v>
      </c>
      <c r="C46" s="582">
        <v>6</v>
      </c>
      <c r="D46" s="582">
        <v>7</v>
      </c>
      <c r="E46" s="582">
        <v>3</v>
      </c>
      <c r="F46" s="582">
        <v>7</v>
      </c>
      <c r="G46" s="582">
        <v>6</v>
      </c>
      <c r="H46" s="582">
        <v>4</v>
      </c>
      <c r="I46" s="582">
        <v>6</v>
      </c>
      <c r="J46" s="581">
        <v>5</v>
      </c>
      <c r="K46" s="581">
        <v>6</v>
      </c>
      <c r="L46" s="581">
        <v>5</v>
      </c>
      <c r="M46" s="581">
        <v>2</v>
      </c>
      <c r="N46" s="731">
        <v>62</v>
      </c>
    </row>
    <row r="47" spans="1:14">
      <c r="A47" s="730">
        <v>2008</v>
      </c>
      <c r="B47" s="582">
        <v>12</v>
      </c>
      <c r="C47" s="582">
        <v>5</v>
      </c>
      <c r="D47" s="582">
        <v>7</v>
      </c>
      <c r="E47" s="582">
        <v>6</v>
      </c>
      <c r="F47" s="582">
        <v>3</v>
      </c>
      <c r="G47" s="582">
        <v>5</v>
      </c>
      <c r="H47" s="582">
        <v>6</v>
      </c>
      <c r="I47" s="582">
        <v>6</v>
      </c>
      <c r="J47" s="581">
        <v>5</v>
      </c>
      <c r="K47" s="581">
        <v>3</v>
      </c>
      <c r="L47" s="581">
        <v>3</v>
      </c>
      <c r="M47" s="581">
        <v>3</v>
      </c>
      <c r="N47" s="731">
        <v>64</v>
      </c>
    </row>
    <row r="48" spans="1:14">
      <c r="A48" s="730">
        <v>2009</v>
      </c>
      <c r="B48" s="582">
        <v>4</v>
      </c>
      <c r="C48" s="582">
        <v>14</v>
      </c>
      <c r="D48" s="582">
        <v>6</v>
      </c>
      <c r="E48" s="582">
        <v>2</v>
      </c>
      <c r="F48" s="582">
        <v>3</v>
      </c>
      <c r="G48" s="582">
        <v>8</v>
      </c>
      <c r="H48" s="582">
        <v>6</v>
      </c>
      <c r="I48" s="582">
        <v>4</v>
      </c>
      <c r="J48" s="581">
        <v>2</v>
      </c>
      <c r="K48" s="581">
        <v>1</v>
      </c>
      <c r="L48" s="581">
        <v>4</v>
      </c>
      <c r="M48" s="581">
        <v>2</v>
      </c>
      <c r="N48" s="731">
        <v>56</v>
      </c>
    </row>
    <row r="49" spans="1:23">
      <c r="A49" s="730">
        <v>2010</v>
      </c>
      <c r="B49" s="582">
        <v>5</v>
      </c>
      <c r="C49" s="582">
        <v>13</v>
      </c>
      <c r="D49" s="582">
        <v>1</v>
      </c>
      <c r="E49" s="582">
        <v>6</v>
      </c>
      <c r="F49" s="582">
        <v>5</v>
      </c>
      <c r="G49" s="582">
        <v>9</v>
      </c>
      <c r="H49" s="582">
        <v>6</v>
      </c>
      <c r="I49" s="582">
        <v>4</v>
      </c>
      <c r="J49" s="581">
        <v>3</v>
      </c>
      <c r="K49" s="581">
        <v>4</v>
      </c>
      <c r="L49" s="581">
        <v>4</v>
      </c>
      <c r="M49" s="581">
        <v>6</v>
      </c>
      <c r="N49" s="731">
        <v>66</v>
      </c>
    </row>
    <row r="50" spans="1:23">
      <c r="A50" s="730">
        <v>2011</v>
      </c>
      <c r="B50" s="582">
        <v>4</v>
      </c>
      <c r="C50" s="582">
        <v>8</v>
      </c>
      <c r="D50" s="582">
        <v>2</v>
      </c>
      <c r="E50" s="582">
        <v>5</v>
      </c>
      <c r="F50" s="582">
        <v>6</v>
      </c>
      <c r="G50" s="582">
        <v>5</v>
      </c>
      <c r="H50" s="582">
        <v>4</v>
      </c>
      <c r="I50" s="582">
        <v>5</v>
      </c>
      <c r="J50" s="581">
        <v>4</v>
      </c>
      <c r="K50" s="581">
        <v>5</v>
      </c>
      <c r="L50" s="581">
        <v>1</v>
      </c>
      <c r="M50" s="581">
        <v>3</v>
      </c>
      <c r="N50" s="731">
        <v>52</v>
      </c>
    </row>
    <row r="51" spans="1:23">
      <c r="A51" s="583">
        <v>2012</v>
      </c>
      <c r="B51" s="582">
        <v>2</v>
      </c>
      <c r="C51" s="582">
        <v>6</v>
      </c>
      <c r="D51" s="582">
        <v>8</v>
      </c>
      <c r="E51" s="582">
        <v>2</v>
      </c>
      <c r="F51" s="582">
        <v>4</v>
      </c>
      <c r="G51" s="582">
        <v>2</v>
      </c>
      <c r="H51" s="582">
        <v>5</v>
      </c>
      <c r="I51" s="582">
        <v>5</v>
      </c>
      <c r="J51" s="581">
        <v>3</v>
      </c>
      <c r="K51" s="581">
        <v>8</v>
      </c>
      <c r="L51" s="581">
        <v>4</v>
      </c>
      <c r="M51" s="581">
        <v>4</v>
      </c>
      <c r="N51" s="731">
        <v>53</v>
      </c>
    </row>
    <row r="52" spans="1:23">
      <c r="A52" s="583">
        <v>2013</v>
      </c>
      <c r="B52" s="582">
        <v>4</v>
      </c>
      <c r="C52" s="582">
        <v>6</v>
      </c>
      <c r="D52" s="582">
        <v>5</v>
      </c>
      <c r="E52" s="582">
        <v>6</v>
      </c>
      <c r="F52" s="582">
        <v>1</v>
      </c>
      <c r="G52" s="582">
        <v>4</v>
      </c>
      <c r="H52" s="582">
        <v>4</v>
      </c>
      <c r="I52" s="582"/>
      <c r="J52" s="581">
        <v>5</v>
      </c>
      <c r="K52" s="581">
        <v>2</v>
      </c>
      <c r="L52" s="581">
        <v>4</v>
      </c>
      <c r="M52" s="581">
        <v>2</v>
      </c>
      <c r="N52" s="731">
        <v>43</v>
      </c>
      <c r="O52" s="732"/>
    </row>
    <row r="53" spans="1:23">
      <c r="A53" s="583">
        <v>2014</v>
      </c>
      <c r="B53" s="582">
        <v>6</v>
      </c>
      <c r="C53" s="582">
        <v>1</v>
      </c>
      <c r="D53" s="582">
        <v>1</v>
      </c>
      <c r="E53" s="582">
        <v>1</v>
      </c>
      <c r="F53" s="582">
        <v>1</v>
      </c>
      <c r="G53" s="582">
        <v>3</v>
      </c>
      <c r="H53" s="582">
        <v>7</v>
      </c>
      <c r="I53" s="582">
        <v>2</v>
      </c>
      <c r="J53" s="581">
        <v>2</v>
      </c>
      <c r="K53" s="581">
        <v>0</v>
      </c>
      <c r="L53" s="581">
        <v>1</v>
      </c>
      <c r="M53" s="581">
        <v>7</v>
      </c>
      <c r="N53" s="731">
        <v>32</v>
      </c>
    </row>
    <row r="54" spans="1:23">
      <c r="A54" s="583">
        <v>2015</v>
      </c>
      <c r="B54" s="582">
        <v>5</v>
      </c>
      <c r="C54" s="582">
        <v>2</v>
      </c>
      <c r="D54" s="582">
        <v>7</v>
      </c>
      <c r="E54" s="582">
        <v>2</v>
      </c>
      <c r="F54" s="582">
        <v>0</v>
      </c>
      <c r="G54" s="582">
        <v>2</v>
      </c>
      <c r="H54" s="582">
        <v>1</v>
      </c>
      <c r="I54" s="582">
        <v>2</v>
      </c>
      <c r="J54" s="581">
        <v>2</v>
      </c>
      <c r="K54" s="581">
        <v>3</v>
      </c>
      <c r="L54" s="581">
        <v>3</v>
      </c>
      <c r="M54" s="581">
        <v>0</v>
      </c>
      <c r="N54" s="731">
        <v>29</v>
      </c>
    </row>
    <row r="55" spans="1:23">
      <c r="A55" s="583">
        <v>2016</v>
      </c>
      <c r="B55" s="582">
        <v>4</v>
      </c>
      <c r="C55" s="582">
        <v>3</v>
      </c>
      <c r="D55" s="582">
        <v>3</v>
      </c>
      <c r="E55" s="582">
        <v>1</v>
      </c>
      <c r="F55" s="582">
        <v>6</v>
      </c>
      <c r="G55" s="582">
        <v>2</v>
      </c>
      <c r="H55" s="582">
        <v>2</v>
      </c>
      <c r="I55" s="582">
        <v>3</v>
      </c>
      <c r="J55" s="581">
        <v>4</v>
      </c>
      <c r="K55" s="581">
        <v>1</v>
      </c>
      <c r="L55" s="581">
        <v>2</v>
      </c>
      <c r="M55" s="581">
        <v>3</v>
      </c>
      <c r="N55" s="731">
        <v>34</v>
      </c>
    </row>
    <row r="56" spans="1:23">
      <c r="A56" s="583">
        <v>2017</v>
      </c>
      <c r="B56" s="582">
        <v>5</v>
      </c>
      <c r="C56" s="582">
        <v>5</v>
      </c>
      <c r="D56" s="582">
        <v>3</v>
      </c>
      <c r="E56" s="582">
        <v>2</v>
      </c>
      <c r="F56" s="582">
        <v>6</v>
      </c>
      <c r="G56" s="582">
        <v>1</v>
      </c>
      <c r="H56" s="582">
        <v>3</v>
      </c>
      <c r="I56" s="582">
        <v>4</v>
      </c>
      <c r="J56" s="581">
        <v>2</v>
      </c>
      <c r="K56" s="581">
        <v>8</v>
      </c>
      <c r="L56" s="581">
        <v>0</v>
      </c>
      <c r="M56" s="581">
        <v>2</v>
      </c>
      <c r="N56" s="731">
        <v>41</v>
      </c>
    </row>
    <row r="57" spans="1:23">
      <c r="A57" s="583">
        <v>2018</v>
      </c>
      <c r="B57" s="582">
        <v>2</v>
      </c>
      <c r="C57" s="582">
        <v>1</v>
      </c>
      <c r="D57" s="582">
        <v>2</v>
      </c>
      <c r="E57" s="582">
        <v>5</v>
      </c>
      <c r="F57" s="582">
        <v>3</v>
      </c>
      <c r="G57" s="582">
        <v>2</v>
      </c>
      <c r="H57" s="582">
        <v>1</v>
      </c>
      <c r="I57" s="582">
        <v>3</v>
      </c>
      <c r="J57" s="581">
        <v>2</v>
      </c>
      <c r="K57" s="581">
        <v>2</v>
      </c>
      <c r="L57" s="581">
        <v>3</v>
      </c>
      <c r="M57" s="581">
        <v>1</v>
      </c>
      <c r="N57" s="731">
        <v>27</v>
      </c>
    </row>
    <row r="58" spans="1:23">
      <c r="A58" s="223">
        <v>2019</v>
      </c>
      <c r="B58" s="224">
        <v>4</v>
      </c>
      <c r="C58" s="224">
        <v>2</v>
      </c>
      <c r="D58" s="224">
        <v>1</v>
      </c>
      <c r="E58" s="224">
        <v>4</v>
      </c>
      <c r="F58" s="224">
        <v>4</v>
      </c>
      <c r="G58" s="224">
        <v>3</v>
      </c>
      <c r="H58" s="224">
        <v>3</v>
      </c>
      <c r="I58" s="224">
        <v>3</v>
      </c>
      <c r="J58" s="742">
        <v>3</v>
      </c>
      <c r="K58" s="742">
        <v>1</v>
      </c>
      <c r="L58" s="224"/>
      <c r="M58" s="224"/>
      <c r="N58" s="224">
        <f>+SUM(B58:M58)</f>
        <v>28</v>
      </c>
    </row>
    <row r="60" spans="1:23" ht="30.75" customHeight="1">
      <c r="A60" s="818" t="s">
        <v>540</v>
      </c>
      <c r="B60" s="818"/>
      <c r="C60" s="818"/>
      <c r="D60" s="818"/>
      <c r="E60" s="818"/>
      <c r="F60" s="818"/>
      <c r="G60" s="818"/>
      <c r="H60" s="818"/>
      <c r="I60" s="818"/>
      <c r="K60" s="582"/>
      <c r="L60" s="582"/>
      <c r="M60" s="582"/>
      <c r="N60" s="582"/>
      <c r="O60" s="582"/>
      <c r="P60" s="582"/>
      <c r="Q60" s="582"/>
      <c r="R60" s="582"/>
      <c r="W60" s="732"/>
    </row>
  </sheetData>
  <mergeCells count="8">
    <mergeCell ref="A60:I60"/>
    <mergeCell ref="A2:D2"/>
    <mergeCell ref="A4:D4"/>
    <mergeCell ref="F4:H4"/>
    <mergeCell ref="A28:D28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-0.249977111117893"/>
  </sheetPr>
  <dimension ref="A1:O47"/>
  <sheetViews>
    <sheetView showGridLines="0" view="pageBreakPreview" zoomScale="85" zoomScaleNormal="100" zoomScaleSheetLayoutView="85" workbookViewId="0">
      <selection activeCell="A33" sqref="A33:K33"/>
    </sheetView>
  </sheetViews>
  <sheetFormatPr baseColWidth="10" defaultColWidth="11.5703125" defaultRowHeight="12"/>
  <cols>
    <col min="1" max="1" width="17" style="140" customWidth="1"/>
    <col min="2" max="3" width="17.28515625" style="141" customWidth="1"/>
    <col min="4" max="10" width="17.28515625" style="139" customWidth="1"/>
    <col min="11" max="11" width="17.28515625" style="140" customWidth="1"/>
    <col min="12" max="12" width="17.85546875" style="140" bestFit="1" customWidth="1"/>
    <col min="13" max="13" width="14.5703125" style="140" customWidth="1"/>
    <col min="14" max="16384" width="11.5703125" style="140"/>
  </cols>
  <sheetData>
    <row r="1" spans="1:15" ht="12.75">
      <c r="A1" s="215" t="s">
        <v>324</v>
      </c>
      <c r="B1" s="203"/>
      <c r="C1" s="203"/>
      <c r="D1" s="204"/>
      <c r="E1" s="204"/>
      <c r="F1" s="204"/>
      <c r="G1" s="204"/>
      <c r="H1" s="204"/>
      <c r="I1" s="204"/>
      <c r="J1" s="204"/>
    </row>
    <row r="2" spans="1:15" ht="31.5" customHeight="1">
      <c r="A2" s="779" t="s">
        <v>325</v>
      </c>
      <c r="B2" s="779"/>
      <c r="C2" s="779"/>
      <c r="D2" s="779"/>
      <c r="E2" s="779"/>
      <c r="F2" s="779"/>
      <c r="G2" s="779"/>
      <c r="H2" s="779"/>
      <c r="I2" s="779"/>
      <c r="J2" s="561"/>
    </row>
    <row r="3" spans="1:15">
      <c r="C3" s="139"/>
    </row>
    <row r="4" spans="1:15" ht="12.75">
      <c r="A4" s="206" t="s">
        <v>297</v>
      </c>
      <c r="B4" s="216">
        <v>2010</v>
      </c>
      <c r="C4" s="216">
        <v>2011</v>
      </c>
      <c r="D4" s="216">
        <v>2012</v>
      </c>
      <c r="E4" s="216">
        <v>2013</v>
      </c>
      <c r="F4" s="216">
        <v>2014</v>
      </c>
      <c r="G4" s="216">
        <v>2015</v>
      </c>
      <c r="H4" s="216">
        <v>2016</v>
      </c>
      <c r="I4" s="216">
        <v>2017</v>
      </c>
      <c r="J4" s="261">
        <v>2018</v>
      </c>
      <c r="K4" s="261" t="s">
        <v>447</v>
      </c>
    </row>
    <row r="5" spans="1:15" ht="12.75">
      <c r="A5" s="207" t="s">
        <v>298</v>
      </c>
      <c r="B5" s="208">
        <v>2917749.7190824146</v>
      </c>
      <c r="C5" s="208">
        <v>2885886.5143818362</v>
      </c>
      <c r="D5" s="208">
        <v>2599069.3519712551</v>
      </c>
      <c r="E5" s="208">
        <v>1825852.0229200001</v>
      </c>
      <c r="F5" s="208">
        <v>1957001.2064799997</v>
      </c>
      <c r="G5" s="208">
        <v>2181241.04</v>
      </c>
      <c r="H5" s="208">
        <v>1553578.77</v>
      </c>
      <c r="I5" s="208">
        <v>1936562.98459</v>
      </c>
      <c r="J5" s="208">
        <v>1963366.5351999998</v>
      </c>
      <c r="K5" s="208">
        <f>'12. TRANSFERENCIAS 2'!K6+'12. TRANSFERENCIAS 2'!K32+'12. TRANSFERENCIAS 2'!K58</f>
        <v>2380588.9750626888</v>
      </c>
      <c r="L5" s="760">
        <f>K5/$K$31</f>
        <v>5.2030670345412167E-4</v>
      </c>
      <c r="M5" s="603"/>
      <c r="O5" s="603"/>
    </row>
    <row r="6" spans="1:15" ht="12.75">
      <c r="A6" s="207" t="s">
        <v>299</v>
      </c>
      <c r="B6" s="208">
        <v>794731907.03502786</v>
      </c>
      <c r="C6" s="208">
        <v>770582075.2986815</v>
      </c>
      <c r="D6" s="208">
        <v>1015864460.7110069</v>
      </c>
      <c r="E6" s="208">
        <v>1019235893.7081801</v>
      </c>
      <c r="F6" s="208">
        <v>748108985.37879992</v>
      </c>
      <c r="G6" s="208">
        <v>434978723.07999998</v>
      </c>
      <c r="H6" s="208">
        <v>397241204.52999997</v>
      </c>
      <c r="I6" s="208">
        <v>750902788.65413082</v>
      </c>
      <c r="J6" s="208">
        <v>1516816729.6351998</v>
      </c>
      <c r="K6" s="208">
        <f>'12. TRANSFERENCIAS 2'!K7+'12. TRANSFERENCIAS 2'!K33+'12. TRANSFERENCIAS 2'!K59</f>
        <v>1324249677.2232068</v>
      </c>
      <c r="L6" s="760">
        <f t="shared" ref="L6:L31" si="0">K6/$K$31</f>
        <v>0.28943088929832889</v>
      </c>
      <c r="M6" s="603"/>
      <c r="O6" s="603"/>
    </row>
    <row r="7" spans="1:15" ht="12.75">
      <c r="A7" s="207" t="s">
        <v>300</v>
      </c>
      <c r="B7" s="208">
        <v>7456590.0871504145</v>
      </c>
      <c r="C7" s="208">
        <v>10352473.908096461</v>
      </c>
      <c r="D7" s="208">
        <v>16258265.793091137</v>
      </c>
      <c r="E7" s="208">
        <v>23194328.631980002</v>
      </c>
      <c r="F7" s="208">
        <v>12359816.467359999</v>
      </c>
      <c r="G7" s="208">
        <v>12761019.199999999</v>
      </c>
      <c r="H7" s="208">
        <v>108657238.78999999</v>
      </c>
      <c r="I7" s="208">
        <v>312005052.26177514</v>
      </c>
      <c r="J7" s="208">
        <v>274351742.08719999</v>
      </c>
      <c r="K7" s="208">
        <f>'12. TRANSFERENCIAS 2'!K8+'12. TRANSFERENCIAS 2'!K34+'12. TRANSFERENCIAS 2'!K60</f>
        <v>199527951.79121006</v>
      </c>
      <c r="L7" s="760">
        <f t="shared" si="0"/>
        <v>4.3609263056720485E-2</v>
      </c>
      <c r="M7" s="603"/>
      <c r="O7" s="603"/>
    </row>
    <row r="8" spans="1:15" ht="12.75">
      <c r="A8" s="207" t="s">
        <v>301</v>
      </c>
      <c r="B8" s="208">
        <v>412482426.79868722</v>
      </c>
      <c r="C8" s="208">
        <v>743425104.30328166</v>
      </c>
      <c r="D8" s="208">
        <v>834558660.0002594</v>
      </c>
      <c r="E8" s="208">
        <v>495471646.73208004</v>
      </c>
      <c r="F8" s="208">
        <v>466127959.44327992</v>
      </c>
      <c r="G8" s="208">
        <v>453708276.44</v>
      </c>
      <c r="H8" s="208">
        <v>399551676.36000001</v>
      </c>
      <c r="I8" s="208">
        <v>528519880.00192571</v>
      </c>
      <c r="J8" s="208">
        <v>853908303.20840001</v>
      </c>
      <c r="K8" s="208">
        <f>'12. TRANSFERENCIAS 2'!K9+'12. TRANSFERENCIAS 2'!K35+'12. TRANSFERENCIAS 2'!K61</f>
        <v>969264642.49361229</v>
      </c>
      <c r="L8" s="760">
        <f t="shared" si="0"/>
        <v>0.21184458812223511</v>
      </c>
      <c r="M8" s="603"/>
      <c r="O8" s="603"/>
    </row>
    <row r="9" spans="1:15" ht="12.75">
      <c r="A9" s="207" t="s">
        <v>302</v>
      </c>
      <c r="B9" s="208">
        <v>56291528.187267631</v>
      </c>
      <c r="C9" s="208">
        <v>93335995.644704983</v>
      </c>
      <c r="D9" s="208">
        <v>103933365.26069061</v>
      </c>
      <c r="E9" s="208">
        <v>35571156.517959997</v>
      </c>
      <c r="F9" s="208">
        <v>22621632.429839998</v>
      </c>
      <c r="G9" s="208">
        <v>31112361.829999998</v>
      </c>
      <c r="H9" s="208">
        <v>39934273.920000002</v>
      </c>
      <c r="I9" s="208">
        <v>39870273.374913946</v>
      </c>
      <c r="J9" s="208">
        <v>64304295.1052</v>
      </c>
      <c r="K9" s="208">
        <f>'12. TRANSFERENCIAS 2'!K10+'12. TRANSFERENCIAS 2'!K36+'12. TRANSFERENCIAS 2'!K62</f>
        <v>46190859.420765407</v>
      </c>
      <c r="L9" s="760">
        <f t="shared" si="0"/>
        <v>1.0095574686217442E-2</v>
      </c>
      <c r="M9" s="603"/>
      <c r="O9" s="603"/>
    </row>
    <row r="10" spans="1:15" ht="12.75">
      <c r="A10" s="207" t="s">
        <v>303</v>
      </c>
      <c r="B10" s="208">
        <v>578828906.18651068</v>
      </c>
      <c r="C10" s="208">
        <v>618864290.54276061</v>
      </c>
      <c r="D10" s="208">
        <v>655256210.66507769</v>
      </c>
      <c r="E10" s="208">
        <v>708936866.67443991</v>
      </c>
      <c r="F10" s="208">
        <v>440433262.44224</v>
      </c>
      <c r="G10" s="208">
        <v>355183970.54999995</v>
      </c>
      <c r="H10" s="208">
        <v>321085333.85000002</v>
      </c>
      <c r="I10" s="208">
        <v>269863128.85069102</v>
      </c>
      <c r="J10" s="208">
        <v>191059453.63999999</v>
      </c>
      <c r="K10" s="208">
        <f>'12. TRANSFERENCIAS 2'!K11+'12. TRANSFERENCIAS 2'!K37+'12. TRANSFERENCIAS 2'!K63</f>
        <v>159827076.66719455</v>
      </c>
      <c r="L10" s="760">
        <f t="shared" si="0"/>
        <v>3.4932153452162946E-2</v>
      </c>
      <c r="M10" s="603"/>
      <c r="O10" s="603"/>
    </row>
    <row r="11" spans="1:15" ht="12.75">
      <c r="A11" s="207" t="s">
        <v>304</v>
      </c>
      <c r="B11" s="208">
        <v>22442.175658171251</v>
      </c>
      <c r="C11" s="208">
        <v>5142.9157128230454</v>
      </c>
      <c r="D11" s="208">
        <v>8691.0249344109852</v>
      </c>
      <c r="E11" s="208">
        <v>17994.093239999998</v>
      </c>
      <c r="F11" s="208">
        <v>16281.536479999999</v>
      </c>
      <c r="G11" s="208">
        <v>47933.94</v>
      </c>
      <c r="H11" s="208">
        <v>33929.919999999998</v>
      </c>
      <c r="I11" s="208">
        <v>24759.048299999999</v>
      </c>
      <c r="J11" s="208">
        <v>31494.890800000001</v>
      </c>
      <c r="K11" s="208">
        <f>'12. TRANSFERENCIAS 2'!K12+'12. TRANSFERENCIAS 2'!K38+'12. TRANSFERENCIAS 2'!K64</f>
        <v>47081.760684894252</v>
      </c>
      <c r="L11" s="760">
        <f t="shared" si="0"/>
        <v>1.0290292003947514E-5</v>
      </c>
      <c r="M11" s="603"/>
      <c r="O11" s="603"/>
    </row>
    <row r="12" spans="1:15" ht="12.75">
      <c r="A12" s="207" t="s">
        <v>305</v>
      </c>
      <c r="B12" s="208">
        <v>130630809.76498613</v>
      </c>
      <c r="C12" s="208">
        <v>219739294.43000156</v>
      </c>
      <c r="D12" s="208">
        <v>396420696.80841982</v>
      </c>
      <c r="E12" s="208">
        <v>68682450.3002</v>
      </c>
      <c r="F12" s="208">
        <v>150877029.19295999</v>
      </c>
      <c r="G12" s="208">
        <v>241732042.68000001</v>
      </c>
      <c r="H12" s="208">
        <v>174060577.88</v>
      </c>
      <c r="I12" s="208">
        <v>220807925.0292407</v>
      </c>
      <c r="J12" s="208">
        <v>379695784.07879996</v>
      </c>
      <c r="K12" s="208">
        <f>'12. TRANSFERENCIAS 2'!K13+'12. TRANSFERENCIAS 2'!K39+'12. TRANSFERENCIAS 2'!K65</f>
        <v>360167563.98971641</v>
      </c>
      <c r="L12" s="760">
        <f t="shared" si="0"/>
        <v>7.871900604162714E-2</v>
      </c>
      <c r="M12" s="603"/>
      <c r="O12" s="603"/>
    </row>
    <row r="13" spans="1:15" ht="12.75">
      <c r="A13" s="207" t="s">
        <v>306</v>
      </c>
      <c r="B13" s="208">
        <v>22869908.83790103</v>
      </c>
      <c r="C13" s="208">
        <v>37913552.780751623</v>
      </c>
      <c r="D13" s="208">
        <v>33372077.099185344</v>
      </c>
      <c r="E13" s="208">
        <v>24907916.53678</v>
      </c>
      <c r="F13" s="208">
        <v>18203655.44184</v>
      </c>
      <c r="G13" s="208">
        <v>19226095.850000001</v>
      </c>
      <c r="H13" s="208">
        <v>15202766.92</v>
      </c>
      <c r="I13" s="208">
        <v>15521295.794381678</v>
      </c>
      <c r="J13" s="208">
        <v>18083554.416000001</v>
      </c>
      <c r="K13" s="208">
        <f>'12. TRANSFERENCIAS 2'!K14+'12. TRANSFERENCIAS 2'!K40+'12. TRANSFERENCIAS 2'!K66</f>
        <v>17968307.396492016</v>
      </c>
      <c r="L13" s="760">
        <f t="shared" si="0"/>
        <v>3.9271923402370967E-3</v>
      </c>
      <c r="M13" s="603"/>
      <c r="O13" s="603"/>
    </row>
    <row r="14" spans="1:15" ht="12.75">
      <c r="A14" s="207" t="s">
        <v>307</v>
      </c>
      <c r="B14" s="208">
        <v>4586447.4102538563</v>
      </c>
      <c r="C14" s="208">
        <v>8485729.9313526191</v>
      </c>
      <c r="D14" s="208">
        <v>7778782.4031547066</v>
      </c>
      <c r="E14" s="208">
        <v>5030770.7491999995</v>
      </c>
      <c r="F14" s="208">
        <v>4481267.1912000002</v>
      </c>
      <c r="G14" s="208">
        <v>6282684.9800000004</v>
      </c>
      <c r="H14" s="208">
        <v>5384865.1400000006</v>
      </c>
      <c r="I14" s="208">
        <v>11058731.944498029</v>
      </c>
      <c r="J14" s="208">
        <v>23232458.770800002</v>
      </c>
      <c r="K14" s="208">
        <f>'12. TRANSFERENCIAS 2'!K15+'12. TRANSFERENCIAS 2'!K41+'12. TRANSFERENCIAS 2'!K67</f>
        <v>14610172.790556725</v>
      </c>
      <c r="L14" s="760">
        <f t="shared" si="0"/>
        <v>3.1932311378319706E-3</v>
      </c>
      <c r="M14" s="603"/>
      <c r="O14" s="603"/>
    </row>
    <row r="15" spans="1:15" ht="12.75">
      <c r="A15" s="207" t="s">
        <v>308</v>
      </c>
      <c r="B15" s="208">
        <v>83859562.307208538</v>
      </c>
      <c r="C15" s="208">
        <v>235060437.44280097</v>
      </c>
      <c r="D15" s="208">
        <v>401195537.72356755</v>
      </c>
      <c r="E15" s="208">
        <v>230490249.6651406</v>
      </c>
      <c r="F15" s="208">
        <v>288055484.15719998</v>
      </c>
      <c r="G15" s="208">
        <v>145700263.68000001</v>
      </c>
      <c r="H15" s="208">
        <v>73677188.570000008</v>
      </c>
      <c r="I15" s="208">
        <v>121724599.81236839</v>
      </c>
      <c r="J15" s="208">
        <v>185775481.55600002</v>
      </c>
      <c r="K15" s="208">
        <f>'12. TRANSFERENCIAS 2'!K16+'12. TRANSFERENCIAS 2'!K42+'12. TRANSFERENCIAS 2'!K68</f>
        <v>134667419.82111222</v>
      </c>
      <c r="L15" s="760">
        <f t="shared" si="0"/>
        <v>2.9433204137203062E-2</v>
      </c>
      <c r="M15" s="603"/>
      <c r="O15" s="603"/>
    </row>
    <row r="16" spans="1:15" ht="12.75">
      <c r="A16" s="207" t="s">
        <v>309</v>
      </c>
      <c r="B16" s="208">
        <v>104704001.50625034</v>
      </c>
      <c r="C16" s="208">
        <v>136496760.66062248</v>
      </c>
      <c r="D16" s="208">
        <v>129925948.67495766</v>
      </c>
      <c r="E16" s="208">
        <v>93695808.049779996</v>
      </c>
      <c r="F16" s="208">
        <v>45498783.514799997</v>
      </c>
      <c r="G16" s="208">
        <v>66478640.479999997</v>
      </c>
      <c r="H16" s="208">
        <v>60847155.50999999</v>
      </c>
      <c r="I16" s="208">
        <v>102871017.98461364</v>
      </c>
      <c r="J16" s="208">
        <v>186019535.89359999</v>
      </c>
      <c r="K16" s="208">
        <f>'12. TRANSFERENCIAS 2'!K17+'12. TRANSFERENCIAS 2'!K43+'12. TRANSFERENCIAS 2'!K69</f>
        <v>142909774.27690738</v>
      </c>
      <c r="L16" s="760">
        <f t="shared" si="0"/>
        <v>3.1234671051701499E-2</v>
      </c>
      <c r="M16" s="603"/>
      <c r="O16" s="603"/>
    </row>
    <row r="17" spans="1:15" ht="12.75">
      <c r="A17" s="207" t="s">
        <v>310</v>
      </c>
      <c r="B17" s="208">
        <v>475092520.04335213</v>
      </c>
      <c r="C17" s="208">
        <v>533515484.93588352</v>
      </c>
      <c r="D17" s="208">
        <v>607324121.99845195</v>
      </c>
      <c r="E17" s="208">
        <v>601975758.16471994</v>
      </c>
      <c r="F17" s="208">
        <v>408796725.38536</v>
      </c>
      <c r="G17" s="208">
        <v>345426174.19</v>
      </c>
      <c r="H17" s="208">
        <v>310235381.41000003</v>
      </c>
      <c r="I17" s="208">
        <v>317733876.33502603</v>
      </c>
      <c r="J17" s="208">
        <v>313451982.47080004</v>
      </c>
      <c r="K17" s="208">
        <f>'12. TRANSFERENCIAS 2'!K18+'12. TRANSFERENCIAS 2'!K44+'12. TRANSFERENCIAS 2'!K70</f>
        <v>276008908.69233871</v>
      </c>
      <c r="L17" s="760">
        <f t="shared" si="0"/>
        <v>6.032510732009027E-2</v>
      </c>
      <c r="M17" s="603"/>
      <c r="O17" s="603"/>
    </row>
    <row r="18" spans="1:15" ht="12.75">
      <c r="A18" s="207" t="s">
        <v>311</v>
      </c>
      <c r="B18" s="208">
        <v>1663173.2381679008</v>
      </c>
      <c r="C18" s="208">
        <v>2417239.194722211</v>
      </c>
      <c r="D18" s="208">
        <v>2208583.4198764423</v>
      </c>
      <c r="E18" s="208">
        <v>1739908.2035400001</v>
      </c>
      <c r="F18" s="208">
        <v>2045578.206</v>
      </c>
      <c r="G18" s="208">
        <v>2821838.08</v>
      </c>
      <c r="H18" s="208">
        <v>2970444.14</v>
      </c>
      <c r="I18" s="208">
        <v>2901145.3169399998</v>
      </c>
      <c r="J18" s="208">
        <v>2468555.1771999998</v>
      </c>
      <c r="K18" s="208">
        <f>'12. TRANSFERENCIAS 2'!K19+'12. TRANSFERENCIAS 2'!K45+'12. TRANSFERENCIAS 2'!K71</f>
        <v>2356585.9596547815</v>
      </c>
      <c r="L18" s="760">
        <f t="shared" si="0"/>
        <v>5.1506055220723623E-4</v>
      </c>
      <c r="M18" s="603"/>
      <c r="O18" s="603"/>
    </row>
    <row r="19" spans="1:15" ht="12.75">
      <c r="A19" s="207" t="s">
        <v>312</v>
      </c>
      <c r="B19" s="208">
        <v>117783126.9414579</v>
      </c>
      <c r="C19" s="208">
        <v>186330859.10603899</v>
      </c>
      <c r="D19" s="208">
        <v>199901479.13317117</v>
      </c>
      <c r="E19" s="208">
        <v>145750026.01084</v>
      </c>
      <c r="F19" s="208">
        <v>91464145.697760001</v>
      </c>
      <c r="G19" s="208">
        <v>132132732.88</v>
      </c>
      <c r="H19" s="208">
        <v>87032168.520000011</v>
      </c>
      <c r="I19" s="208">
        <v>130941148.43981849</v>
      </c>
      <c r="J19" s="208">
        <v>161592327.90439999</v>
      </c>
      <c r="K19" s="208">
        <f>'12. TRANSFERENCIAS 2'!K20+'12. TRANSFERENCIAS 2'!K46+'12. TRANSFERENCIAS 2'!K72</f>
        <v>151729405.05077407</v>
      </c>
      <c r="L19" s="760">
        <f t="shared" si="0"/>
        <v>3.3162308733679868E-2</v>
      </c>
      <c r="M19" s="603"/>
      <c r="O19" s="603"/>
    </row>
    <row r="20" spans="1:15" ht="12.75">
      <c r="A20" s="207" t="s">
        <v>313</v>
      </c>
      <c r="B20" s="208">
        <v>114580.23345233868</v>
      </c>
      <c r="C20" s="208">
        <v>488981.38280839717</v>
      </c>
      <c r="D20" s="208">
        <v>589887.75891903555</v>
      </c>
      <c r="E20" s="208">
        <v>414056.74178000004</v>
      </c>
      <c r="F20" s="208">
        <v>465466.93167999998</v>
      </c>
      <c r="G20" s="208">
        <v>486813</v>
      </c>
      <c r="H20" s="208">
        <v>105507</v>
      </c>
      <c r="I20" s="208">
        <v>137411.74225000001</v>
      </c>
      <c r="J20" s="208">
        <v>51408</v>
      </c>
      <c r="K20" s="208">
        <f>'12. TRANSFERENCIAS 2'!K21+'12. TRANSFERENCIAS 2'!K47+'12. TRANSFERENCIAS 2'!K73</f>
        <v>88126.32741691843</v>
      </c>
      <c r="L20" s="760">
        <f t="shared" si="0"/>
        <v>1.9261081768476204E-5</v>
      </c>
      <c r="M20" s="603"/>
      <c r="O20" s="603"/>
    </row>
    <row r="21" spans="1:15" ht="12.75">
      <c r="A21" s="207" t="s">
        <v>314</v>
      </c>
      <c r="B21" s="208">
        <v>1986445.1567431935</v>
      </c>
      <c r="C21" s="208">
        <v>2207435.8189031449</v>
      </c>
      <c r="D21" s="208">
        <v>3050291.1766951731</v>
      </c>
      <c r="E21" s="208">
        <v>5120161.9310600003</v>
      </c>
      <c r="F21" s="208">
        <v>4484740.0181599995</v>
      </c>
      <c r="G21" s="208">
        <v>5576767.3899999997</v>
      </c>
      <c r="H21" s="208">
        <v>7070180.7599999998</v>
      </c>
      <c r="I21" s="208">
        <v>6498758.7072200002</v>
      </c>
      <c r="J21" s="208">
        <v>6204970.2739999993</v>
      </c>
      <c r="K21" s="208">
        <f>'12. TRANSFERENCIAS 2'!K22+'12. TRANSFERENCIAS 2'!K48+'12. TRANSFERENCIAS 2'!K74</f>
        <v>6027139.4045182783</v>
      </c>
      <c r="L21" s="760">
        <f t="shared" si="0"/>
        <v>1.3173046954654416E-3</v>
      </c>
      <c r="M21" s="603"/>
      <c r="O21" s="603"/>
    </row>
    <row r="22" spans="1:15" ht="12.75">
      <c r="A22" s="207" t="s">
        <v>315</v>
      </c>
      <c r="B22" s="208">
        <v>345257084.74441558</v>
      </c>
      <c r="C22" s="208">
        <v>500118580.71051222</v>
      </c>
      <c r="D22" s="208">
        <v>421321618.06921977</v>
      </c>
      <c r="E22" s="208">
        <v>362196812.37268001</v>
      </c>
      <c r="F22" s="208">
        <v>303773208.22975999</v>
      </c>
      <c r="G22" s="208">
        <v>287963588.88</v>
      </c>
      <c r="H22" s="208">
        <v>225809459.65000001</v>
      </c>
      <c r="I22" s="208">
        <v>129278778.82423852</v>
      </c>
      <c r="J22" s="208">
        <v>216967621.866</v>
      </c>
      <c r="K22" s="208">
        <f>'12. TRANSFERENCIAS 2'!K23+'12. TRANSFERENCIAS 2'!K49+'12. TRANSFERENCIAS 2'!K75</f>
        <v>257202825.19999278</v>
      </c>
      <c r="L22" s="760">
        <f t="shared" si="0"/>
        <v>5.6214808814432519E-2</v>
      </c>
      <c r="M22" s="603"/>
      <c r="O22" s="603"/>
    </row>
    <row r="23" spans="1:15" ht="12.75">
      <c r="A23" s="207" t="s">
        <v>316</v>
      </c>
      <c r="B23" s="208">
        <v>206278602.87626642</v>
      </c>
      <c r="C23" s="208">
        <v>261270046.13078004</v>
      </c>
      <c r="D23" s="208">
        <v>227450185.27691138</v>
      </c>
      <c r="E23" s="208">
        <v>128872727.13410001</v>
      </c>
      <c r="F23" s="208">
        <v>85954084.441439986</v>
      </c>
      <c r="G23" s="208">
        <v>93811156.810000002</v>
      </c>
      <c r="H23" s="208">
        <v>43139786.120000005</v>
      </c>
      <c r="I23" s="208">
        <v>80428379.951815233</v>
      </c>
      <c r="J23" s="208">
        <v>110838151.89879999</v>
      </c>
      <c r="K23" s="208">
        <f>'12. TRANSFERENCIAS 2'!K24+'12. TRANSFERENCIAS 2'!K50+'12. TRANSFERENCIAS 2'!K76</f>
        <v>102696259.10783182</v>
      </c>
      <c r="L23" s="760">
        <f t="shared" si="0"/>
        <v>2.2445517724057847E-2</v>
      </c>
      <c r="M23" s="603"/>
      <c r="O23" s="603"/>
    </row>
    <row r="24" spans="1:15" ht="12.75">
      <c r="A24" s="207" t="s">
        <v>317</v>
      </c>
      <c r="B24" s="208">
        <v>5306423.1324795112</v>
      </c>
      <c r="C24" s="208">
        <v>5455625.2764978996</v>
      </c>
      <c r="D24" s="208">
        <v>6632227.9950636607</v>
      </c>
      <c r="E24" s="208">
        <v>12665687.461540002</v>
      </c>
      <c r="F24" s="208">
        <v>11693265.65992</v>
      </c>
      <c r="G24" s="208">
        <v>8850417.8399999999</v>
      </c>
      <c r="H24" s="208">
        <v>40099774.140000001</v>
      </c>
      <c r="I24" s="208">
        <v>13834884.511889234</v>
      </c>
      <c r="J24" s="208">
        <v>9555499.3039999995</v>
      </c>
      <c r="K24" s="208">
        <f>'12. TRANSFERENCIAS 2'!K25+'12. TRANSFERENCIAS 2'!K51+'12. TRANSFERENCIAS 2'!K77</f>
        <v>9702510.7895326093</v>
      </c>
      <c r="L24" s="760">
        <f t="shared" si="0"/>
        <v>2.1206018582005828E-3</v>
      </c>
      <c r="M24" s="603"/>
      <c r="O24" s="603"/>
    </row>
    <row r="25" spans="1:15" ht="12.75">
      <c r="A25" s="207" t="s">
        <v>318</v>
      </c>
      <c r="B25" s="208">
        <v>260812911.4911198</v>
      </c>
      <c r="C25" s="208">
        <v>397361014.50526154</v>
      </c>
      <c r="D25" s="208">
        <v>377115469.72351629</v>
      </c>
      <c r="E25" s="208">
        <v>275624663.42460001</v>
      </c>
      <c r="F25" s="208">
        <v>237485100.12136</v>
      </c>
      <c r="G25" s="208">
        <v>177276591.92000002</v>
      </c>
      <c r="H25" s="208">
        <v>122134194.34999999</v>
      </c>
      <c r="I25" s="208">
        <v>136613880.79370436</v>
      </c>
      <c r="J25" s="208">
        <v>134045877.25479999</v>
      </c>
      <c r="K25" s="208">
        <f>'12. TRANSFERENCIAS 2'!K26+'12. TRANSFERENCIAS 2'!K52+'12. TRANSFERENCIAS 2'!K78</f>
        <v>102787877.28392926</v>
      </c>
      <c r="L25" s="760">
        <f t="shared" si="0"/>
        <v>2.246554199186766E-2</v>
      </c>
      <c r="M25" s="603"/>
      <c r="O25" s="603"/>
    </row>
    <row r="26" spans="1:15" ht="12.75">
      <c r="A26" s="207" t="s">
        <v>319</v>
      </c>
      <c r="B26" s="208">
        <v>1383843.2131051037</v>
      </c>
      <c r="C26" s="208">
        <v>1561706.4410984239</v>
      </c>
      <c r="D26" s="208">
        <v>2013543.8280217585</v>
      </c>
      <c r="E26" s="208">
        <v>1576367.9918800001</v>
      </c>
      <c r="F26" s="208">
        <v>3115735.1436799997</v>
      </c>
      <c r="G26" s="208">
        <v>2117818.94</v>
      </c>
      <c r="H26" s="208">
        <v>2559411.2400000002</v>
      </c>
      <c r="I26" s="208">
        <v>2436367.1838600002</v>
      </c>
      <c r="J26" s="208">
        <v>2276929.5</v>
      </c>
      <c r="K26" s="208">
        <f>'12. TRANSFERENCIAS 2'!K27+'12. TRANSFERENCIAS 2'!K53+'12. TRANSFERENCIAS 2'!K79</f>
        <v>2189445.7340111779</v>
      </c>
      <c r="L26" s="760">
        <f t="shared" si="0"/>
        <v>4.7853002101089172E-4</v>
      </c>
      <c r="M26" s="603"/>
      <c r="O26" s="603"/>
    </row>
    <row r="27" spans="1:15" ht="12.75">
      <c r="A27" s="207" t="s">
        <v>320</v>
      </c>
      <c r="B27" s="208">
        <v>278801911.78170145</v>
      </c>
      <c r="C27" s="208">
        <v>459989093.80042839</v>
      </c>
      <c r="D27" s="208">
        <v>386564323.60621232</v>
      </c>
      <c r="E27" s="208">
        <v>304535228.34421998</v>
      </c>
      <c r="F27" s="208">
        <v>279236762.76184005</v>
      </c>
      <c r="G27" s="208">
        <v>259060548.84</v>
      </c>
      <c r="H27" s="208">
        <v>214765362.41</v>
      </c>
      <c r="I27" s="208">
        <v>134555988.48519117</v>
      </c>
      <c r="J27" s="208">
        <v>221975636.05399999</v>
      </c>
      <c r="K27" s="208">
        <f>'12. TRANSFERENCIAS 2'!K28+'12. TRANSFERENCIAS 2'!K54+'12. TRANSFERENCIAS 2'!K80</f>
        <v>292655337.23730856</v>
      </c>
      <c r="L27" s="760">
        <f t="shared" si="0"/>
        <v>6.3963386943850092E-2</v>
      </c>
      <c r="M27" s="603"/>
      <c r="O27" s="603"/>
    </row>
    <row r="28" spans="1:15" ht="12.75">
      <c r="A28" s="207" t="s">
        <v>321</v>
      </c>
      <c r="B28" s="208">
        <v>19463.666679419461</v>
      </c>
      <c r="C28" s="208">
        <v>19455.877442696172</v>
      </c>
      <c r="D28" s="208">
        <v>43553.030509609976</v>
      </c>
      <c r="E28" s="208">
        <v>55096.25740000001</v>
      </c>
      <c r="F28" s="208">
        <v>56406.394079999998</v>
      </c>
      <c r="G28" s="208">
        <v>56161</v>
      </c>
      <c r="H28" s="208">
        <v>68216</v>
      </c>
      <c r="I28" s="208">
        <v>130264.1</v>
      </c>
      <c r="J28" s="208">
        <v>70426.5</v>
      </c>
      <c r="K28" s="208">
        <f>'12. TRANSFERENCIAS 2'!K29+'12. TRANSFERENCIAS 2'!K55+'12. TRANSFERENCIAS 2'!K81</f>
        <v>84816.92</v>
      </c>
      <c r="L28" s="760">
        <f t="shared" si="0"/>
        <v>1.853777048646957E-5</v>
      </c>
      <c r="M28" s="603"/>
      <c r="O28" s="603"/>
    </row>
    <row r="29" spans="1:15" ht="12.75">
      <c r="A29" s="207" t="s">
        <v>322</v>
      </c>
      <c r="B29" s="208">
        <v>46904.923492221176</v>
      </c>
      <c r="C29" s="208">
        <v>35251.343504267919</v>
      </c>
      <c r="D29" s="208">
        <v>74048.562939078285</v>
      </c>
      <c r="E29" s="208">
        <v>37294.849779999997</v>
      </c>
      <c r="F29" s="208">
        <v>40275</v>
      </c>
      <c r="G29" s="208">
        <v>41360</v>
      </c>
      <c r="H29" s="208">
        <v>20882</v>
      </c>
      <c r="I29" s="208">
        <v>11613.72387</v>
      </c>
      <c r="J29" s="208">
        <v>4536</v>
      </c>
      <c r="K29" s="208">
        <f>'12. TRANSFERENCIAS 2'!K30+'12. TRANSFERENCIAS 2'!K56+'12. TRANSFERENCIAS 2'!K82</f>
        <v>16755.75</v>
      </c>
      <c r="L29" s="760">
        <f t="shared" si="0"/>
        <v>3.6621731587124658E-6</v>
      </c>
      <c r="M29" s="603"/>
      <c r="O29" s="603"/>
    </row>
    <row r="30" spans="1:15" ht="12.75">
      <c r="A30" s="207"/>
      <c r="B30" s="208"/>
      <c r="C30" s="208"/>
      <c r="D30" s="208"/>
      <c r="E30" s="208"/>
      <c r="F30" s="208"/>
      <c r="G30" s="205"/>
      <c r="H30" s="205"/>
      <c r="I30" s="205"/>
      <c r="J30" s="205"/>
      <c r="L30" s="760">
        <f t="shared" si="0"/>
        <v>0</v>
      </c>
      <c r="M30" s="603"/>
      <c r="O30" s="603"/>
    </row>
    <row r="31" spans="1:15" ht="12.75">
      <c r="A31" s="217" t="s">
        <v>323</v>
      </c>
      <c r="B31" s="218">
        <f t="shared" ref="B31:I31" si="1">SUM(B5:B29)</f>
        <v>3893929271.4584174</v>
      </c>
      <c r="C31" s="218">
        <f t="shared" si="1"/>
        <v>5227917518.8970299</v>
      </c>
      <c r="D31" s="218">
        <f t="shared" si="1"/>
        <v>5831461099.0958252</v>
      </c>
      <c r="E31" s="218">
        <f t="shared" si="1"/>
        <v>4547624722.5700397</v>
      </c>
      <c r="F31" s="218">
        <f t="shared" si="1"/>
        <v>3627352652.3935204</v>
      </c>
      <c r="G31" s="218">
        <f t="shared" si="1"/>
        <v>3085015223.5200005</v>
      </c>
      <c r="H31" s="218">
        <f t="shared" si="1"/>
        <v>2653240557.8999996</v>
      </c>
      <c r="I31" s="218">
        <f t="shared" si="1"/>
        <v>3330608513.8572516</v>
      </c>
      <c r="J31" s="218">
        <f>SUM(J5:J29)</f>
        <v>4874746122.0211992</v>
      </c>
      <c r="K31" s="218">
        <f>SUM(K5:K29)</f>
        <v>4575357110.0638313</v>
      </c>
      <c r="L31" s="760">
        <f t="shared" si="0"/>
        <v>1</v>
      </c>
      <c r="M31" s="603"/>
    </row>
    <row r="32" spans="1:15" ht="12.75">
      <c r="A32" s="205"/>
      <c r="B32" s="260"/>
      <c r="C32" s="260"/>
      <c r="D32" s="260"/>
      <c r="E32" s="260"/>
      <c r="F32" s="260"/>
      <c r="G32" s="260"/>
      <c r="H32" s="260"/>
      <c r="I32" s="260"/>
      <c r="J32" s="260"/>
      <c r="K32" s="323"/>
    </row>
    <row r="33" spans="1:14" ht="72.75" customHeight="1">
      <c r="A33" s="825" t="s">
        <v>584</v>
      </c>
      <c r="B33" s="825"/>
      <c r="C33" s="825"/>
      <c r="D33" s="825"/>
      <c r="E33" s="825"/>
      <c r="F33" s="825"/>
      <c r="G33" s="825"/>
      <c r="H33" s="825"/>
      <c r="I33" s="825"/>
      <c r="J33" s="825"/>
      <c r="K33" s="825"/>
      <c r="M33" s="290"/>
      <c r="N33" s="290"/>
    </row>
    <row r="34" spans="1:14" ht="12.75">
      <c r="I34" s="207"/>
      <c r="J34" s="207"/>
      <c r="K34" s="208"/>
      <c r="L34" s="207"/>
      <c r="M34" s="330"/>
      <c r="N34" s="290"/>
    </row>
    <row r="35" spans="1:14" ht="12.75">
      <c r="I35" s="207"/>
      <c r="J35" s="207"/>
      <c r="K35" s="208"/>
      <c r="L35" s="207"/>
      <c r="M35" s="330"/>
      <c r="N35" s="290"/>
    </row>
    <row r="36" spans="1:14" ht="12.75">
      <c r="I36" s="207"/>
      <c r="J36" s="207"/>
      <c r="K36" s="208"/>
      <c r="L36" s="207"/>
      <c r="M36" s="330"/>
      <c r="N36" s="290"/>
    </row>
    <row r="37" spans="1:14" ht="12.75">
      <c r="I37" s="207"/>
      <c r="J37" s="207"/>
      <c r="K37" s="208"/>
      <c r="L37" s="207"/>
      <c r="M37" s="330"/>
      <c r="N37" s="290"/>
    </row>
    <row r="38" spans="1:14" ht="12.75">
      <c r="I38" s="207"/>
      <c r="J38" s="207"/>
      <c r="K38" s="208"/>
      <c r="L38" s="207"/>
      <c r="M38" s="330"/>
      <c r="N38" s="290"/>
    </row>
    <row r="39" spans="1:14" ht="12.75">
      <c r="I39" s="207"/>
      <c r="J39" s="207"/>
      <c r="K39" s="208"/>
      <c r="L39" s="207"/>
      <c r="M39" s="330"/>
      <c r="N39" s="290"/>
    </row>
    <row r="40" spans="1:14" ht="12.75">
      <c r="I40" s="207"/>
      <c r="J40" s="207"/>
      <c r="K40" s="208"/>
      <c r="L40" s="207"/>
      <c r="M40" s="330"/>
      <c r="N40" s="290"/>
    </row>
    <row r="41" spans="1:14" ht="12.75">
      <c r="I41" s="207"/>
      <c r="J41" s="207"/>
      <c r="K41" s="208"/>
      <c r="L41" s="207"/>
      <c r="M41" s="330"/>
      <c r="N41" s="290"/>
    </row>
    <row r="42" spans="1:14" ht="12.75">
      <c r="I42" s="207"/>
      <c r="J42" s="207"/>
      <c r="K42" s="208"/>
      <c r="L42" s="207"/>
      <c r="M42" s="330"/>
      <c r="N42" s="290"/>
    </row>
    <row r="43" spans="1:14">
      <c r="M43" s="290"/>
      <c r="N43" s="290"/>
    </row>
    <row r="44" spans="1:14">
      <c r="M44" s="290"/>
      <c r="N44" s="290"/>
    </row>
    <row r="45" spans="1:14">
      <c r="M45" s="290"/>
      <c r="N45" s="290"/>
    </row>
    <row r="46" spans="1:14">
      <c r="M46" s="301"/>
      <c r="N46" s="301"/>
    </row>
    <row r="47" spans="1:14">
      <c r="M47" s="301"/>
      <c r="N47" s="301"/>
    </row>
  </sheetData>
  <sortState ref="A5:K29">
    <sortCondition ref="A5:A29"/>
  </sortState>
  <mergeCells count="2">
    <mergeCell ref="A2:I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-0.249977111117893"/>
  </sheetPr>
  <dimension ref="A1:Q91"/>
  <sheetViews>
    <sheetView view="pageBreakPreview" zoomScaleNormal="80" zoomScaleSheetLayoutView="100" workbookViewId="0">
      <pane ySplit="4" topLeftCell="A5" activePane="bottomLeft" state="frozen"/>
      <selection activeCell="J26" sqref="J26"/>
      <selection pane="bottomLeft" activeCell="K5" activeCellId="2" sqref="K57 K31 K5"/>
    </sheetView>
  </sheetViews>
  <sheetFormatPr baseColWidth="10" defaultColWidth="11.5703125" defaultRowHeight="12"/>
  <cols>
    <col min="1" max="1" width="32.7109375" style="140" customWidth="1"/>
    <col min="2" max="2" width="14.5703125" style="238" bestFit="1" customWidth="1"/>
    <col min="3" max="3" width="15.42578125" style="238" bestFit="1" customWidth="1"/>
    <col min="4" max="4" width="14.5703125" style="238" bestFit="1" customWidth="1"/>
    <col min="5" max="7" width="15.85546875" style="238" bestFit="1" customWidth="1"/>
    <col min="8" max="8" width="15" style="238" bestFit="1" customWidth="1"/>
    <col min="9" max="9" width="15.42578125" style="238" bestFit="1" customWidth="1"/>
    <col min="10" max="10" width="15.42578125" style="140" bestFit="1" customWidth="1"/>
    <col min="11" max="11" width="16.7109375" style="72" customWidth="1"/>
    <col min="12" max="12" width="17.85546875" style="140" customWidth="1"/>
    <col min="13" max="16384" width="11.5703125" style="140"/>
  </cols>
  <sheetData>
    <row r="1" spans="1:17" ht="12.75">
      <c r="A1" s="215" t="s">
        <v>351</v>
      </c>
      <c r="B1" s="208"/>
      <c r="C1" s="208"/>
      <c r="D1" s="208"/>
      <c r="E1" s="208"/>
      <c r="F1" s="208"/>
      <c r="G1" s="208"/>
      <c r="H1" s="208"/>
      <c r="I1" s="208"/>
    </row>
    <row r="2" spans="1:17" ht="31.5" customHeight="1">
      <c r="A2" s="779" t="s">
        <v>325</v>
      </c>
      <c r="B2" s="779"/>
      <c r="C2" s="779"/>
      <c r="D2" s="779"/>
      <c r="E2" s="779"/>
      <c r="F2" s="779"/>
      <c r="G2" s="779"/>
      <c r="H2" s="779"/>
      <c r="I2" s="779"/>
      <c r="K2" s="135"/>
      <c r="L2" s="388"/>
      <c r="M2" s="388"/>
      <c r="N2" s="388"/>
      <c r="O2" s="388"/>
      <c r="P2" s="388"/>
      <c r="Q2" s="388"/>
    </row>
    <row r="3" spans="1:17" ht="15">
      <c r="A3" s="205"/>
      <c r="B3" s="208"/>
      <c r="C3" s="208"/>
      <c r="D3" s="208"/>
      <c r="E3" s="208"/>
      <c r="F3" s="208"/>
      <c r="G3" s="208"/>
      <c r="H3" s="208"/>
      <c r="I3" s="208"/>
      <c r="K3" s="94"/>
      <c r="L3" s="388"/>
      <c r="M3" s="388"/>
      <c r="N3" s="388"/>
      <c r="O3" s="388"/>
      <c r="P3" s="388"/>
      <c r="Q3" s="388"/>
    </row>
    <row r="4" spans="1:17" ht="15.75" thickBot="1">
      <c r="A4" s="206" t="s">
        <v>297</v>
      </c>
      <c r="B4" s="259">
        <v>2010</v>
      </c>
      <c r="C4" s="259">
        <v>2011</v>
      </c>
      <c r="D4" s="259">
        <v>2012</v>
      </c>
      <c r="E4" s="259">
        <v>2013</v>
      </c>
      <c r="F4" s="259">
        <v>2014</v>
      </c>
      <c r="G4" s="259">
        <v>2015</v>
      </c>
      <c r="H4" s="259">
        <v>2016</v>
      </c>
      <c r="I4" s="259">
        <v>2017</v>
      </c>
      <c r="J4" s="259">
        <v>2018</v>
      </c>
      <c r="K4" s="259">
        <v>2019</v>
      </c>
      <c r="L4" s="388"/>
      <c r="M4" s="388"/>
      <c r="N4" s="388"/>
      <c r="O4" s="388"/>
      <c r="P4" s="388"/>
      <c r="Q4" s="388"/>
    </row>
    <row r="5" spans="1:17" ht="15.75" thickBot="1">
      <c r="A5" s="211" t="s">
        <v>326</v>
      </c>
      <c r="B5" s="212">
        <f t="shared" ref="B5:G5" si="0">SUM(B6:B30)</f>
        <v>3184589118.0300002</v>
      </c>
      <c r="C5" s="212">
        <f t="shared" si="0"/>
        <v>4253541800.1999998</v>
      </c>
      <c r="D5" s="212">
        <f>SUM(D6:D30)</f>
        <v>5170174910.0200005</v>
      </c>
      <c r="E5" s="212">
        <f t="shared" si="0"/>
        <v>3896354895.1399999</v>
      </c>
      <c r="F5" s="212">
        <f t="shared" si="0"/>
        <v>3007558571.54</v>
      </c>
      <c r="G5" s="212">
        <f t="shared" si="0"/>
        <v>2349928988.7900004</v>
      </c>
      <c r="H5" s="212">
        <f>SUM(H6:H30)</f>
        <v>1539174853.1900003</v>
      </c>
      <c r="I5" s="212">
        <f>SUM(I6:I30)</f>
        <v>1890777102.5599999</v>
      </c>
      <c r="J5" s="212">
        <f>SUM(J6:J30)</f>
        <v>3185578835.4299998</v>
      </c>
      <c r="K5" s="213">
        <f>SUM(K6:K30)</f>
        <v>2897602461.3299999</v>
      </c>
      <c r="L5" s="604"/>
      <c r="M5" s="388"/>
      <c r="N5" s="388"/>
      <c r="O5" s="388"/>
      <c r="P5" s="388"/>
      <c r="Q5" s="388"/>
    </row>
    <row r="6" spans="1:17" ht="15">
      <c r="A6" s="207" t="s">
        <v>298</v>
      </c>
      <c r="B6" s="208">
        <v>111199.59</v>
      </c>
      <c r="C6" s="208">
        <v>126051.05</v>
      </c>
      <c r="D6" s="208">
        <v>92.62</v>
      </c>
      <c r="E6" s="208">
        <v>12.48</v>
      </c>
      <c r="F6" s="208">
        <v>7.12</v>
      </c>
      <c r="G6" s="208">
        <v>89.12</v>
      </c>
      <c r="H6" s="208">
        <v>14.989999999999998</v>
      </c>
      <c r="I6" s="208">
        <v>0</v>
      </c>
      <c r="J6" s="208">
        <v>0</v>
      </c>
      <c r="K6" s="208">
        <v>6.9499999999999993</v>
      </c>
      <c r="L6" s="604"/>
      <c r="M6" s="388"/>
      <c r="N6" s="388"/>
      <c r="O6" s="388"/>
      <c r="P6" s="388"/>
      <c r="Q6" s="388"/>
    </row>
    <row r="7" spans="1:17" ht="15">
      <c r="A7" s="207" t="s">
        <v>299</v>
      </c>
      <c r="B7" s="208">
        <v>782241866.36999989</v>
      </c>
      <c r="C7" s="208">
        <v>756045883.97000003</v>
      </c>
      <c r="D7" s="208">
        <v>1003300317.11</v>
      </c>
      <c r="E7" s="208">
        <v>1003366246.96</v>
      </c>
      <c r="F7" s="208">
        <v>731629442.54999995</v>
      </c>
      <c r="G7" s="208">
        <v>415256250.88999999</v>
      </c>
      <c r="H7" s="208">
        <v>313663812.89999998</v>
      </c>
      <c r="I7" s="208">
        <v>494474963.68000001</v>
      </c>
      <c r="J7" s="208">
        <v>1085384780.1799998</v>
      </c>
      <c r="K7" s="208">
        <v>1031284773.38</v>
      </c>
      <c r="L7" s="604"/>
      <c r="M7" s="388"/>
      <c r="N7" s="388"/>
      <c r="O7" s="388"/>
      <c r="P7" s="388"/>
      <c r="Q7" s="388"/>
    </row>
    <row r="8" spans="1:17" ht="15">
      <c r="A8" s="207" t="s">
        <v>300</v>
      </c>
      <c r="B8" s="208">
        <v>744744.65999999992</v>
      </c>
      <c r="C8" s="208">
        <v>2003181.67</v>
      </c>
      <c r="D8" s="208">
        <v>7035996.9500000002</v>
      </c>
      <c r="E8" s="208">
        <v>11641850.82</v>
      </c>
      <c r="F8" s="208">
        <v>2259338.4299999997</v>
      </c>
      <c r="G8" s="208">
        <v>659.47</v>
      </c>
      <c r="H8" s="208">
        <v>3207066.32</v>
      </c>
      <c r="I8" s="208">
        <v>16469485.630000001</v>
      </c>
      <c r="J8" s="208">
        <v>11708222.23</v>
      </c>
      <c r="K8" s="208">
        <v>12646510.309999999</v>
      </c>
      <c r="L8" s="604"/>
      <c r="M8" s="388"/>
      <c r="N8" s="388"/>
      <c r="O8" s="388"/>
      <c r="P8" s="388"/>
      <c r="Q8" s="388"/>
    </row>
    <row r="9" spans="1:17" ht="15">
      <c r="A9" s="207" t="s">
        <v>301</v>
      </c>
      <c r="B9" s="208">
        <v>347511926.96000004</v>
      </c>
      <c r="C9" s="208">
        <v>662649336.91999996</v>
      </c>
      <c r="D9" s="208">
        <v>781587277</v>
      </c>
      <c r="E9" s="208">
        <v>445771506.77000004</v>
      </c>
      <c r="F9" s="208">
        <v>383204568.28999996</v>
      </c>
      <c r="G9" s="208">
        <v>356823875.94999999</v>
      </c>
      <c r="H9" s="208">
        <v>21985207.27</v>
      </c>
      <c r="I9" s="208">
        <v>258608519.87</v>
      </c>
      <c r="J9" s="208">
        <v>531759344.56</v>
      </c>
      <c r="K9" s="208">
        <v>409620300.06999999</v>
      </c>
      <c r="L9" s="604"/>
      <c r="M9" s="388"/>
      <c r="N9" s="388"/>
      <c r="O9" s="388"/>
      <c r="P9" s="388"/>
      <c r="Q9" s="388"/>
    </row>
    <row r="10" spans="1:17" ht="15">
      <c r="A10" s="207" t="s">
        <v>302</v>
      </c>
      <c r="B10" s="208">
        <v>34324031.140000001</v>
      </c>
      <c r="C10" s="208">
        <v>57453332.809999995</v>
      </c>
      <c r="D10" s="208">
        <v>83545774.930000007</v>
      </c>
      <c r="E10" s="208">
        <v>16803539.789999999</v>
      </c>
      <c r="F10" s="208">
        <v>3308871.21</v>
      </c>
      <c r="G10" s="208">
        <v>9649463.5899999999</v>
      </c>
      <c r="H10" s="208">
        <v>15023096.52</v>
      </c>
      <c r="I10" s="208">
        <v>10813574.67</v>
      </c>
      <c r="J10" s="208">
        <v>32699667.59</v>
      </c>
      <c r="K10" s="208">
        <v>20710318.760000002</v>
      </c>
      <c r="L10" s="604"/>
      <c r="M10" s="388"/>
      <c r="N10" s="388"/>
      <c r="O10" s="388"/>
      <c r="P10" s="388"/>
      <c r="Q10" s="388"/>
    </row>
    <row r="11" spans="1:17" ht="15">
      <c r="A11" s="373" t="s">
        <v>303</v>
      </c>
      <c r="B11" s="374">
        <v>506654607.15999997</v>
      </c>
      <c r="C11" s="374">
        <v>513843795.47999996</v>
      </c>
      <c r="D11" s="374">
        <v>584763866.48000002</v>
      </c>
      <c r="E11" s="374">
        <v>607648730.89999998</v>
      </c>
      <c r="F11" s="374">
        <v>380280803.22000003</v>
      </c>
      <c r="G11" s="374">
        <v>299686816.41999996</v>
      </c>
      <c r="H11" s="374">
        <v>259240025.05000001</v>
      </c>
      <c r="I11" s="374">
        <v>213290981.33000001</v>
      </c>
      <c r="J11" s="374">
        <v>137435110.44999999</v>
      </c>
      <c r="K11" s="374">
        <v>100126251.73999999</v>
      </c>
      <c r="L11" s="604"/>
      <c r="M11" s="388"/>
      <c r="N11" s="388"/>
      <c r="O11" s="388"/>
      <c r="P11" s="388"/>
      <c r="Q11" s="388"/>
    </row>
    <row r="12" spans="1:17" ht="15">
      <c r="A12" s="207" t="s">
        <v>304</v>
      </c>
      <c r="B12" s="208">
        <v>13.91</v>
      </c>
      <c r="C12" s="208">
        <v>54.879999999999995</v>
      </c>
      <c r="D12" s="208">
        <v>1111.96</v>
      </c>
      <c r="E12" s="208">
        <v>477.55</v>
      </c>
      <c r="F12" s="208">
        <v>2637.24</v>
      </c>
      <c r="G12" s="208">
        <v>15468.939999999999</v>
      </c>
      <c r="H12" s="208">
        <v>5134.92</v>
      </c>
      <c r="I12" s="208">
        <v>8256.16</v>
      </c>
      <c r="J12" s="208">
        <v>2401.39</v>
      </c>
      <c r="K12" s="208">
        <v>4502.2299999999996</v>
      </c>
      <c r="L12" s="604"/>
      <c r="M12" s="388"/>
      <c r="N12" s="388"/>
      <c r="O12" s="388"/>
      <c r="P12" s="388"/>
      <c r="Q12" s="388"/>
    </row>
    <row r="13" spans="1:17" ht="15">
      <c r="A13" s="207" t="s">
        <v>305</v>
      </c>
      <c r="B13" s="208">
        <v>103638879.95</v>
      </c>
      <c r="C13" s="208">
        <v>170082899.13</v>
      </c>
      <c r="D13" s="208">
        <v>357199502.73000002</v>
      </c>
      <c r="E13" s="208">
        <v>34983511.259999998</v>
      </c>
      <c r="F13" s="208">
        <v>100854933.39999999</v>
      </c>
      <c r="G13" s="208">
        <v>137066946.16</v>
      </c>
      <c r="H13" s="208">
        <v>49043314.479999997</v>
      </c>
      <c r="I13" s="208">
        <v>81305449.939999998</v>
      </c>
      <c r="J13" s="208">
        <v>211561342.28</v>
      </c>
      <c r="K13" s="208">
        <v>227958678.31</v>
      </c>
      <c r="L13" s="604"/>
      <c r="M13" s="388"/>
      <c r="N13" s="388"/>
      <c r="O13" s="388"/>
      <c r="P13" s="388"/>
      <c r="Q13" s="388"/>
    </row>
    <row r="14" spans="1:17" ht="15">
      <c r="A14" s="207" t="s">
        <v>306</v>
      </c>
      <c r="B14" s="208">
        <v>5812310.2400000002</v>
      </c>
      <c r="C14" s="208">
        <v>8536206.0899999999</v>
      </c>
      <c r="D14" s="208">
        <v>18430940.420000002</v>
      </c>
      <c r="E14" s="208">
        <v>9866148.8900000006</v>
      </c>
      <c r="F14" s="208">
        <v>3403180.4899999998</v>
      </c>
      <c r="G14" s="208">
        <v>1919372.6</v>
      </c>
      <c r="H14" s="208">
        <v>95516.83</v>
      </c>
      <c r="I14" s="208">
        <v>980189.5</v>
      </c>
      <c r="J14" s="208">
        <v>2789100.56</v>
      </c>
      <c r="K14" s="208">
        <v>2264132.0499999998</v>
      </c>
      <c r="L14" s="604"/>
      <c r="M14" s="388"/>
      <c r="N14" s="388"/>
      <c r="O14" s="388"/>
      <c r="P14" s="388"/>
      <c r="Q14" s="388"/>
    </row>
    <row r="15" spans="1:17" ht="15">
      <c r="A15" s="207" t="s">
        <v>307</v>
      </c>
      <c r="B15" s="208">
        <v>1649753.88</v>
      </c>
      <c r="C15" s="208">
        <v>4322956.87</v>
      </c>
      <c r="D15" s="208">
        <v>4139210.03</v>
      </c>
      <c r="E15" s="208">
        <v>1098254.94</v>
      </c>
      <c r="F15" s="208">
        <v>125513.64</v>
      </c>
      <c r="G15" s="208">
        <v>805950.03</v>
      </c>
      <c r="H15" s="208">
        <v>22759.97</v>
      </c>
      <c r="I15" s="208">
        <v>3631134.7199999997</v>
      </c>
      <c r="J15" s="208">
        <v>12422326.800000001</v>
      </c>
      <c r="K15" s="208">
        <v>7546069.5999999996</v>
      </c>
      <c r="L15" s="604"/>
      <c r="M15" s="388"/>
      <c r="N15" s="388"/>
      <c r="O15" s="388"/>
      <c r="P15" s="388"/>
      <c r="Q15" s="388"/>
    </row>
    <row r="16" spans="1:17" ht="15">
      <c r="A16" s="207" t="s">
        <v>308</v>
      </c>
      <c r="B16" s="208">
        <v>67342320.370000005</v>
      </c>
      <c r="C16" s="208">
        <v>201987826.62</v>
      </c>
      <c r="D16" s="208">
        <v>347064086</v>
      </c>
      <c r="E16" s="208">
        <v>185986109.46000001</v>
      </c>
      <c r="F16" s="208">
        <v>234651200.10999998</v>
      </c>
      <c r="G16" s="208">
        <v>126136074.55</v>
      </c>
      <c r="H16" s="208">
        <v>56638874.040000007</v>
      </c>
      <c r="I16" s="208">
        <v>93245662.599999994</v>
      </c>
      <c r="J16" s="208">
        <v>166903539.21000001</v>
      </c>
      <c r="K16" s="208">
        <v>99776063.209999993</v>
      </c>
      <c r="L16" s="604"/>
      <c r="M16" s="388"/>
      <c r="N16" s="388"/>
      <c r="O16" s="388"/>
      <c r="P16" s="388"/>
      <c r="Q16" s="388"/>
    </row>
    <row r="17" spans="1:17" ht="15">
      <c r="A17" s="207" t="s">
        <v>309</v>
      </c>
      <c r="B17" s="208">
        <v>63002507.140000001</v>
      </c>
      <c r="C17" s="208">
        <v>78663596.210000008</v>
      </c>
      <c r="D17" s="208">
        <v>108067124.84</v>
      </c>
      <c r="E17" s="208">
        <v>63627363.269999996</v>
      </c>
      <c r="F17" s="208">
        <v>32192362.059999999</v>
      </c>
      <c r="G17" s="208">
        <v>15536481.15</v>
      </c>
      <c r="H17" s="208">
        <v>25434253.299999997</v>
      </c>
      <c r="I17" s="208">
        <v>62385858.5</v>
      </c>
      <c r="J17" s="208">
        <v>138938998.34999999</v>
      </c>
      <c r="K17" s="208">
        <v>106827611.59</v>
      </c>
      <c r="L17" s="604"/>
      <c r="M17" s="388"/>
      <c r="N17" s="388"/>
      <c r="O17" s="388"/>
      <c r="P17" s="388"/>
      <c r="Q17" s="388"/>
    </row>
    <row r="18" spans="1:17" ht="15">
      <c r="A18" s="207" t="s">
        <v>310</v>
      </c>
      <c r="B18" s="208">
        <v>422325535.78999996</v>
      </c>
      <c r="C18" s="208">
        <v>459340507.74000001</v>
      </c>
      <c r="D18" s="208">
        <v>547675206.03999996</v>
      </c>
      <c r="E18" s="208">
        <v>545255309.13999999</v>
      </c>
      <c r="F18" s="208">
        <v>358192493.45999998</v>
      </c>
      <c r="G18" s="208">
        <v>288802646.45999998</v>
      </c>
      <c r="H18" s="208">
        <v>253360992.87</v>
      </c>
      <c r="I18" s="208">
        <v>254956497.04999998</v>
      </c>
      <c r="J18" s="208">
        <v>259096897.83000001</v>
      </c>
      <c r="K18" s="208">
        <v>223779154.97999999</v>
      </c>
      <c r="L18" s="604"/>
      <c r="M18" s="388"/>
      <c r="N18" s="388"/>
      <c r="O18" s="388"/>
      <c r="P18" s="388"/>
      <c r="Q18" s="388"/>
    </row>
    <row r="19" spans="1:17" ht="15">
      <c r="A19" s="207" t="s">
        <v>311</v>
      </c>
      <c r="B19" s="208">
        <v>115757.74</v>
      </c>
      <c r="C19" s="208">
        <v>501828.61</v>
      </c>
      <c r="D19" s="208">
        <v>444450.51</v>
      </c>
      <c r="E19" s="208">
        <v>95383.06</v>
      </c>
      <c r="F19" s="208">
        <v>1078.8699999999999</v>
      </c>
      <c r="G19" s="208">
        <v>1429.08</v>
      </c>
      <c r="H19" s="208">
        <v>4315.1399999999994</v>
      </c>
      <c r="I19" s="208">
        <v>6720.92</v>
      </c>
      <c r="J19" s="208">
        <v>5439.07</v>
      </c>
      <c r="K19" s="208">
        <v>2607.8199999999997</v>
      </c>
      <c r="L19" s="604"/>
      <c r="M19" s="388"/>
      <c r="N19" s="388"/>
      <c r="O19" s="388"/>
      <c r="P19" s="388"/>
      <c r="Q19" s="388"/>
    </row>
    <row r="20" spans="1:17" ht="15">
      <c r="A20" s="207" t="s">
        <v>312</v>
      </c>
      <c r="B20" s="208">
        <v>72488136.25</v>
      </c>
      <c r="C20" s="208">
        <v>105630074.91999999</v>
      </c>
      <c r="D20" s="208">
        <v>161777753.31</v>
      </c>
      <c r="E20" s="208">
        <v>103733678.28</v>
      </c>
      <c r="F20" s="208">
        <v>53900588.590000004</v>
      </c>
      <c r="G20" s="208">
        <v>75878391.219999999</v>
      </c>
      <c r="H20" s="208">
        <v>41111915.07</v>
      </c>
      <c r="I20" s="208">
        <v>75575204.480000004</v>
      </c>
      <c r="J20" s="208">
        <v>101580341.20999999</v>
      </c>
      <c r="K20" s="208">
        <v>105260682.23999999</v>
      </c>
      <c r="L20" s="604"/>
      <c r="M20" s="388"/>
      <c r="N20" s="388"/>
      <c r="O20" s="388"/>
      <c r="P20" s="388"/>
      <c r="Q20" s="388"/>
    </row>
    <row r="21" spans="1:17" ht="15">
      <c r="A21" s="207" t="s">
        <v>313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604"/>
      <c r="M21" s="388"/>
      <c r="N21" s="388"/>
      <c r="O21" s="388"/>
      <c r="P21" s="388"/>
      <c r="Q21" s="388"/>
    </row>
    <row r="22" spans="1:17" ht="15">
      <c r="A22" s="207" t="s">
        <v>314</v>
      </c>
      <c r="B22" s="208">
        <v>56577.5</v>
      </c>
      <c r="C22" s="208">
        <v>120121.37</v>
      </c>
      <c r="D22" s="208">
        <v>710522.33</v>
      </c>
      <c r="E22" s="208">
        <v>1670990.4700000002</v>
      </c>
      <c r="F22" s="208">
        <v>789063.23</v>
      </c>
      <c r="G22" s="208">
        <v>99562.389999999985</v>
      </c>
      <c r="H22" s="208">
        <v>582873.76</v>
      </c>
      <c r="I22" s="208">
        <v>884570.42999999993</v>
      </c>
      <c r="J22" s="208">
        <v>1462575.0499999998</v>
      </c>
      <c r="K22" s="208">
        <v>1546136.0499999998</v>
      </c>
      <c r="L22" s="604"/>
      <c r="M22" s="388"/>
      <c r="N22" s="388"/>
      <c r="O22" s="388"/>
      <c r="P22" s="388"/>
      <c r="Q22" s="388"/>
    </row>
    <row r="23" spans="1:17" ht="15">
      <c r="A23" s="207" t="s">
        <v>315</v>
      </c>
      <c r="B23" s="208">
        <v>245490011.28</v>
      </c>
      <c r="C23" s="208">
        <v>392507454.75</v>
      </c>
      <c r="D23" s="208">
        <v>325421341.69</v>
      </c>
      <c r="E23" s="208">
        <v>297492036.81999999</v>
      </c>
      <c r="F23" s="208">
        <v>249401909.13</v>
      </c>
      <c r="G23" s="208">
        <v>233544864.59999999</v>
      </c>
      <c r="H23" s="208">
        <v>189395284.74000001</v>
      </c>
      <c r="I23" s="208">
        <v>87391273.040000007</v>
      </c>
      <c r="J23" s="208">
        <v>162314150.38</v>
      </c>
      <c r="K23" s="208">
        <v>193952100.26999998</v>
      </c>
      <c r="L23" s="604"/>
      <c r="M23" s="388"/>
      <c r="N23" s="388"/>
      <c r="O23" s="388"/>
      <c r="P23" s="388"/>
      <c r="Q23" s="388"/>
    </row>
    <row r="24" spans="1:17" ht="15">
      <c r="A24" s="207" t="s">
        <v>316</v>
      </c>
      <c r="B24" s="208">
        <v>149832539.31</v>
      </c>
      <c r="C24" s="208">
        <v>181704859.61000001</v>
      </c>
      <c r="D24" s="208">
        <v>197004847.94</v>
      </c>
      <c r="E24" s="208">
        <v>90142507.200000003</v>
      </c>
      <c r="F24" s="208">
        <v>64108014.82</v>
      </c>
      <c r="G24" s="208">
        <v>45275011.489999995</v>
      </c>
      <c r="H24" s="208">
        <v>12959532.629999999</v>
      </c>
      <c r="I24" s="208">
        <v>44307510.899999999</v>
      </c>
      <c r="J24" s="208">
        <v>69258149.189999998</v>
      </c>
      <c r="K24" s="208">
        <v>65758505.040000007</v>
      </c>
      <c r="L24" s="604"/>
      <c r="M24" s="388"/>
      <c r="N24" s="388"/>
      <c r="O24" s="388"/>
      <c r="P24" s="388"/>
      <c r="Q24" s="388"/>
    </row>
    <row r="25" spans="1:17" ht="15">
      <c r="A25" s="207" t="s">
        <v>317</v>
      </c>
      <c r="B25" s="208">
        <v>19851.16</v>
      </c>
      <c r="C25" s="208">
        <v>128027.83</v>
      </c>
      <c r="D25" s="208">
        <v>182005.68</v>
      </c>
      <c r="E25" s="208">
        <v>6206028.790000001</v>
      </c>
      <c r="F25" s="208">
        <v>4140435.82</v>
      </c>
      <c r="G25" s="208">
        <v>1851.9</v>
      </c>
      <c r="H25" s="208">
        <v>31623008.73</v>
      </c>
      <c r="I25" s="208">
        <v>5204824.2</v>
      </c>
      <c r="J25" s="208">
        <v>697580.33000000007</v>
      </c>
      <c r="K25" s="208">
        <v>818638.28</v>
      </c>
      <c r="L25" s="604"/>
      <c r="M25" s="388"/>
      <c r="N25" s="388"/>
      <c r="O25" s="388"/>
      <c r="P25" s="388"/>
      <c r="Q25" s="388"/>
    </row>
    <row r="26" spans="1:17" ht="15">
      <c r="A26" s="207" t="s">
        <v>318</v>
      </c>
      <c r="B26" s="208">
        <v>181583871.34999999</v>
      </c>
      <c r="C26" s="208">
        <v>307169985.73000002</v>
      </c>
      <c r="D26" s="208">
        <v>304315338.49000001</v>
      </c>
      <c r="E26" s="208">
        <v>218491749.28</v>
      </c>
      <c r="F26" s="208">
        <v>177457561.19999999</v>
      </c>
      <c r="G26" s="208">
        <v>136941189.25</v>
      </c>
      <c r="H26" s="208">
        <v>87174903.689999998</v>
      </c>
      <c r="I26" s="208">
        <v>91418285.570000008</v>
      </c>
      <c r="J26" s="208">
        <v>91765736.769999996</v>
      </c>
      <c r="K26" s="208">
        <v>67626909.479999989</v>
      </c>
      <c r="L26" s="604"/>
      <c r="M26" s="388"/>
      <c r="N26" s="388"/>
      <c r="O26" s="388"/>
      <c r="P26" s="388"/>
      <c r="Q26" s="388"/>
    </row>
    <row r="27" spans="1:17" ht="15">
      <c r="A27" s="207" t="s">
        <v>319</v>
      </c>
      <c r="B27" s="208">
        <v>436063.37</v>
      </c>
      <c r="C27" s="208">
        <v>622210.17000000004</v>
      </c>
      <c r="D27" s="208">
        <v>960723.89999999991</v>
      </c>
      <c r="E27" s="208">
        <v>554779.19999999995</v>
      </c>
      <c r="F27" s="208">
        <v>853012.37</v>
      </c>
      <c r="G27" s="208">
        <v>806841.22</v>
      </c>
      <c r="H27" s="208">
        <v>943407.78</v>
      </c>
      <c r="I27" s="208">
        <v>1055998.03</v>
      </c>
      <c r="J27" s="208">
        <v>1077439.94</v>
      </c>
      <c r="K27" s="208">
        <v>1062264.6599999999</v>
      </c>
      <c r="L27" s="604"/>
      <c r="M27" s="388"/>
      <c r="N27" s="388"/>
      <c r="O27" s="388"/>
      <c r="P27" s="388"/>
      <c r="Q27" s="388"/>
    </row>
    <row r="28" spans="1:17" ht="15">
      <c r="A28" s="207" t="s">
        <v>320</v>
      </c>
      <c r="B28" s="208">
        <v>199206612.91</v>
      </c>
      <c r="C28" s="208">
        <v>350101607.76999998</v>
      </c>
      <c r="D28" s="208">
        <v>336547419.06</v>
      </c>
      <c r="E28" s="208">
        <v>251918679.81</v>
      </c>
      <c r="F28" s="208">
        <v>226801556.28999999</v>
      </c>
      <c r="G28" s="208">
        <v>205679752.31</v>
      </c>
      <c r="H28" s="208">
        <v>177659542.19</v>
      </c>
      <c r="I28" s="208">
        <v>94715680.090000004</v>
      </c>
      <c r="J28" s="208">
        <v>166692977.56</v>
      </c>
      <c r="K28" s="208">
        <v>219003987.89000002</v>
      </c>
      <c r="L28" s="604"/>
      <c r="M28" s="388"/>
      <c r="N28" s="388"/>
      <c r="O28" s="388"/>
      <c r="P28" s="388"/>
      <c r="Q28" s="388"/>
    </row>
    <row r="29" spans="1:17" ht="15">
      <c r="A29" s="209" t="s">
        <v>321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46461.25</v>
      </c>
      <c r="J29" s="208">
        <v>22714.5</v>
      </c>
      <c r="K29" s="208">
        <v>26256.42</v>
      </c>
      <c r="L29" s="388"/>
      <c r="M29" s="388"/>
      <c r="N29" s="388"/>
      <c r="O29" s="388"/>
      <c r="P29" s="388"/>
      <c r="Q29" s="388"/>
    </row>
    <row r="30" spans="1:17" ht="15.75" thickBot="1">
      <c r="A30" s="209" t="s">
        <v>322</v>
      </c>
      <c r="B30" s="210">
        <v>0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08">
        <v>0</v>
      </c>
      <c r="K30" s="208">
        <v>0</v>
      </c>
      <c r="L30" s="388"/>
      <c r="M30" s="388"/>
      <c r="N30" s="388"/>
      <c r="O30" s="388"/>
      <c r="P30" s="388"/>
      <c r="Q30" s="388"/>
    </row>
    <row r="31" spans="1:17" ht="15.75" thickBot="1">
      <c r="A31" s="214" t="s">
        <v>360</v>
      </c>
      <c r="B31" s="212">
        <f t="shared" ref="B31:G31" si="1">SUM(B32:B56)</f>
        <v>567225961.03000009</v>
      </c>
      <c r="C31" s="212">
        <f t="shared" si="1"/>
        <v>821042472.25999999</v>
      </c>
      <c r="D31" s="212">
        <f t="shared" si="1"/>
        <v>496572184.80000007</v>
      </c>
      <c r="E31" s="212">
        <f>SUM(E32:E56)</f>
        <v>478831009.96999997</v>
      </c>
      <c r="F31" s="212">
        <f t="shared" si="1"/>
        <v>438678534.47000003</v>
      </c>
      <c r="G31" s="212">
        <f t="shared" si="1"/>
        <v>527303728.73000002</v>
      </c>
      <c r="H31" s="212">
        <f>SUM(H32:H56)</f>
        <v>875626109.70999992</v>
      </c>
      <c r="I31" s="212">
        <f>SUM(I32:I56)</f>
        <v>1225004033.9799998</v>
      </c>
      <c r="J31" s="212">
        <f>SUM(J32:J56)</f>
        <v>1474262099.4499998</v>
      </c>
      <c r="K31" s="213">
        <f>SUM(K32:K56)</f>
        <v>1453871380.02</v>
      </c>
      <c r="L31" s="604"/>
      <c r="M31" s="604"/>
      <c r="N31" s="388"/>
      <c r="O31" s="388"/>
      <c r="P31" s="388"/>
      <c r="Q31" s="388"/>
    </row>
    <row r="32" spans="1:17" ht="15">
      <c r="A32" s="205" t="s">
        <v>298</v>
      </c>
      <c r="B32" s="208">
        <v>4468.2299999999996</v>
      </c>
      <c r="C32" s="208">
        <v>923.38</v>
      </c>
      <c r="D32" s="208">
        <v>38.97</v>
      </c>
      <c r="E32" s="208">
        <v>47.9</v>
      </c>
      <c r="F32" s="208">
        <v>57.769999999999996</v>
      </c>
      <c r="G32" s="208">
        <v>74.92</v>
      </c>
      <c r="H32" s="208">
        <v>61.78</v>
      </c>
      <c r="I32" s="236">
        <v>63.230000000000004</v>
      </c>
      <c r="J32" s="236">
        <v>14.98</v>
      </c>
      <c r="K32" s="236">
        <v>471.83000000000004</v>
      </c>
      <c r="L32" s="388"/>
      <c r="M32" s="604"/>
      <c r="N32" s="388"/>
      <c r="O32" s="388"/>
      <c r="P32" s="388"/>
      <c r="Q32" s="388"/>
    </row>
    <row r="33" spans="1:17" ht="15">
      <c r="A33" s="205" t="s">
        <v>299</v>
      </c>
      <c r="B33" s="208">
        <v>4392093.68</v>
      </c>
      <c r="C33" s="208">
        <v>5143777.1199999992</v>
      </c>
      <c r="D33" s="208">
        <v>2307836.48</v>
      </c>
      <c r="E33" s="208">
        <v>3591939.01</v>
      </c>
      <c r="F33" s="208">
        <v>2794536.88</v>
      </c>
      <c r="G33" s="208">
        <v>3593649.19</v>
      </c>
      <c r="H33" s="208">
        <v>64479376.629999995</v>
      </c>
      <c r="I33" s="236">
        <v>240450402.25</v>
      </c>
      <c r="J33" s="236">
        <v>415120782.35999995</v>
      </c>
      <c r="K33" s="236">
        <v>274653123.44999999</v>
      </c>
      <c r="L33" s="388"/>
      <c r="M33" s="604"/>
      <c r="N33" s="388"/>
      <c r="O33" s="388"/>
      <c r="P33" s="388"/>
      <c r="Q33" s="388"/>
    </row>
    <row r="34" spans="1:17" ht="15">
      <c r="A34" s="205" t="s">
        <v>300</v>
      </c>
      <c r="B34" s="208">
        <v>140127.43</v>
      </c>
      <c r="C34" s="208">
        <v>630929.86</v>
      </c>
      <c r="D34" s="208">
        <v>1467002.62</v>
      </c>
      <c r="E34" s="208">
        <v>2311447.73</v>
      </c>
      <c r="F34" s="208">
        <v>465200.91</v>
      </c>
      <c r="G34" s="208">
        <v>1873625.73</v>
      </c>
      <c r="H34" s="208">
        <v>92722444.469999999</v>
      </c>
      <c r="I34" s="236">
        <v>284070785.38</v>
      </c>
      <c r="J34" s="236">
        <v>249280680.82999998</v>
      </c>
      <c r="K34" s="236">
        <v>172755100.72999999</v>
      </c>
      <c r="L34" s="388"/>
      <c r="M34" s="604"/>
      <c r="N34" s="388"/>
      <c r="O34" s="388"/>
      <c r="P34" s="388"/>
      <c r="Q34" s="388"/>
    </row>
    <row r="35" spans="1:17" ht="15">
      <c r="A35" s="205" t="s">
        <v>301</v>
      </c>
      <c r="B35" s="208">
        <v>47817208.109999999</v>
      </c>
      <c r="C35" s="208">
        <v>62327358.510000005</v>
      </c>
      <c r="D35" s="208">
        <v>34047457.600000001</v>
      </c>
      <c r="E35" s="208">
        <v>28469309.439999998</v>
      </c>
      <c r="F35" s="208">
        <v>62125280.140000001</v>
      </c>
      <c r="G35" s="208">
        <v>70970669.489999995</v>
      </c>
      <c r="H35" s="208">
        <v>346070142.09000003</v>
      </c>
      <c r="I35" s="236">
        <v>242193346.10000002</v>
      </c>
      <c r="J35" s="236">
        <v>293133900.72000003</v>
      </c>
      <c r="K35" s="236">
        <v>529201851.50999999</v>
      </c>
      <c r="L35" s="388"/>
      <c r="M35" s="604"/>
      <c r="N35" s="388"/>
      <c r="O35" s="388"/>
      <c r="P35" s="388"/>
      <c r="Q35" s="388"/>
    </row>
    <row r="36" spans="1:17" ht="15">
      <c r="A36" s="205" t="s">
        <v>302</v>
      </c>
      <c r="B36" s="208">
        <v>14009727.85</v>
      </c>
      <c r="C36" s="208">
        <v>27428580.689999998</v>
      </c>
      <c r="D36" s="208">
        <v>11305524.5</v>
      </c>
      <c r="E36" s="208">
        <v>8838111.9100000001</v>
      </c>
      <c r="F36" s="208">
        <v>9143439.540000001</v>
      </c>
      <c r="G36" s="208">
        <v>10431709.24</v>
      </c>
      <c r="H36" s="208">
        <v>13828411.4</v>
      </c>
      <c r="I36" s="236">
        <v>17736873.469999999</v>
      </c>
      <c r="J36" s="236">
        <v>19852975.129999999</v>
      </c>
      <c r="K36" s="236">
        <v>14204320.98</v>
      </c>
      <c r="L36" s="388"/>
      <c r="M36" s="604"/>
      <c r="N36" s="388"/>
      <c r="O36" s="388"/>
      <c r="P36" s="388"/>
      <c r="Q36" s="388"/>
    </row>
    <row r="37" spans="1:17" ht="15">
      <c r="A37" s="205" t="s">
        <v>303</v>
      </c>
      <c r="B37" s="208">
        <v>57124731.619999997</v>
      </c>
      <c r="C37" s="208">
        <v>89462978.349999994</v>
      </c>
      <c r="D37" s="208">
        <v>54639954.950000003</v>
      </c>
      <c r="E37" s="208">
        <v>85457657.430000007</v>
      </c>
      <c r="F37" s="208">
        <v>43509723.259999998</v>
      </c>
      <c r="G37" s="208">
        <v>37939895.130000003</v>
      </c>
      <c r="H37" s="208">
        <v>39867955.800000004</v>
      </c>
      <c r="I37" s="236">
        <v>41237929.579999998</v>
      </c>
      <c r="J37" s="236">
        <v>38443327.390000001</v>
      </c>
      <c r="K37" s="236">
        <v>42222791.929999992</v>
      </c>
      <c r="L37" s="388"/>
      <c r="M37" s="604"/>
      <c r="N37" s="388"/>
      <c r="O37" s="388"/>
      <c r="P37" s="388"/>
      <c r="Q37" s="388"/>
    </row>
    <row r="38" spans="1:17" ht="15">
      <c r="A38" s="205" t="s">
        <v>304</v>
      </c>
      <c r="B38" s="208">
        <v>0</v>
      </c>
      <c r="C38" s="208">
        <v>0</v>
      </c>
      <c r="D38" s="208">
        <v>0</v>
      </c>
      <c r="E38" s="208">
        <v>0</v>
      </c>
      <c r="F38" s="208">
        <v>0</v>
      </c>
      <c r="G38" s="208">
        <v>0</v>
      </c>
      <c r="H38" s="208">
        <v>0</v>
      </c>
      <c r="I38" s="236">
        <v>0</v>
      </c>
      <c r="J38" s="236">
        <v>0</v>
      </c>
      <c r="K38" s="236">
        <v>0</v>
      </c>
      <c r="L38" s="388"/>
      <c r="M38" s="604"/>
      <c r="N38" s="388"/>
      <c r="O38" s="388"/>
      <c r="P38" s="388"/>
      <c r="Q38" s="388"/>
    </row>
    <row r="39" spans="1:17" ht="15">
      <c r="A39" s="205" t="s">
        <v>305</v>
      </c>
      <c r="B39" s="208">
        <v>19385829.629999999</v>
      </c>
      <c r="C39" s="208">
        <v>39996698.870000005</v>
      </c>
      <c r="D39" s="208">
        <v>28282071.580000002</v>
      </c>
      <c r="E39" s="208">
        <v>21311416.559999999</v>
      </c>
      <c r="F39" s="208">
        <v>38022771.68</v>
      </c>
      <c r="G39" s="208">
        <v>91040799.520000011</v>
      </c>
      <c r="H39" s="208">
        <v>108135667.40000001</v>
      </c>
      <c r="I39" s="236">
        <v>127249237.69</v>
      </c>
      <c r="J39" s="236">
        <v>154485514.75</v>
      </c>
      <c r="K39" s="236">
        <v>119199897.72</v>
      </c>
      <c r="L39" s="388"/>
      <c r="M39" s="604"/>
      <c r="N39" s="388"/>
      <c r="O39" s="388"/>
      <c r="P39" s="388"/>
      <c r="Q39" s="388"/>
    </row>
    <row r="40" spans="1:17" ht="15">
      <c r="A40" s="205" t="s">
        <v>306</v>
      </c>
      <c r="B40" s="208">
        <v>11902859.82</v>
      </c>
      <c r="C40" s="208">
        <v>21536754.890000001</v>
      </c>
      <c r="D40" s="208">
        <v>7169661.9799999995</v>
      </c>
      <c r="E40" s="208">
        <v>6575703.8800000008</v>
      </c>
      <c r="F40" s="208">
        <v>6097305.04</v>
      </c>
      <c r="G40" s="208">
        <v>7386627.25</v>
      </c>
      <c r="H40" s="208">
        <v>4262079.09</v>
      </c>
      <c r="I40" s="236">
        <v>4695094.09</v>
      </c>
      <c r="J40" s="236">
        <v>4887753.33</v>
      </c>
      <c r="K40" s="236">
        <v>4667114.3100000005</v>
      </c>
      <c r="L40" s="388"/>
      <c r="M40" s="604"/>
      <c r="N40" s="388"/>
      <c r="O40" s="388"/>
      <c r="P40" s="388"/>
      <c r="Q40" s="388"/>
    </row>
    <row r="41" spans="1:17" ht="15">
      <c r="A41" s="205" t="s">
        <v>307</v>
      </c>
      <c r="B41" s="208">
        <v>1421239.53</v>
      </c>
      <c r="C41" s="208">
        <v>2460403.2599999998</v>
      </c>
      <c r="D41" s="208">
        <v>1312787.3999999999</v>
      </c>
      <c r="E41" s="208">
        <v>1350610.03</v>
      </c>
      <c r="F41" s="208">
        <v>1417405.4</v>
      </c>
      <c r="G41" s="208">
        <v>1940862.95</v>
      </c>
      <c r="H41" s="208">
        <v>1996555.1700000002</v>
      </c>
      <c r="I41" s="236">
        <v>4386888.4800000004</v>
      </c>
      <c r="J41" s="236">
        <v>7614820.5800000001</v>
      </c>
      <c r="K41" s="236">
        <v>2726944.27</v>
      </c>
      <c r="L41" s="388"/>
      <c r="M41" s="604"/>
      <c r="N41" s="388"/>
      <c r="O41" s="388"/>
      <c r="P41" s="388"/>
      <c r="Q41" s="388"/>
    </row>
    <row r="42" spans="1:17" ht="15">
      <c r="A42" s="205" t="s">
        <v>308</v>
      </c>
      <c r="B42" s="208">
        <v>12491670.52</v>
      </c>
      <c r="C42" s="208">
        <v>28657840.52</v>
      </c>
      <c r="D42" s="208">
        <v>50162705.790000007</v>
      </c>
      <c r="E42" s="208">
        <v>39303661.75</v>
      </c>
      <c r="F42" s="208">
        <v>48393448.119999997</v>
      </c>
      <c r="G42" s="208">
        <v>12316881.129999999</v>
      </c>
      <c r="H42" s="208">
        <v>10090881.529999999</v>
      </c>
      <c r="I42" s="236">
        <v>20748879.640000001</v>
      </c>
      <c r="J42" s="236">
        <v>12522019.559999999</v>
      </c>
      <c r="K42" s="236">
        <v>27835900.800000001</v>
      </c>
      <c r="L42" s="388"/>
      <c r="M42" s="604"/>
      <c r="N42" s="388"/>
      <c r="O42" s="388"/>
      <c r="P42" s="388"/>
      <c r="Q42" s="388"/>
    </row>
    <row r="43" spans="1:17" ht="15">
      <c r="A43" s="205" t="s">
        <v>309</v>
      </c>
      <c r="B43" s="208">
        <v>35561680.090000004</v>
      </c>
      <c r="C43" s="208">
        <v>51439200.920000002</v>
      </c>
      <c r="D43" s="208">
        <v>14513337.109999999</v>
      </c>
      <c r="E43" s="208">
        <v>22211869.530000001</v>
      </c>
      <c r="F43" s="208">
        <v>4771452.43</v>
      </c>
      <c r="G43" s="208">
        <v>42233184.329999998</v>
      </c>
      <c r="H43" s="208">
        <v>23859437.209999997</v>
      </c>
      <c r="I43" s="236">
        <v>28572055.059999999</v>
      </c>
      <c r="J43" s="236">
        <v>36017177.030000001</v>
      </c>
      <c r="K43" s="236">
        <v>25953502.23</v>
      </c>
      <c r="L43" s="388"/>
      <c r="M43" s="604"/>
      <c r="N43" s="388"/>
      <c r="O43" s="388"/>
      <c r="P43" s="388"/>
      <c r="Q43" s="388"/>
    </row>
    <row r="44" spans="1:17" ht="15">
      <c r="A44" s="205" t="s">
        <v>310</v>
      </c>
      <c r="B44" s="208">
        <v>41357775.410000004</v>
      </c>
      <c r="C44" s="208">
        <v>62079461.420000002</v>
      </c>
      <c r="D44" s="208">
        <v>46281459.060000002</v>
      </c>
      <c r="E44" s="208">
        <v>43177064.25</v>
      </c>
      <c r="F44" s="208">
        <v>35976682.030000001</v>
      </c>
      <c r="G44" s="208">
        <v>40327207.729999997</v>
      </c>
      <c r="H44" s="208">
        <v>38962430.539999999</v>
      </c>
      <c r="I44" s="236">
        <v>45439583.25</v>
      </c>
      <c r="J44" s="236">
        <v>38929002.57</v>
      </c>
      <c r="K44" s="236">
        <v>36431591.93</v>
      </c>
      <c r="L44" s="388"/>
      <c r="M44" s="604"/>
      <c r="N44" s="388"/>
      <c r="O44" s="388"/>
      <c r="P44" s="388"/>
      <c r="Q44" s="388"/>
    </row>
    <row r="45" spans="1:17" ht="15">
      <c r="A45" s="205" t="s">
        <v>311</v>
      </c>
      <c r="B45" s="208">
        <v>25895.600000000002</v>
      </c>
      <c r="C45" s="208">
        <v>124424.09</v>
      </c>
      <c r="D45" s="208">
        <v>29153.980000000003</v>
      </c>
      <c r="E45" s="208">
        <v>0</v>
      </c>
      <c r="F45" s="208">
        <v>0</v>
      </c>
      <c r="G45" s="208">
        <v>0</v>
      </c>
      <c r="H45" s="208">
        <v>0</v>
      </c>
      <c r="I45" s="236">
        <v>0</v>
      </c>
      <c r="J45" s="236">
        <v>0</v>
      </c>
      <c r="K45" s="236">
        <v>0</v>
      </c>
      <c r="L45" s="388"/>
      <c r="M45" s="604"/>
      <c r="N45" s="388"/>
      <c r="O45" s="388"/>
      <c r="P45" s="388"/>
      <c r="Q45" s="388"/>
    </row>
    <row r="46" spans="1:17" ht="15">
      <c r="A46" s="205" t="s">
        <v>312</v>
      </c>
      <c r="B46" s="208">
        <v>35863622.449999996</v>
      </c>
      <c r="C46" s="208">
        <v>69320654.709999993</v>
      </c>
      <c r="D46" s="208">
        <v>26921423.359999999</v>
      </c>
      <c r="E46" s="208">
        <v>29843264.120000001</v>
      </c>
      <c r="F46" s="208">
        <v>24527570.390000001</v>
      </c>
      <c r="G46" s="208">
        <v>40962473.659999996</v>
      </c>
      <c r="H46" s="208">
        <v>28250435.450000003</v>
      </c>
      <c r="I46" s="236">
        <v>39867900.509999998</v>
      </c>
      <c r="J46" s="236">
        <v>45181109.799999997</v>
      </c>
      <c r="K46" s="236">
        <v>30382333.370000001</v>
      </c>
      <c r="L46" s="388"/>
      <c r="M46" s="604"/>
      <c r="N46" s="388"/>
      <c r="O46" s="388"/>
      <c r="P46" s="388"/>
      <c r="Q46" s="388"/>
    </row>
    <row r="47" spans="1:17" ht="15">
      <c r="A47" s="205" t="s">
        <v>313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36">
        <v>0</v>
      </c>
      <c r="J47" s="236">
        <v>0</v>
      </c>
      <c r="K47" s="236">
        <v>0</v>
      </c>
      <c r="L47" s="388"/>
      <c r="M47" s="604"/>
      <c r="N47" s="388"/>
      <c r="O47" s="388"/>
      <c r="P47" s="388"/>
      <c r="Q47" s="388"/>
    </row>
    <row r="48" spans="1:17" ht="15">
      <c r="A48" s="205" t="s">
        <v>314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36">
        <v>0</v>
      </c>
      <c r="J48" s="236">
        <v>0</v>
      </c>
      <c r="K48" s="236">
        <v>0</v>
      </c>
      <c r="L48" s="388"/>
      <c r="M48" s="604"/>
      <c r="N48" s="388"/>
      <c r="O48" s="388"/>
      <c r="P48" s="388"/>
      <c r="Q48" s="388"/>
    </row>
    <row r="49" spans="1:17" ht="15">
      <c r="A49" s="205" t="s">
        <v>315</v>
      </c>
      <c r="B49" s="208">
        <v>93874113.730000004</v>
      </c>
      <c r="C49" s="208">
        <v>102567807.25</v>
      </c>
      <c r="D49" s="208">
        <v>88816446.790000007</v>
      </c>
      <c r="E49" s="208">
        <v>58598498.910000004</v>
      </c>
      <c r="F49" s="208">
        <v>49229991.390000001</v>
      </c>
      <c r="G49" s="208">
        <v>50191725.279999994</v>
      </c>
      <c r="H49" s="208">
        <v>31014915.91</v>
      </c>
      <c r="I49" s="236">
        <v>35169008.460000001</v>
      </c>
      <c r="J49" s="236">
        <v>48486206.149999999</v>
      </c>
      <c r="K49" s="236">
        <v>55940906.149999999</v>
      </c>
      <c r="L49" s="388"/>
      <c r="M49" s="604"/>
      <c r="N49" s="388"/>
      <c r="O49" s="388"/>
      <c r="P49" s="388"/>
      <c r="Q49" s="388"/>
    </row>
    <row r="50" spans="1:17" ht="15">
      <c r="A50" s="205" t="s">
        <v>316</v>
      </c>
      <c r="B50" s="208">
        <v>52135741.82</v>
      </c>
      <c r="C50" s="208">
        <v>75166609.329999998</v>
      </c>
      <c r="D50" s="208">
        <v>24788149.420000002</v>
      </c>
      <c r="E50" s="208">
        <v>32663589.809999999</v>
      </c>
      <c r="F50" s="208">
        <v>15509637.279999999</v>
      </c>
      <c r="G50" s="208">
        <v>41367240.32</v>
      </c>
      <c r="H50" s="208">
        <v>21140128.490000002</v>
      </c>
      <c r="I50" s="236">
        <v>29268180.289999999</v>
      </c>
      <c r="J50" s="236">
        <v>34976217.259999998</v>
      </c>
      <c r="K50" s="236">
        <v>27821987.16</v>
      </c>
      <c r="L50" s="388"/>
      <c r="M50" s="604"/>
      <c r="N50" s="388"/>
      <c r="O50" s="388"/>
      <c r="P50" s="388"/>
      <c r="Q50" s="388"/>
    </row>
    <row r="51" spans="1:17" ht="15">
      <c r="A51" s="205" t="s">
        <v>317</v>
      </c>
      <c r="B51" s="208">
        <v>1290.54</v>
      </c>
      <c r="C51" s="208">
        <v>168583.92</v>
      </c>
      <c r="D51" s="208">
        <v>127077.22</v>
      </c>
      <c r="E51" s="208">
        <v>172334.72</v>
      </c>
      <c r="F51" s="208">
        <v>288122.63</v>
      </c>
      <c r="G51" s="208">
        <v>296383.94</v>
      </c>
      <c r="H51" s="208">
        <v>617143.41</v>
      </c>
      <c r="I51" s="236">
        <v>433589.57</v>
      </c>
      <c r="J51" s="236">
        <v>730236.75</v>
      </c>
      <c r="K51" s="236">
        <v>973582.39999999991</v>
      </c>
      <c r="L51" s="388"/>
      <c r="M51" s="604"/>
      <c r="N51" s="388"/>
      <c r="O51" s="388"/>
      <c r="P51" s="388"/>
      <c r="Q51" s="388"/>
    </row>
    <row r="52" spans="1:17" ht="15">
      <c r="A52" s="205" t="s">
        <v>318</v>
      </c>
      <c r="B52" s="208">
        <v>64903313.18</v>
      </c>
      <c r="C52" s="208">
        <v>76674844.609999999</v>
      </c>
      <c r="D52" s="208">
        <v>59113704.18</v>
      </c>
      <c r="E52" s="208">
        <v>46641568.82</v>
      </c>
      <c r="F52" s="208">
        <v>49023864.790000007</v>
      </c>
      <c r="G52" s="208">
        <v>26760661.670000002</v>
      </c>
      <c r="H52" s="208">
        <v>19687433.66</v>
      </c>
      <c r="I52" s="236">
        <v>30125057.299999997</v>
      </c>
      <c r="J52" s="236">
        <v>26169499.949999999</v>
      </c>
      <c r="K52" s="236">
        <v>21756712.259999998</v>
      </c>
      <c r="L52" s="388"/>
      <c r="M52" s="604"/>
      <c r="N52" s="388"/>
      <c r="O52" s="388"/>
      <c r="P52" s="388"/>
      <c r="Q52" s="388"/>
    </row>
    <row r="53" spans="1:17" ht="15">
      <c r="A53" s="205" t="s">
        <v>319</v>
      </c>
      <c r="B53" s="208">
        <v>19786.43</v>
      </c>
      <c r="C53" s="208">
        <v>70113.84</v>
      </c>
      <c r="D53" s="208">
        <v>103083.9</v>
      </c>
      <c r="E53" s="208">
        <v>108145.15000000001</v>
      </c>
      <c r="F53" s="208">
        <v>159647.85</v>
      </c>
      <c r="G53" s="208">
        <v>293277.71999999997</v>
      </c>
      <c r="H53" s="208">
        <v>252898.46</v>
      </c>
      <c r="I53" s="236">
        <v>254147.06</v>
      </c>
      <c r="J53" s="236">
        <v>236171.68</v>
      </c>
      <c r="K53" s="236">
        <v>224796.77000000002</v>
      </c>
      <c r="L53" s="388"/>
      <c r="M53" s="604"/>
      <c r="N53" s="388"/>
      <c r="O53" s="388"/>
      <c r="P53" s="388"/>
      <c r="Q53" s="388"/>
    </row>
    <row r="54" spans="1:17" ht="15">
      <c r="A54" s="205" t="s">
        <v>320</v>
      </c>
      <c r="B54" s="208">
        <v>74792785.359999999</v>
      </c>
      <c r="C54" s="208">
        <v>105784526.72</v>
      </c>
      <c r="D54" s="208">
        <v>45183307.909999996</v>
      </c>
      <c r="E54" s="208">
        <v>48204769.019999996</v>
      </c>
      <c r="F54" s="208">
        <v>47222396.940000005</v>
      </c>
      <c r="G54" s="208">
        <v>47376779.530000001</v>
      </c>
      <c r="H54" s="208">
        <v>30387711.219999999</v>
      </c>
      <c r="I54" s="236">
        <v>33105012.57</v>
      </c>
      <c r="J54" s="236">
        <v>48194688.630000003</v>
      </c>
      <c r="K54" s="236">
        <v>66918450.219999999</v>
      </c>
      <c r="L54" s="388"/>
      <c r="M54" s="604"/>
      <c r="N54" s="388"/>
      <c r="O54" s="388"/>
      <c r="P54" s="388"/>
      <c r="Q54" s="388"/>
    </row>
    <row r="55" spans="1:17" ht="15">
      <c r="A55" s="205" t="s">
        <v>321</v>
      </c>
      <c r="B55" s="208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36">
        <v>0</v>
      </c>
      <c r="J55" s="236">
        <v>0</v>
      </c>
      <c r="K55" s="236">
        <v>0</v>
      </c>
      <c r="L55" s="388"/>
      <c r="M55" s="388"/>
      <c r="N55" s="388"/>
      <c r="O55" s="388"/>
      <c r="P55" s="388"/>
      <c r="Q55" s="388"/>
    </row>
    <row r="56" spans="1:17" ht="15.75" thickBot="1">
      <c r="A56" s="205" t="s">
        <v>322</v>
      </c>
      <c r="B56" s="208">
        <v>0</v>
      </c>
      <c r="C56" s="208">
        <v>0</v>
      </c>
      <c r="D56" s="208">
        <v>0</v>
      </c>
      <c r="E56" s="208">
        <v>0</v>
      </c>
      <c r="F56" s="208">
        <v>0</v>
      </c>
      <c r="G56" s="208">
        <v>0</v>
      </c>
      <c r="H56" s="208">
        <v>0</v>
      </c>
      <c r="I56" s="236">
        <v>0</v>
      </c>
      <c r="J56" s="236">
        <v>0</v>
      </c>
      <c r="K56" s="236">
        <v>0</v>
      </c>
      <c r="L56" s="388"/>
      <c r="M56" s="388"/>
      <c r="N56" s="388"/>
      <c r="O56" s="388"/>
      <c r="P56" s="388"/>
      <c r="Q56" s="388"/>
    </row>
    <row r="57" spans="1:17" ht="15.75" thickBot="1">
      <c r="A57" s="214" t="s">
        <v>327</v>
      </c>
      <c r="B57" s="212">
        <f t="shared" ref="B57:H57" si="2">SUM(B58:B82)</f>
        <v>142114192.39841759</v>
      </c>
      <c r="C57" s="212">
        <f t="shared" si="2"/>
        <v>153333246.43703079</v>
      </c>
      <c r="D57" s="212">
        <f t="shared" si="2"/>
        <v>164714004.27582407</v>
      </c>
      <c r="E57" s="212">
        <f t="shared" si="2"/>
        <v>172438817.46004063</v>
      </c>
      <c r="F57" s="212">
        <f t="shared" si="2"/>
        <v>181115546.38351998</v>
      </c>
      <c r="G57" s="212">
        <f t="shared" si="2"/>
        <v>207782506</v>
      </c>
      <c r="H57" s="212">
        <f t="shared" si="2"/>
        <v>238439595</v>
      </c>
      <c r="I57" s="212">
        <f>SUM(I58:I82)</f>
        <v>214827377.31725195</v>
      </c>
      <c r="J57" s="212">
        <f>SUM(J58:J82)</f>
        <v>214905187.14119998</v>
      </c>
      <c r="K57" s="212">
        <f>SUM(K58:K82)</f>
        <v>223883268.7138305</v>
      </c>
      <c r="L57" s="388"/>
      <c r="M57" s="388"/>
      <c r="N57" s="388"/>
      <c r="O57" s="388"/>
      <c r="P57" s="388"/>
      <c r="Q57" s="388"/>
    </row>
    <row r="58" spans="1:17" ht="15">
      <c r="A58" s="205" t="s">
        <v>298</v>
      </c>
      <c r="B58" s="208">
        <v>2802081.8990824148</v>
      </c>
      <c r="C58" s="208">
        <v>2758912.084381836</v>
      </c>
      <c r="D58" s="208">
        <v>2598937.7619712553</v>
      </c>
      <c r="E58" s="208">
        <v>1825791.6429200002</v>
      </c>
      <c r="F58" s="208">
        <v>1956936.3164799998</v>
      </c>
      <c r="G58" s="208">
        <v>2181077</v>
      </c>
      <c r="H58" s="208">
        <v>1553502</v>
      </c>
      <c r="I58" s="208">
        <v>1936499.75459</v>
      </c>
      <c r="J58" s="208">
        <v>1963351.5551999998</v>
      </c>
      <c r="K58" s="208">
        <v>2380110.195062689</v>
      </c>
      <c r="L58" s="388"/>
      <c r="M58" s="388"/>
      <c r="N58" s="388"/>
      <c r="O58" s="388"/>
      <c r="P58" s="388"/>
      <c r="Q58" s="388"/>
    </row>
    <row r="59" spans="1:17" ht="15">
      <c r="A59" s="205" t="s">
        <v>299</v>
      </c>
      <c r="B59" s="208">
        <v>8097946.9850280313</v>
      </c>
      <c r="C59" s="208">
        <v>9392414.2086814065</v>
      </c>
      <c r="D59" s="208">
        <v>10256307.121006878</v>
      </c>
      <c r="E59" s="208">
        <v>12277707.738180002</v>
      </c>
      <c r="F59" s="208">
        <v>13685005.948799999</v>
      </c>
      <c r="G59" s="208">
        <v>16128823</v>
      </c>
      <c r="H59" s="208">
        <v>19098015</v>
      </c>
      <c r="I59" s="208">
        <v>15977422.724130755</v>
      </c>
      <c r="J59" s="208">
        <v>16311167.095199998</v>
      </c>
      <c r="K59" s="208">
        <v>18311780.393206801</v>
      </c>
      <c r="L59" s="388"/>
      <c r="M59" s="388"/>
      <c r="N59" s="388"/>
      <c r="O59" s="388"/>
      <c r="P59" s="388"/>
      <c r="Q59" s="388"/>
    </row>
    <row r="60" spans="1:17" ht="15">
      <c r="A60" s="205" t="s">
        <v>300</v>
      </c>
      <c r="B60" s="208">
        <v>6571717.9971504146</v>
      </c>
      <c r="C60" s="208">
        <v>7718362.3780964613</v>
      </c>
      <c r="D60" s="208">
        <v>7755266.2230911357</v>
      </c>
      <c r="E60" s="208">
        <v>9241030.0819799993</v>
      </c>
      <c r="F60" s="208">
        <v>9635277.1273599993</v>
      </c>
      <c r="G60" s="208">
        <v>10886734</v>
      </c>
      <c r="H60" s="208">
        <v>12727728</v>
      </c>
      <c r="I60" s="208">
        <v>11464781.251775123</v>
      </c>
      <c r="J60" s="208">
        <v>13362839.027199998</v>
      </c>
      <c r="K60" s="208">
        <v>14126340.751210058</v>
      </c>
      <c r="L60" s="388"/>
      <c r="M60" s="388"/>
      <c r="N60" s="388"/>
      <c r="O60" s="388"/>
      <c r="P60" s="388"/>
      <c r="Q60" s="388"/>
    </row>
    <row r="61" spans="1:17" ht="15">
      <c r="A61" s="205" t="s">
        <v>301</v>
      </c>
      <c r="B61" s="208">
        <v>17153291.72868719</v>
      </c>
      <c r="C61" s="208">
        <v>18448408.87328168</v>
      </c>
      <c r="D61" s="208">
        <v>18923925.400259413</v>
      </c>
      <c r="E61" s="208">
        <v>21230830.52208</v>
      </c>
      <c r="F61" s="208">
        <v>20798111.013280001</v>
      </c>
      <c r="G61" s="208">
        <v>25913731</v>
      </c>
      <c r="H61" s="208">
        <v>31496327</v>
      </c>
      <c r="I61" s="208">
        <v>27718014.031925693</v>
      </c>
      <c r="J61" s="208">
        <v>29015057.928399999</v>
      </c>
      <c r="K61" s="208">
        <v>30442490.913612414</v>
      </c>
      <c r="L61" s="388"/>
      <c r="M61" s="388"/>
      <c r="N61" s="388"/>
      <c r="O61" s="388"/>
      <c r="P61" s="388"/>
      <c r="Q61" s="388"/>
    </row>
    <row r="62" spans="1:17" ht="15">
      <c r="A62" s="205" t="s">
        <v>302</v>
      </c>
      <c r="B62" s="208">
        <v>7957769.1972676329</v>
      </c>
      <c r="C62" s="208">
        <v>8454082.1447049789</v>
      </c>
      <c r="D62" s="208">
        <v>9082065.8306906074</v>
      </c>
      <c r="E62" s="208">
        <v>9929504.8179599997</v>
      </c>
      <c r="F62" s="208">
        <v>10169321.679839998</v>
      </c>
      <c r="G62" s="208">
        <v>11031189</v>
      </c>
      <c r="H62" s="208">
        <v>11082766</v>
      </c>
      <c r="I62" s="208">
        <v>11319825.234913943</v>
      </c>
      <c r="J62" s="208">
        <v>11751652.385199999</v>
      </c>
      <c r="K62" s="208">
        <v>11276219.680765407</v>
      </c>
      <c r="L62" s="388"/>
      <c r="M62" s="388"/>
      <c r="N62" s="388"/>
      <c r="O62" s="388"/>
      <c r="P62" s="388"/>
      <c r="Q62" s="388"/>
    </row>
    <row r="63" spans="1:17" ht="15">
      <c r="A63" s="205" t="s">
        <v>303</v>
      </c>
      <c r="B63" s="208">
        <v>15049567.406510746</v>
      </c>
      <c r="C63" s="208">
        <v>15557516.712760732</v>
      </c>
      <c r="D63" s="208">
        <v>15852389.235077644</v>
      </c>
      <c r="E63" s="208">
        <v>15830478.344440002</v>
      </c>
      <c r="F63" s="208">
        <v>16642735.962239999</v>
      </c>
      <c r="G63" s="208">
        <v>17557259</v>
      </c>
      <c r="H63" s="208">
        <v>21977353</v>
      </c>
      <c r="I63" s="208">
        <v>15334217.940691018</v>
      </c>
      <c r="J63" s="208">
        <v>15181015.800000001</v>
      </c>
      <c r="K63" s="208">
        <v>17478032.997194547</v>
      </c>
      <c r="L63" s="388"/>
      <c r="M63" s="388"/>
      <c r="N63" s="388"/>
      <c r="O63" s="388"/>
      <c r="P63" s="388"/>
      <c r="Q63" s="388"/>
    </row>
    <row r="64" spans="1:17" ht="15">
      <c r="A64" s="205" t="s">
        <v>304</v>
      </c>
      <c r="B64" s="208">
        <v>22428.265658171251</v>
      </c>
      <c r="C64" s="208">
        <v>5088.0357128230453</v>
      </c>
      <c r="D64" s="208">
        <v>7579.0649344109852</v>
      </c>
      <c r="E64" s="208">
        <v>17516.543239999999</v>
      </c>
      <c r="F64" s="208">
        <v>13644.296479999999</v>
      </c>
      <c r="G64" s="208">
        <v>32465</v>
      </c>
      <c r="H64" s="208">
        <v>28795</v>
      </c>
      <c r="I64" s="208">
        <v>16502.888299999999</v>
      </c>
      <c r="J64" s="208">
        <v>29093.500800000002</v>
      </c>
      <c r="K64" s="208">
        <v>42579.530684894256</v>
      </c>
      <c r="L64" s="388"/>
      <c r="M64" s="388"/>
      <c r="N64" s="388"/>
      <c r="O64" s="388"/>
      <c r="P64" s="388"/>
      <c r="Q64" s="388"/>
    </row>
    <row r="65" spans="1:17" ht="15">
      <c r="A65" s="205" t="s">
        <v>305</v>
      </c>
      <c r="B65" s="208">
        <v>7606100.1849861285</v>
      </c>
      <c r="C65" s="208">
        <v>9659696.4300015625</v>
      </c>
      <c r="D65" s="208">
        <v>10939122.498419806</v>
      </c>
      <c r="E65" s="208">
        <v>12387522.480200002</v>
      </c>
      <c r="F65" s="208">
        <v>11999324.112959998</v>
      </c>
      <c r="G65" s="208">
        <v>13624297</v>
      </c>
      <c r="H65" s="208">
        <v>16881596</v>
      </c>
      <c r="I65" s="208">
        <v>12253237.399240695</v>
      </c>
      <c r="J65" s="208">
        <v>13648927.048799999</v>
      </c>
      <c r="K65" s="208">
        <v>13008987.959716422</v>
      </c>
      <c r="L65" s="388"/>
      <c r="M65" s="388"/>
      <c r="N65" s="388"/>
      <c r="O65" s="388"/>
      <c r="P65" s="388"/>
      <c r="Q65" s="388"/>
    </row>
    <row r="66" spans="1:17" ht="15">
      <c r="A66" s="205" t="s">
        <v>306</v>
      </c>
      <c r="B66" s="208">
        <v>5154738.7779010274</v>
      </c>
      <c r="C66" s="208">
        <v>7840591.8007516256</v>
      </c>
      <c r="D66" s="208">
        <v>7771474.6991853416</v>
      </c>
      <c r="E66" s="208">
        <v>8466063.7667800002</v>
      </c>
      <c r="F66" s="208">
        <v>8703169.9118399993</v>
      </c>
      <c r="G66" s="208">
        <v>9920096</v>
      </c>
      <c r="H66" s="208">
        <v>10845171</v>
      </c>
      <c r="I66" s="208">
        <v>9846012.2043816783</v>
      </c>
      <c r="J66" s="208">
        <v>10406700.525999999</v>
      </c>
      <c r="K66" s="208">
        <v>11037061.036492016</v>
      </c>
      <c r="L66" s="388"/>
      <c r="M66" s="388"/>
      <c r="N66" s="388"/>
      <c r="O66" s="388"/>
      <c r="P66" s="388"/>
      <c r="Q66" s="388"/>
    </row>
    <row r="67" spans="1:17" ht="15">
      <c r="A67" s="205" t="s">
        <v>307</v>
      </c>
      <c r="B67" s="208">
        <v>1515454.0002538557</v>
      </c>
      <c r="C67" s="208">
        <v>1702369.8013526185</v>
      </c>
      <c r="D67" s="208">
        <v>2326784.9731547069</v>
      </c>
      <c r="E67" s="208">
        <v>2581905.7791999998</v>
      </c>
      <c r="F67" s="208">
        <v>2938348.1512000002</v>
      </c>
      <c r="G67" s="208">
        <v>3535872</v>
      </c>
      <c r="H67" s="208">
        <v>3365550</v>
      </c>
      <c r="I67" s="208">
        <v>3040708.7444980284</v>
      </c>
      <c r="J67" s="208">
        <v>3195311.3908000002</v>
      </c>
      <c r="K67" s="208">
        <v>4337158.9205567269</v>
      </c>
      <c r="L67" s="388"/>
      <c r="M67" s="388"/>
      <c r="N67" s="388"/>
      <c r="O67" s="388"/>
      <c r="P67" s="388"/>
      <c r="Q67" s="388"/>
    </row>
    <row r="68" spans="1:17" ht="15">
      <c r="A68" s="205" t="s">
        <v>308</v>
      </c>
      <c r="B68" s="208">
        <v>4025571.4172085314</v>
      </c>
      <c r="C68" s="208">
        <v>4414770.3028009674</v>
      </c>
      <c r="D68" s="208">
        <v>3968745.9335675007</v>
      </c>
      <c r="E68" s="208">
        <v>5200478.4551406</v>
      </c>
      <c r="F68" s="208">
        <v>5010835.9271999998</v>
      </c>
      <c r="G68" s="208">
        <v>7247308</v>
      </c>
      <c r="H68" s="208">
        <v>6947433</v>
      </c>
      <c r="I68" s="208">
        <v>7730057.5723683983</v>
      </c>
      <c r="J68" s="208">
        <v>6349922.7860000003</v>
      </c>
      <c r="K68" s="208">
        <v>7055455.8111122334</v>
      </c>
      <c r="L68" s="388"/>
      <c r="M68" s="388"/>
      <c r="N68" s="388"/>
      <c r="O68" s="388"/>
      <c r="P68" s="388"/>
      <c r="Q68" s="388"/>
    </row>
    <row r="69" spans="1:17" ht="15">
      <c r="A69" s="205" t="s">
        <v>309</v>
      </c>
      <c r="B69" s="208">
        <v>6139814.2762503335</v>
      </c>
      <c r="C69" s="208">
        <v>6393963.5306224655</v>
      </c>
      <c r="D69" s="208">
        <v>7345486.7249576561</v>
      </c>
      <c r="E69" s="208">
        <v>7856575.2497799993</v>
      </c>
      <c r="F69" s="208">
        <v>8534969.0248000007</v>
      </c>
      <c r="G69" s="208">
        <v>8708975</v>
      </c>
      <c r="H69" s="208">
        <v>11553465</v>
      </c>
      <c r="I69" s="208">
        <v>11913104.424613645</v>
      </c>
      <c r="J69" s="208">
        <v>11063360.513599999</v>
      </c>
      <c r="K69" s="208">
        <v>10128660.456907369</v>
      </c>
      <c r="L69" s="388"/>
      <c r="M69" s="388"/>
      <c r="N69" s="388"/>
      <c r="O69" s="388"/>
      <c r="P69" s="388"/>
      <c r="Q69" s="388"/>
    </row>
    <row r="70" spans="1:17" ht="15">
      <c r="A70" s="205" t="s">
        <v>310</v>
      </c>
      <c r="B70" s="208">
        <v>11409208.843352167</v>
      </c>
      <c r="C70" s="208">
        <v>12095515.775883485</v>
      </c>
      <c r="D70" s="208">
        <v>13367456.898452088</v>
      </c>
      <c r="E70" s="208">
        <v>13543384.77472</v>
      </c>
      <c r="F70" s="208">
        <v>14627549.89536</v>
      </c>
      <c r="G70" s="208">
        <v>16296320</v>
      </c>
      <c r="H70" s="208">
        <v>17911958</v>
      </c>
      <c r="I70" s="208">
        <v>17337796.035026044</v>
      </c>
      <c r="J70" s="208">
        <v>15426082.070800001</v>
      </c>
      <c r="K70" s="208">
        <v>15798161.782338722</v>
      </c>
      <c r="L70" s="388"/>
      <c r="M70" s="388"/>
      <c r="N70" s="388"/>
      <c r="O70" s="388"/>
      <c r="P70" s="388"/>
      <c r="Q70" s="388"/>
    </row>
    <row r="71" spans="1:17" ht="15">
      <c r="A71" s="205" t="s">
        <v>311</v>
      </c>
      <c r="B71" s="208">
        <v>1521519.8981679007</v>
      </c>
      <c r="C71" s="208">
        <v>1790986.4947222113</v>
      </c>
      <c r="D71" s="208">
        <v>1734978.9298764425</v>
      </c>
      <c r="E71" s="208">
        <v>1644525.1435400001</v>
      </c>
      <c r="F71" s="208">
        <v>2044499.3359999999</v>
      </c>
      <c r="G71" s="208">
        <v>2820409</v>
      </c>
      <c r="H71" s="208">
        <v>2966129</v>
      </c>
      <c r="I71" s="208">
        <v>2894424.3969399999</v>
      </c>
      <c r="J71" s="208">
        <v>2463116.1072</v>
      </c>
      <c r="K71" s="208">
        <v>2353978.1396547817</v>
      </c>
      <c r="L71" s="388"/>
      <c r="M71" s="388"/>
      <c r="N71" s="388"/>
      <c r="O71" s="388"/>
      <c r="P71" s="388"/>
      <c r="Q71" s="388"/>
    </row>
    <row r="72" spans="1:17" ht="15">
      <c r="A72" s="205" t="s">
        <v>312</v>
      </c>
      <c r="B72" s="208">
        <v>9431368.2414579075</v>
      </c>
      <c r="C72" s="208">
        <v>11380129.476038987</v>
      </c>
      <c r="D72" s="208">
        <v>11202302.463171164</v>
      </c>
      <c r="E72" s="208">
        <v>12173083.610840002</v>
      </c>
      <c r="F72" s="208">
        <v>13035986.717759999</v>
      </c>
      <c r="G72" s="208">
        <v>15291868</v>
      </c>
      <c r="H72" s="208">
        <v>17669818</v>
      </c>
      <c r="I72" s="208">
        <v>15498043.449818473</v>
      </c>
      <c r="J72" s="208">
        <v>14830876.894399999</v>
      </c>
      <c r="K72" s="208">
        <v>16086389.440774078</v>
      </c>
      <c r="L72" s="388"/>
      <c r="M72" s="388"/>
      <c r="N72" s="388"/>
      <c r="O72" s="388"/>
      <c r="P72" s="388"/>
      <c r="Q72" s="388"/>
    </row>
    <row r="73" spans="1:17" ht="15">
      <c r="A73" s="205" t="s">
        <v>313</v>
      </c>
      <c r="B73" s="208">
        <v>114580.23345233868</v>
      </c>
      <c r="C73" s="208">
        <v>488981.38280839717</v>
      </c>
      <c r="D73" s="208">
        <v>589887.75891903555</v>
      </c>
      <c r="E73" s="208">
        <v>414056.74178000004</v>
      </c>
      <c r="F73" s="208">
        <v>465466.93167999998</v>
      </c>
      <c r="G73" s="208">
        <v>486813</v>
      </c>
      <c r="H73" s="208">
        <v>105507</v>
      </c>
      <c r="I73" s="208">
        <v>137411.74225000001</v>
      </c>
      <c r="J73" s="208">
        <v>51408</v>
      </c>
      <c r="K73" s="208">
        <v>88126.32741691843</v>
      </c>
      <c r="L73" s="388"/>
      <c r="M73" s="388"/>
      <c r="N73" s="388"/>
      <c r="O73" s="388"/>
      <c r="P73" s="388"/>
      <c r="Q73" s="388"/>
    </row>
    <row r="74" spans="1:17" ht="15">
      <c r="A74" s="205" t="s">
        <v>314</v>
      </c>
      <c r="B74" s="208">
        <v>1929867.6567431935</v>
      </c>
      <c r="C74" s="208">
        <v>2087314.4489031448</v>
      </c>
      <c r="D74" s="208">
        <v>2339768.8466951731</v>
      </c>
      <c r="E74" s="208">
        <v>3449171.4610600001</v>
      </c>
      <c r="F74" s="208">
        <v>3695676.7881599995</v>
      </c>
      <c r="G74" s="208">
        <v>5477205</v>
      </c>
      <c r="H74" s="208">
        <v>6487307</v>
      </c>
      <c r="I74" s="208">
        <v>5614188.2772200005</v>
      </c>
      <c r="J74" s="208">
        <v>4742395.2239999995</v>
      </c>
      <c r="K74" s="208">
        <v>4481003.3545182785</v>
      </c>
      <c r="L74" s="388"/>
      <c r="M74" s="388"/>
      <c r="N74" s="388"/>
      <c r="O74" s="388"/>
      <c r="P74" s="388"/>
      <c r="Q74" s="388"/>
    </row>
    <row r="75" spans="1:17" ht="15">
      <c r="A75" s="205" t="s">
        <v>315</v>
      </c>
      <c r="B75" s="208">
        <v>5892959.7344155908</v>
      </c>
      <c r="C75" s="208">
        <v>5043318.7105122404</v>
      </c>
      <c r="D75" s="208">
        <v>7083829.589219776</v>
      </c>
      <c r="E75" s="208">
        <v>6106276.6426799996</v>
      </c>
      <c r="F75" s="208">
        <v>5141307.7097599991</v>
      </c>
      <c r="G75" s="208">
        <v>4226999</v>
      </c>
      <c r="H75" s="208">
        <v>5399259</v>
      </c>
      <c r="I75" s="208">
        <v>6718497.3242385183</v>
      </c>
      <c r="J75" s="208">
        <v>6167265.3360000001</v>
      </c>
      <c r="K75" s="208">
        <v>7309818.77999279</v>
      </c>
      <c r="L75" s="388"/>
      <c r="M75" s="388"/>
      <c r="N75" s="388"/>
      <c r="O75" s="388"/>
      <c r="P75" s="388"/>
      <c r="Q75" s="388"/>
    </row>
    <row r="76" spans="1:17" ht="15">
      <c r="A76" s="205" t="s">
        <v>316</v>
      </c>
      <c r="B76" s="208">
        <v>4310321.7462664228</v>
      </c>
      <c r="C76" s="208">
        <v>4398577.190780038</v>
      </c>
      <c r="D76" s="208">
        <v>5657187.9169113589</v>
      </c>
      <c r="E76" s="208">
        <v>6066630.1240999997</v>
      </c>
      <c r="F76" s="208">
        <v>6336432.3414399996</v>
      </c>
      <c r="G76" s="208">
        <v>7168905</v>
      </c>
      <c r="H76" s="208">
        <v>9040125</v>
      </c>
      <c r="I76" s="208">
        <v>6852688.7618152322</v>
      </c>
      <c r="J76" s="208">
        <v>6603785.4487999994</v>
      </c>
      <c r="K76" s="208">
        <v>9115766.9078318216</v>
      </c>
      <c r="L76" s="388"/>
      <c r="M76" s="388"/>
      <c r="N76" s="388"/>
      <c r="O76" s="388"/>
      <c r="P76" s="388"/>
      <c r="Q76" s="388"/>
    </row>
    <row r="77" spans="1:17" ht="15">
      <c r="A77" s="205" t="s">
        <v>317</v>
      </c>
      <c r="B77" s="208">
        <v>5285281.432479511</v>
      </c>
      <c r="C77" s="208">
        <v>5159013.5264978996</v>
      </c>
      <c r="D77" s="208">
        <v>6323145.0950636603</v>
      </c>
      <c r="E77" s="208">
        <v>6287323.9515400007</v>
      </c>
      <c r="F77" s="208">
        <v>7264707.2099199994</v>
      </c>
      <c r="G77" s="208">
        <v>8552182</v>
      </c>
      <c r="H77" s="208">
        <v>7859622</v>
      </c>
      <c r="I77" s="208">
        <v>8196470.7418892337</v>
      </c>
      <c r="J77" s="208">
        <v>8127682.2239999995</v>
      </c>
      <c r="K77" s="208">
        <v>7910290.1095326096</v>
      </c>
      <c r="L77" s="388"/>
      <c r="M77" s="388"/>
      <c r="N77" s="388"/>
      <c r="O77" s="388"/>
      <c r="P77" s="388"/>
      <c r="Q77" s="388"/>
    </row>
    <row r="78" spans="1:17" ht="15">
      <c r="A78" s="205" t="s">
        <v>318</v>
      </c>
      <c r="B78" s="208">
        <v>14325726.961119816</v>
      </c>
      <c r="C78" s="208">
        <v>13516184.16526149</v>
      </c>
      <c r="D78" s="208">
        <v>13686427.053516259</v>
      </c>
      <c r="E78" s="208">
        <v>10491345.324599998</v>
      </c>
      <c r="F78" s="208">
        <v>11003674.13136</v>
      </c>
      <c r="G78" s="208">
        <v>13574741</v>
      </c>
      <c r="H78" s="208">
        <v>15271857</v>
      </c>
      <c r="I78" s="208">
        <v>15070537.92370435</v>
      </c>
      <c r="J78" s="208">
        <v>16110640.534799999</v>
      </c>
      <c r="K78" s="208">
        <v>13404255.543929284</v>
      </c>
      <c r="L78" s="388"/>
      <c r="M78" s="388"/>
      <c r="N78" s="388"/>
      <c r="O78" s="388"/>
      <c r="P78" s="388"/>
      <c r="Q78" s="388"/>
    </row>
    <row r="79" spans="1:17" ht="15">
      <c r="A79" s="205" t="s">
        <v>319</v>
      </c>
      <c r="B79" s="208">
        <v>927993.41310510365</v>
      </c>
      <c r="C79" s="208">
        <v>869382.4310984239</v>
      </c>
      <c r="D79" s="208">
        <v>949736.02802175866</v>
      </c>
      <c r="E79" s="208">
        <v>913443.64188000001</v>
      </c>
      <c r="F79" s="208">
        <v>2103074.92368</v>
      </c>
      <c r="G79" s="208">
        <v>1017700</v>
      </c>
      <c r="H79" s="208">
        <v>1363105</v>
      </c>
      <c r="I79" s="208">
        <v>1126222.0938600001</v>
      </c>
      <c r="J79" s="208">
        <v>963317.88</v>
      </c>
      <c r="K79" s="208">
        <v>902384.30401117809</v>
      </c>
      <c r="L79" s="388"/>
      <c r="M79" s="388"/>
      <c r="N79" s="388"/>
      <c r="O79" s="388"/>
      <c r="P79" s="388"/>
      <c r="Q79" s="388"/>
    </row>
    <row r="80" spans="1:17" ht="15">
      <c r="A80" s="205" t="s">
        <v>320</v>
      </c>
      <c r="B80" s="208">
        <v>4802513.511701487</v>
      </c>
      <c r="C80" s="208">
        <v>4102959.3104283637</v>
      </c>
      <c r="D80" s="208">
        <v>4833596.6362122968</v>
      </c>
      <c r="E80" s="208">
        <v>4411779.5142200002</v>
      </c>
      <c r="F80" s="208">
        <v>5212809.5318400003</v>
      </c>
      <c r="G80" s="208">
        <v>6004017</v>
      </c>
      <c r="H80" s="208">
        <v>6718109</v>
      </c>
      <c r="I80" s="208">
        <v>6735295.82519117</v>
      </c>
      <c r="J80" s="208">
        <v>7087969.8639999991</v>
      </c>
      <c r="K80" s="208">
        <v>6732899.1273085196</v>
      </c>
      <c r="L80" s="388"/>
      <c r="M80" s="388"/>
      <c r="N80" s="388"/>
      <c r="O80" s="388"/>
      <c r="P80" s="388"/>
      <c r="Q80" s="388"/>
    </row>
    <row r="81" spans="1:17" ht="15">
      <c r="A81" s="205" t="s">
        <v>321</v>
      </c>
      <c r="B81" s="208">
        <v>19463.666679419461</v>
      </c>
      <c r="C81" s="208">
        <v>19455.877442696172</v>
      </c>
      <c r="D81" s="208">
        <v>43553.030509609976</v>
      </c>
      <c r="E81" s="208">
        <v>55096.25740000001</v>
      </c>
      <c r="F81" s="208">
        <v>56406.394079999998</v>
      </c>
      <c r="G81" s="208">
        <v>56161</v>
      </c>
      <c r="H81" s="208">
        <v>68216</v>
      </c>
      <c r="I81" s="208">
        <v>83802.850000000006</v>
      </c>
      <c r="J81" s="208">
        <v>47712</v>
      </c>
      <c r="K81" s="208">
        <v>58560.5</v>
      </c>
      <c r="L81" s="388"/>
      <c r="M81" s="388"/>
      <c r="N81" s="388"/>
      <c r="O81" s="388"/>
      <c r="P81" s="388"/>
      <c r="Q81" s="388"/>
    </row>
    <row r="82" spans="1:17" ht="15">
      <c r="A82" s="205" t="s">
        <v>322</v>
      </c>
      <c r="B82" s="208">
        <v>46904.923492221176</v>
      </c>
      <c r="C82" s="208">
        <v>35251.343504267919</v>
      </c>
      <c r="D82" s="208">
        <v>74048.562939078285</v>
      </c>
      <c r="E82" s="208">
        <v>37294.849779999997</v>
      </c>
      <c r="F82" s="208">
        <v>40275</v>
      </c>
      <c r="G82" s="208">
        <v>41360</v>
      </c>
      <c r="H82" s="208">
        <v>20882</v>
      </c>
      <c r="I82" s="208">
        <v>11613.72387</v>
      </c>
      <c r="J82" s="208">
        <v>4536</v>
      </c>
      <c r="K82" s="208">
        <v>16755.75</v>
      </c>
      <c r="L82" s="388"/>
      <c r="M82" s="388"/>
      <c r="N82" s="388"/>
      <c r="O82" s="388"/>
      <c r="P82" s="388"/>
      <c r="Q82" s="388"/>
    </row>
    <row r="83" spans="1:17" ht="15">
      <c r="A83" s="205"/>
      <c r="B83" s="208"/>
      <c r="C83" s="208"/>
      <c r="D83" s="208"/>
      <c r="E83" s="208"/>
      <c r="F83" s="208"/>
      <c r="G83" s="208"/>
      <c r="H83" s="208"/>
      <c r="I83" s="208"/>
      <c r="J83" s="208"/>
      <c r="K83" s="237"/>
      <c r="L83" s="388"/>
      <c r="M83" s="388"/>
      <c r="N83" s="388"/>
      <c r="O83" s="388"/>
      <c r="P83" s="388"/>
      <c r="Q83" s="388"/>
    </row>
    <row r="84" spans="1:17" ht="69.75" customHeight="1">
      <c r="A84" s="826" t="s">
        <v>585</v>
      </c>
      <c r="B84" s="826"/>
      <c r="C84" s="826"/>
      <c r="D84" s="826"/>
      <c r="E84" s="826"/>
      <c r="F84" s="826"/>
      <c r="G84" s="826"/>
      <c r="H84" s="826"/>
      <c r="I84" s="826"/>
      <c r="J84" s="826"/>
      <c r="L84" s="388"/>
      <c r="M84" s="388"/>
      <c r="N84" s="388"/>
      <c r="O84" s="388"/>
      <c r="P84" s="388"/>
      <c r="Q84" s="388"/>
    </row>
    <row r="85" spans="1:17" ht="12.75">
      <c r="A85" s="556" t="s">
        <v>524</v>
      </c>
      <c r="B85" s="557"/>
      <c r="C85" s="557"/>
      <c r="D85" s="557"/>
      <c r="E85" s="208"/>
      <c r="F85" s="208"/>
      <c r="G85" s="208"/>
      <c r="H85" s="208"/>
      <c r="I85" s="208"/>
      <c r="J85" s="208"/>
    </row>
    <row r="86" spans="1:17" ht="18.75" customHeight="1">
      <c r="A86" s="370" t="s">
        <v>361</v>
      </c>
      <c r="B86" s="366"/>
      <c r="C86" s="366"/>
      <c r="D86" s="366"/>
      <c r="E86" s="237"/>
      <c r="F86" s="237"/>
      <c r="G86" s="237"/>
      <c r="H86" s="237"/>
      <c r="I86" s="237"/>
      <c r="J86" s="237"/>
      <c r="K86" s="371"/>
    </row>
    <row r="91" spans="1:17" ht="10.5" customHeight="1"/>
  </sheetData>
  <mergeCells count="2">
    <mergeCell ref="A2:I2"/>
    <mergeCell ref="A84:J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78"/>
  <sheetViews>
    <sheetView showGridLines="0" view="pageBreakPreview" zoomScale="110" zoomScaleNormal="100" zoomScaleSheetLayoutView="110" workbookViewId="0">
      <pane ySplit="5" topLeftCell="A57" activePane="bottomLeft" state="frozen"/>
      <selection activeCell="K42" sqref="K42"/>
      <selection pane="bottomLeft" activeCell="F55" sqref="F55"/>
    </sheetView>
  </sheetViews>
  <sheetFormatPr baseColWidth="10" defaultColWidth="11.5703125" defaultRowHeight="12" customHeight="1"/>
  <cols>
    <col min="1" max="1" width="51.7109375" style="388" customWidth="1"/>
    <col min="2" max="2" width="10.7109375" style="388" bestFit="1" customWidth="1"/>
    <col min="3" max="3" width="10.7109375" style="388" customWidth="1"/>
    <col min="4" max="4" width="6.7109375" style="388" bestFit="1" customWidth="1"/>
    <col min="5" max="5" width="13.140625" style="388" bestFit="1" customWidth="1"/>
    <col min="6" max="6" width="12.28515625" style="388" customWidth="1"/>
    <col min="7" max="7" width="6.7109375" style="388" bestFit="1" customWidth="1"/>
    <col min="8" max="8" width="7.7109375" style="388" bestFit="1" customWidth="1"/>
    <col min="9" max="16384" width="11.5703125" style="388"/>
  </cols>
  <sheetData>
    <row r="1" spans="1:8" ht="12" customHeight="1">
      <c r="A1" s="169" t="s">
        <v>218</v>
      </c>
      <c r="B1" s="137"/>
      <c r="C1" s="137"/>
      <c r="D1" s="138"/>
      <c r="E1" s="137"/>
      <c r="F1" s="137"/>
      <c r="G1" s="138"/>
      <c r="H1" s="138"/>
    </row>
    <row r="2" spans="1:8" ht="15.75">
      <c r="A2" s="136" t="s">
        <v>217</v>
      </c>
      <c r="B2" s="137"/>
      <c r="C2" s="137"/>
      <c r="D2" s="138"/>
      <c r="E2" s="137"/>
      <c r="F2" s="137"/>
      <c r="G2" s="138"/>
      <c r="H2" s="138"/>
    </row>
    <row r="3" spans="1:8" ht="12" customHeight="1" thickBot="1">
      <c r="A3" s="549"/>
      <c r="B3" s="263"/>
      <c r="C3" s="263"/>
      <c r="D3" s="264"/>
      <c r="E3" s="263"/>
      <c r="F3" s="263"/>
      <c r="G3" s="264"/>
      <c r="H3" s="264"/>
    </row>
    <row r="4" spans="1:8" ht="12" customHeight="1">
      <c r="A4" s="548"/>
      <c r="B4" s="781" t="s">
        <v>577</v>
      </c>
      <c r="C4" s="782"/>
      <c r="D4" s="783"/>
      <c r="E4" s="784" t="s">
        <v>578</v>
      </c>
      <c r="F4" s="784"/>
      <c r="G4" s="784"/>
      <c r="H4" s="785"/>
    </row>
    <row r="5" spans="1:8" ht="12" customHeight="1">
      <c r="A5" s="547" t="s">
        <v>46</v>
      </c>
      <c r="B5" s="265">
        <v>2018</v>
      </c>
      <c r="C5" s="266">
        <v>2019</v>
      </c>
      <c r="D5" s="267" t="s">
        <v>211</v>
      </c>
      <c r="E5" s="266">
        <v>2018</v>
      </c>
      <c r="F5" s="266">
        <v>2019</v>
      </c>
      <c r="G5" s="379" t="s">
        <v>211</v>
      </c>
      <c r="H5" s="268" t="s">
        <v>212</v>
      </c>
    </row>
    <row r="6" spans="1:8" ht="12.75" customHeight="1">
      <c r="A6" s="380" t="s">
        <v>455</v>
      </c>
      <c r="B6" s="269">
        <f>SUM(B7:B17)</f>
        <v>206171.2045640001</v>
      </c>
      <c r="C6" s="270">
        <f>SUM(C7:C17)</f>
        <v>204138.80913499999</v>
      </c>
      <c r="D6" s="335">
        <f>(C6-B6)/B6</f>
        <v>-9.8578045042619546E-3</v>
      </c>
      <c r="E6" s="270">
        <f>SUM(E7:E17)</f>
        <v>1992394.6429579998</v>
      </c>
      <c r="F6" s="270">
        <f>SUM(F7:F17)</f>
        <v>2018707.2334229997</v>
      </c>
      <c r="G6" s="381">
        <f t="shared" ref="G6:G69" si="0">(F6-E6)/E6</f>
        <v>1.3206515364814989E-2</v>
      </c>
      <c r="H6" s="542">
        <f>SUM(H7:H17)</f>
        <v>1.0000000000000002</v>
      </c>
    </row>
    <row r="7" spans="1:8" ht="12.75" customHeight="1">
      <c r="A7" s="271" t="s">
        <v>22</v>
      </c>
      <c r="B7" s="151">
        <v>44336.453043000001</v>
      </c>
      <c r="C7" s="540">
        <v>41984.741678000006</v>
      </c>
      <c r="D7" s="331">
        <f t="shared" ref="D7:D70" si="1">(C7-B7)/B7</f>
        <v>-5.3042388454465961E-2</v>
      </c>
      <c r="E7" s="540">
        <v>413307.16482000001</v>
      </c>
      <c r="F7" s="540">
        <v>388674.11441899999</v>
      </c>
      <c r="G7" s="537">
        <f t="shared" si="0"/>
        <v>-5.9599863001958825E-2</v>
      </c>
      <c r="H7" s="339">
        <f t="shared" ref="H7:H17" si="2">(F7/$F$6)</f>
        <v>0.19253614787912995</v>
      </c>
    </row>
    <row r="8" spans="1:8" ht="12.75" customHeight="1">
      <c r="A8" s="271" t="s">
        <v>415</v>
      </c>
      <c r="B8" s="151">
        <v>35232.065221999997</v>
      </c>
      <c r="C8" s="540">
        <v>30831.805124999999</v>
      </c>
      <c r="D8" s="331">
        <f t="shared" si="1"/>
        <v>-0.12489361805144307</v>
      </c>
      <c r="E8" s="540">
        <v>374348.36069500004</v>
      </c>
      <c r="F8" s="540">
        <v>375953.77915700001</v>
      </c>
      <c r="G8" s="537">
        <f t="shared" si="0"/>
        <v>4.2885681642078448E-3</v>
      </c>
      <c r="H8" s="339">
        <f t="shared" si="2"/>
        <v>0.18623491952298499</v>
      </c>
    </row>
    <row r="9" spans="1:8" ht="12.75" customHeight="1">
      <c r="A9" s="271" t="s">
        <v>416</v>
      </c>
      <c r="B9" s="151">
        <v>27787.450351</v>
      </c>
      <c r="C9" s="540">
        <v>38133.944905999997</v>
      </c>
      <c r="D9" s="331">
        <f t="shared" si="1"/>
        <v>0.37234414904236268</v>
      </c>
      <c r="E9" s="540">
        <v>267199.17332100001</v>
      </c>
      <c r="F9" s="540">
        <v>341711.63753599999</v>
      </c>
      <c r="G9" s="537">
        <f t="shared" si="0"/>
        <v>0.27886487554916334</v>
      </c>
      <c r="H9" s="339">
        <f t="shared" si="2"/>
        <v>0.16927250860273593</v>
      </c>
    </row>
    <row r="10" spans="1:8" ht="12.75" customHeight="1">
      <c r="A10" s="541" t="s">
        <v>160</v>
      </c>
      <c r="B10" s="151">
        <v>30217.724149999998</v>
      </c>
      <c r="C10" s="540">
        <v>31180.952877</v>
      </c>
      <c r="D10" s="331">
        <f t="shared" si="1"/>
        <v>3.1876283012531294E-2</v>
      </c>
      <c r="E10" s="540">
        <v>303665.90241799998</v>
      </c>
      <c r="F10" s="540">
        <v>314004.770602</v>
      </c>
      <c r="G10" s="537">
        <f t="shared" si="0"/>
        <v>3.4046852483847319E-2</v>
      </c>
      <c r="H10" s="339">
        <f t="shared" si="2"/>
        <v>0.15554745403550227</v>
      </c>
    </row>
    <row r="11" spans="1:8" ht="12.75" customHeight="1">
      <c r="A11" s="541" t="s">
        <v>417</v>
      </c>
      <c r="B11" s="151">
        <v>17189.321749999999</v>
      </c>
      <c r="C11" s="540">
        <v>16105.579415999999</v>
      </c>
      <c r="D11" s="331">
        <f t="shared" si="1"/>
        <v>-6.3047416865066278E-2</v>
      </c>
      <c r="E11" s="540">
        <v>170263.83237600001</v>
      </c>
      <c r="F11" s="540">
        <v>166288.035902</v>
      </c>
      <c r="G11" s="537">
        <f t="shared" si="0"/>
        <v>-2.3350798690000715E-2</v>
      </c>
      <c r="H11" s="339">
        <f t="shared" si="2"/>
        <v>8.2373527547149786E-2</v>
      </c>
    </row>
    <row r="12" spans="1:8" ht="12.75" customHeight="1">
      <c r="A12" s="541" t="s">
        <v>412</v>
      </c>
      <c r="B12" s="151">
        <v>20966.030050000001</v>
      </c>
      <c r="C12" s="540">
        <v>17037.151000000002</v>
      </c>
      <c r="D12" s="331">
        <f t="shared" si="1"/>
        <v>-0.18739260797730276</v>
      </c>
      <c r="E12" s="540">
        <v>169782.04874999999</v>
      </c>
      <c r="F12" s="540">
        <v>150335.020709</v>
      </c>
      <c r="G12" s="537">
        <f t="shared" si="0"/>
        <v>-0.11454113190514781</v>
      </c>
      <c r="H12" s="339">
        <f t="shared" si="2"/>
        <v>7.447093774667167E-2</v>
      </c>
    </row>
    <row r="13" spans="1:8" ht="12.75" customHeight="1">
      <c r="A13" s="541" t="s">
        <v>413</v>
      </c>
      <c r="B13" s="151">
        <v>11034.171335999999</v>
      </c>
      <c r="C13" s="540">
        <v>9525.8518800000002</v>
      </c>
      <c r="D13" s="331">
        <f t="shared" si="1"/>
        <v>-0.13669530860726878</v>
      </c>
      <c r="E13" s="540">
        <v>102378.545232</v>
      </c>
      <c r="F13" s="540">
        <v>96691.591639000006</v>
      </c>
      <c r="G13" s="537">
        <f t="shared" si="0"/>
        <v>-5.5548294616931643E-2</v>
      </c>
      <c r="H13" s="339">
        <f t="shared" si="2"/>
        <v>4.7897778359393857E-2</v>
      </c>
    </row>
    <row r="14" spans="1:8" ht="12.75" customHeight="1">
      <c r="A14" s="541" t="s">
        <v>23</v>
      </c>
      <c r="B14" s="151">
        <v>3662.3105</v>
      </c>
      <c r="C14" s="540">
        <v>4314.4063120000001</v>
      </c>
      <c r="D14" s="331">
        <f t="shared" si="1"/>
        <v>0.17805585080784386</v>
      </c>
      <c r="E14" s="540">
        <v>38543.323381999995</v>
      </c>
      <c r="F14" s="540">
        <v>35718.402140999999</v>
      </c>
      <c r="G14" s="537">
        <f t="shared" si="0"/>
        <v>-7.3292103356070601E-2</v>
      </c>
      <c r="H14" s="339">
        <f t="shared" si="2"/>
        <v>1.7693700973387044E-2</v>
      </c>
    </row>
    <row r="15" spans="1:8" ht="12.75" customHeight="1">
      <c r="A15" s="541" t="s">
        <v>434</v>
      </c>
      <c r="B15" s="151">
        <v>3175.4200729999998</v>
      </c>
      <c r="C15" s="540">
        <v>3655.397473</v>
      </c>
      <c r="D15" s="331">
        <f t="shared" si="1"/>
        <v>0.15115398560371834</v>
      </c>
      <c r="E15" s="540">
        <v>33463.006256000001</v>
      </c>
      <c r="F15" s="540">
        <v>32537.829441999998</v>
      </c>
      <c r="G15" s="537">
        <f t="shared" si="0"/>
        <v>-2.7647749485571568E-2</v>
      </c>
      <c r="H15" s="339">
        <f t="shared" si="2"/>
        <v>1.6118151707827176E-2</v>
      </c>
    </row>
    <row r="16" spans="1:8" ht="12.75" customHeight="1">
      <c r="A16" s="541" t="s">
        <v>25</v>
      </c>
      <c r="B16" s="152">
        <v>3204.1396589999999</v>
      </c>
      <c r="C16" s="546">
        <v>2571.9689600000002</v>
      </c>
      <c r="D16" s="331">
        <f t="shared" si="1"/>
        <v>-0.19729811003222558</v>
      </c>
      <c r="E16" s="546">
        <v>27144.537326000001</v>
      </c>
      <c r="F16" s="546">
        <v>27280.492618</v>
      </c>
      <c r="G16" s="537">
        <f t="shared" si="0"/>
        <v>5.0085691410837177E-3</v>
      </c>
      <c r="H16" s="339">
        <f t="shared" si="2"/>
        <v>1.3513843001266766E-2</v>
      </c>
    </row>
    <row r="17" spans="1:8" ht="12.75" customHeight="1">
      <c r="A17" s="541" t="s">
        <v>26</v>
      </c>
      <c r="B17" s="151">
        <v>9366.1184300001187</v>
      </c>
      <c r="C17" s="540">
        <v>8797.0095079999883</v>
      </c>
      <c r="D17" s="331">
        <f t="shared" si="1"/>
        <v>-6.0762516110969479E-2</v>
      </c>
      <c r="E17" s="540">
        <v>92298.748381999787</v>
      </c>
      <c r="F17" s="540">
        <v>89511.559257999994</v>
      </c>
      <c r="G17" s="537">
        <f t="shared" si="0"/>
        <v>-3.0197474753009261E-2</v>
      </c>
      <c r="H17" s="339">
        <f t="shared" si="2"/>
        <v>4.4341030623950686E-2</v>
      </c>
    </row>
    <row r="18" spans="1:8" ht="12.75" customHeight="1">
      <c r="A18" s="380" t="s">
        <v>456</v>
      </c>
      <c r="B18" s="269">
        <f>SUM(B19:B29)</f>
        <v>12270023.406745845</v>
      </c>
      <c r="C18" s="270">
        <f>SUM(C19:C29)</f>
        <v>10558241.532231977</v>
      </c>
      <c r="D18" s="335">
        <f t="shared" si="1"/>
        <v>-0.1395092590917765</v>
      </c>
      <c r="E18" s="270">
        <f>SUM(E19:E29)</f>
        <v>117053437.07035165</v>
      </c>
      <c r="F18" s="270">
        <f>SUM(F19:F29)</f>
        <v>107823890.11158791</v>
      </c>
      <c r="G18" s="381">
        <f t="shared" si="0"/>
        <v>-7.8849004264749403E-2</v>
      </c>
      <c r="H18" s="542">
        <f>SUM(H19:H29)</f>
        <v>1</v>
      </c>
    </row>
    <row r="19" spans="1:8" ht="12.75" customHeight="1">
      <c r="A19" s="541" t="s">
        <v>24</v>
      </c>
      <c r="B19" s="151">
        <v>1689939.6956999998</v>
      </c>
      <c r="C19" s="755">
        <v>1083612.5471999999</v>
      </c>
      <c r="D19" s="331">
        <f t="shared" si="1"/>
        <v>-0.3587862632274873</v>
      </c>
      <c r="E19" s="540">
        <v>13294688.277400002</v>
      </c>
      <c r="F19" s="540">
        <v>14222240.3806</v>
      </c>
      <c r="G19" s="537">
        <f t="shared" si="0"/>
        <v>6.9768623667300925E-2</v>
      </c>
      <c r="H19" s="339">
        <f t="shared" ref="H19:H29" si="3">(F19/$F$18)</f>
        <v>0.13190249735825035</v>
      </c>
    </row>
    <row r="20" spans="1:8" ht="12.75" customHeight="1">
      <c r="A20" s="541" t="s">
        <v>418</v>
      </c>
      <c r="B20" s="151">
        <v>745321.45608999999</v>
      </c>
      <c r="C20" s="755">
        <v>886968.66124000004</v>
      </c>
      <c r="D20" s="331">
        <f t="shared" si="1"/>
        <v>0.19004847370568076</v>
      </c>
      <c r="E20" s="540">
        <v>7129970.1119129993</v>
      </c>
      <c r="F20" s="540">
        <v>7701279.5887920009</v>
      </c>
      <c r="G20" s="537">
        <f t="shared" si="0"/>
        <v>8.012789225082978E-2</v>
      </c>
      <c r="H20" s="339">
        <f t="shared" si="3"/>
        <v>7.1424612679266877E-2</v>
      </c>
    </row>
    <row r="21" spans="1:8" ht="12.75" customHeight="1">
      <c r="A21" s="541" t="s">
        <v>414</v>
      </c>
      <c r="B21" s="151">
        <v>588535.86490000004</v>
      </c>
      <c r="C21" s="755">
        <v>609341.31630000006</v>
      </c>
      <c r="D21" s="331">
        <f t="shared" si="1"/>
        <v>3.5351203963644828E-2</v>
      </c>
      <c r="E21" s="540">
        <v>5676191.925822001</v>
      </c>
      <c r="F21" s="540">
        <v>5791058.7070199996</v>
      </c>
      <c r="G21" s="537">
        <f t="shared" si="0"/>
        <v>2.0236592190522904E-2</v>
      </c>
      <c r="H21" s="339">
        <f t="shared" si="3"/>
        <v>5.3708493553949695E-2</v>
      </c>
    </row>
    <row r="22" spans="1:8" ht="12.75" customHeight="1">
      <c r="A22" s="541" t="s">
        <v>27</v>
      </c>
      <c r="B22" s="151">
        <v>689684.7757</v>
      </c>
      <c r="C22" s="755">
        <v>365392.88799999998</v>
      </c>
      <c r="D22" s="331">
        <f t="shared" si="1"/>
        <v>-0.47020305380941296</v>
      </c>
      <c r="E22" s="540">
        <v>8787222.4018699992</v>
      </c>
      <c r="F22" s="540">
        <v>5197698.21851</v>
      </c>
      <c r="G22" s="537">
        <f t="shared" si="0"/>
        <v>-0.40849360801384932</v>
      </c>
      <c r="H22" s="339">
        <f t="shared" si="3"/>
        <v>4.8205441420550263E-2</v>
      </c>
    </row>
    <row r="23" spans="1:8" ht="12.75" customHeight="1">
      <c r="A23" s="541" t="s">
        <v>29</v>
      </c>
      <c r="B23" s="151">
        <v>337922.666035</v>
      </c>
      <c r="C23" s="755">
        <v>525534.56724600005</v>
      </c>
      <c r="D23" s="331">
        <f t="shared" si="1"/>
        <v>0.55519182365697939</v>
      </c>
      <c r="E23" s="540">
        <v>4794099.2702930002</v>
      </c>
      <c r="F23" s="540">
        <v>4567864.2184079997</v>
      </c>
      <c r="G23" s="537">
        <f t="shared" si="0"/>
        <v>-4.7190314411485614E-2</v>
      </c>
      <c r="H23" s="339">
        <f t="shared" si="3"/>
        <v>4.2364119989370411E-2</v>
      </c>
    </row>
    <row r="24" spans="1:8" ht="12.75" customHeight="1">
      <c r="A24" s="541" t="s">
        <v>269</v>
      </c>
      <c r="B24" s="151">
        <v>250228.74581600001</v>
      </c>
      <c r="C24" s="755">
        <v>435967.578783</v>
      </c>
      <c r="D24" s="331">
        <f t="shared" si="1"/>
        <v>0.74227616160286713</v>
      </c>
      <c r="E24" s="540">
        <v>2165813.3861270002</v>
      </c>
      <c r="F24" s="540">
        <v>4239406.760179</v>
      </c>
      <c r="G24" s="537">
        <f t="shared" si="0"/>
        <v>0.9574201486306666</v>
      </c>
      <c r="H24" s="339">
        <f t="shared" si="3"/>
        <v>3.931787988535379E-2</v>
      </c>
    </row>
    <row r="25" spans="1:8" ht="12.75" customHeight="1">
      <c r="A25" s="541" t="s">
        <v>25</v>
      </c>
      <c r="B25" s="151">
        <v>572242.34580000001</v>
      </c>
      <c r="C25" s="755">
        <v>412915.55200000003</v>
      </c>
      <c r="D25" s="331">
        <f t="shared" si="1"/>
        <v>-0.27842538212941875</v>
      </c>
      <c r="E25" s="540">
        <v>3845650.0731000002</v>
      </c>
      <c r="F25" s="540">
        <v>4156278.3226999999</v>
      </c>
      <c r="G25" s="537">
        <f t="shared" si="0"/>
        <v>8.0773924744952305E-2</v>
      </c>
      <c r="H25" s="339">
        <f t="shared" si="3"/>
        <v>3.8546914959186038E-2</v>
      </c>
    </row>
    <row r="26" spans="1:8" ht="12.75" customHeight="1">
      <c r="A26" s="541" t="s">
        <v>359</v>
      </c>
      <c r="B26" s="151">
        <v>436415.14799999999</v>
      </c>
      <c r="C26" s="755">
        <v>372383.24400000001</v>
      </c>
      <c r="D26" s="331">
        <f t="shared" si="1"/>
        <v>-0.14672245978042903</v>
      </c>
      <c r="E26" s="540">
        <v>4425772.7970000003</v>
      </c>
      <c r="F26" s="540">
        <v>4034645.3160000001</v>
      </c>
      <c r="G26" s="537">
        <f t="shared" si="0"/>
        <v>-8.8374957084359371E-2</v>
      </c>
      <c r="H26" s="339">
        <f t="shared" si="3"/>
        <v>3.7418843929898186E-2</v>
      </c>
    </row>
    <row r="27" spans="1:8" ht="12.75" customHeight="1">
      <c r="A27" s="541" t="s">
        <v>476</v>
      </c>
      <c r="B27" s="151">
        <v>242074.384028</v>
      </c>
      <c r="C27" s="755">
        <v>276541.56421500002</v>
      </c>
      <c r="D27" s="331">
        <f t="shared" si="1"/>
        <v>0.14238259998221584</v>
      </c>
      <c r="E27" s="540">
        <v>3058921.200832</v>
      </c>
      <c r="F27" s="540">
        <v>3997637.5653770003</v>
      </c>
      <c r="G27" s="537">
        <f t="shared" si="0"/>
        <v>0.30687824331325619</v>
      </c>
      <c r="H27" s="339">
        <f t="shared" si="3"/>
        <v>3.7075619894995526E-2</v>
      </c>
    </row>
    <row r="28" spans="1:8" ht="12.75" customHeight="1">
      <c r="A28" s="541" t="s">
        <v>431</v>
      </c>
      <c r="B28" s="151">
        <v>572525.1</v>
      </c>
      <c r="C28" s="755">
        <v>580129.78449999995</v>
      </c>
      <c r="D28" s="331">
        <f t="shared" si="1"/>
        <v>1.3282709351956752E-2</v>
      </c>
      <c r="E28" s="540">
        <v>4411551.4288100004</v>
      </c>
      <c r="F28" s="540">
        <v>3957275.5624040002</v>
      </c>
      <c r="G28" s="537">
        <f t="shared" si="0"/>
        <v>-0.10297417444559621</v>
      </c>
      <c r="H28" s="339">
        <f t="shared" si="3"/>
        <v>3.6701287240782914E-2</v>
      </c>
    </row>
    <row r="29" spans="1:8" ht="12.75" customHeight="1">
      <c r="A29" s="541" t="s">
        <v>26</v>
      </c>
      <c r="B29" s="151">
        <v>6145133.2246768465</v>
      </c>
      <c r="C29" s="755">
        <v>5009453.8287479775</v>
      </c>
      <c r="D29" s="331">
        <f t="shared" si="1"/>
        <v>-0.18480956464350548</v>
      </c>
      <c r="E29" s="540">
        <v>59463556.197184645</v>
      </c>
      <c r="F29" s="540">
        <v>49958505.47159791</v>
      </c>
      <c r="G29" s="537">
        <f t="shared" si="0"/>
        <v>-0.15984665791039185</v>
      </c>
      <c r="H29" s="339">
        <f t="shared" si="3"/>
        <v>0.46333428908839597</v>
      </c>
    </row>
    <row r="30" spans="1:8" ht="12.75" customHeight="1">
      <c r="A30" s="380" t="s">
        <v>457</v>
      </c>
      <c r="B30" s="269">
        <f>SUM(B31:B41)</f>
        <v>116652.081053</v>
      </c>
      <c r="C30" s="270">
        <f>SUM(C31:C41)</f>
        <v>131562.33070299999</v>
      </c>
      <c r="D30" s="335">
        <f t="shared" si="1"/>
        <v>0.12781811962039172</v>
      </c>
      <c r="E30" s="270">
        <f>SUM(E31:E41)</f>
        <v>1241129.8437639999</v>
      </c>
      <c r="F30" s="270">
        <f>SUM(F31:F41)</f>
        <v>1158422.8332210004</v>
      </c>
      <c r="G30" s="381">
        <f t="shared" si="0"/>
        <v>-6.6638483441967877E-2</v>
      </c>
      <c r="H30" s="542">
        <f>SUM(H31:H41)</f>
        <v>1</v>
      </c>
    </row>
    <row r="31" spans="1:8" ht="12.75" customHeight="1">
      <c r="A31" s="541" t="s">
        <v>415</v>
      </c>
      <c r="B31" s="151">
        <v>35877.517049000002</v>
      </c>
      <c r="C31" s="540">
        <v>40018.774911</v>
      </c>
      <c r="D31" s="331">
        <f t="shared" si="1"/>
        <v>0.11542766062501045</v>
      </c>
      <c r="E31" s="540">
        <v>410030.34963299998</v>
      </c>
      <c r="F31" s="540">
        <v>310553.43115499994</v>
      </c>
      <c r="G31" s="537">
        <f t="shared" si="0"/>
        <v>-0.24260867169232089</v>
      </c>
      <c r="H31" s="339">
        <f t="shared" ref="H31:H41" si="4">(F31/$F$30)</f>
        <v>0.26808296784992108</v>
      </c>
    </row>
    <row r="32" spans="1:8" ht="12.75" customHeight="1">
      <c r="A32" s="541" t="s">
        <v>31</v>
      </c>
      <c r="B32" s="151">
        <v>9872.3973669999996</v>
      </c>
      <c r="C32" s="540">
        <v>14267.325114000001</v>
      </c>
      <c r="D32" s="331">
        <f t="shared" si="1"/>
        <v>0.44517330326377669</v>
      </c>
      <c r="E32" s="540">
        <v>124642.482813</v>
      </c>
      <c r="F32" s="540">
        <v>120113.75110000001</v>
      </c>
      <c r="G32" s="537">
        <f t="shared" si="0"/>
        <v>-3.6333773291361678E-2</v>
      </c>
      <c r="H32" s="339">
        <f t="shared" si="4"/>
        <v>0.10368731317736818</v>
      </c>
    </row>
    <row r="33" spans="1:8" ht="12.75" customHeight="1">
      <c r="A33" s="541" t="s">
        <v>434</v>
      </c>
      <c r="B33" s="151">
        <v>13535.364536999999</v>
      </c>
      <c r="C33" s="540">
        <v>9834.4866099999999</v>
      </c>
      <c r="D33" s="331">
        <f t="shared" si="1"/>
        <v>-0.27342284848578363</v>
      </c>
      <c r="E33" s="540">
        <v>108762.659654</v>
      </c>
      <c r="F33" s="540">
        <v>111349.420889</v>
      </c>
      <c r="G33" s="537">
        <f t="shared" si="0"/>
        <v>2.3783541550281166E-2</v>
      </c>
      <c r="H33" s="339">
        <f t="shared" si="4"/>
        <v>9.6121569513087368E-2</v>
      </c>
    </row>
    <row r="34" spans="1:8" ht="12.75" customHeight="1">
      <c r="A34" s="541" t="s">
        <v>419</v>
      </c>
      <c r="B34" s="151">
        <v>7656.7446989999999</v>
      </c>
      <c r="C34" s="540">
        <v>6902.014674</v>
      </c>
      <c r="D34" s="331">
        <f t="shared" si="1"/>
        <v>-9.8570613840444549E-2</v>
      </c>
      <c r="E34" s="540">
        <v>70661.220493000001</v>
      </c>
      <c r="F34" s="540">
        <v>68234.353587000005</v>
      </c>
      <c r="G34" s="537">
        <f t="shared" si="0"/>
        <v>-3.4345103142400593E-2</v>
      </c>
      <c r="H34" s="339">
        <f t="shared" si="4"/>
        <v>5.8902804425284026E-2</v>
      </c>
    </row>
    <row r="35" spans="1:8" ht="12.75" customHeight="1">
      <c r="A35" s="541" t="s">
        <v>436</v>
      </c>
      <c r="B35" s="151">
        <v>5011.9235600000002</v>
      </c>
      <c r="C35" s="540">
        <v>3396.7489999999998</v>
      </c>
      <c r="D35" s="331">
        <f t="shared" si="1"/>
        <v>-0.32226639945003477</v>
      </c>
      <c r="E35" s="540">
        <v>49737.735793</v>
      </c>
      <c r="F35" s="540">
        <v>47593.025950000003</v>
      </c>
      <c r="G35" s="537">
        <f t="shared" si="0"/>
        <v>-4.3120375481624548E-2</v>
      </c>
      <c r="H35" s="339">
        <f t="shared" si="4"/>
        <v>4.108432999172449E-2</v>
      </c>
    </row>
    <row r="36" spans="1:8" ht="12.75" customHeight="1">
      <c r="A36" s="541" t="s">
        <v>33</v>
      </c>
      <c r="B36" s="151">
        <v>0</v>
      </c>
      <c r="C36" s="540">
        <v>3447.1273209999999</v>
      </c>
      <c r="D36" s="331" t="s">
        <v>64</v>
      </c>
      <c r="E36" s="540">
        <v>33064.163006000002</v>
      </c>
      <c r="F36" s="540">
        <v>40239.235273999999</v>
      </c>
      <c r="G36" s="537">
        <f t="shared" si="0"/>
        <v>0.21700450323505752</v>
      </c>
      <c r="H36" s="339">
        <f t="shared" si="4"/>
        <v>3.4736224217986632E-2</v>
      </c>
    </row>
    <row r="37" spans="1:8" ht="12.75" customHeight="1">
      <c r="A37" s="541" t="s">
        <v>23</v>
      </c>
      <c r="B37" s="151">
        <v>4517.2834999999995</v>
      </c>
      <c r="C37" s="540">
        <v>4213.714336</v>
      </c>
      <c r="D37" s="331">
        <f t="shared" si="1"/>
        <v>-6.720170739781986E-2</v>
      </c>
      <c r="E37" s="540">
        <v>41995.618204999999</v>
      </c>
      <c r="F37" s="540">
        <v>38744.677662000002</v>
      </c>
      <c r="G37" s="537">
        <f t="shared" si="0"/>
        <v>-7.7411422475808206E-2</v>
      </c>
      <c r="H37" s="339">
        <f t="shared" si="4"/>
        <v>3.344605833974304E-2</v>
      </c>
    </row>
    <row r="38" spans="1:8" ht="12.75" customHeight="1">
      <c r="A38" s="541" t="s">
        <v>420</v>
      </c>
      <c r="B38" s="151">
        <v>3952.1142500000001</v>
      </c>
      <c r="C38" s="540">
        <v>3502.9260199999999</v>
      </c>
      <c r="D38" s="331">
        <f t="shared" si="1"/>
        <v>-0.11365770359498088</v>
      </c>
      <c r="E38" s="540">
        <v>39892.333259999999</v>
      </c>
      <c r="F38" s="540">
        <v>34795.579919999996</v>
      </c>
      <c r="G38" s="537">
        <f t="shared" si="0"/>
        <v>-0.12776272841153946</v>
      </c>
      <c r="H38" s="339">
        <f t="shared" si="4"/>
        <v>3.003702872745586E-2</v>
      </c>
    </row>
    <row r="39" spans="1:8" ht="12.75" customHeight="1">
      <c r="A39" s="541" t="s">
        <v>424</v>
      </c>
      <c r="B39" s="151">
        <v>2884.1015000000002</v>
      </c>
      <c r="C39" s="540">
        <v>3432.9661000000001</v>
      </c>
      <c r="D39" s="331">
        <f t="shared" si="1"/>
        <v>0.19030696388459278</v>
      </c>
      <c r="E39" s="540">
        <v>25357.368699999999</v>
      </c>
      <c r="F39" s="540">
        <v>32241.966525</v>
      </c>
      <c r="G39" s="537">
        <f t="shared" si="0"/>
        <v>0.27150284820364667</v>
      </c>
      <c r="H39" s="339">
        <f t="shared" si="4"/>
        <v>2.7832640725279089E-2</v>
      </c>
    </row>
    <row r="40" spans="1:8" ht="12.75" customHeight="1">
      <c r="A40" s="541" t="s">
        <v>32</v>
      </c>
      <c r="B40" s="151">
        <v>2659.8751999999999</v>
      </c>
      <c r="C40" s="540">
        <v>4269.7765920000002</v>
      </c>
      <c r="D40" s="331">
        <f t="shared" si="1"/>
        <v>0.60525448412015725</v>
      </c>
      <c r="E40" s="540">
        <v>32018.272005999999</v>
      </c>
      <c r="F40" s="540">
        <v>31671.397150000001</v>
      </c>
      <c r="G40" s="537">
        <f t="shared" si="0"/>
        <v>-1.0833653231973188E-2</v>
      </c>
      <c r="H40" s="339">
        <f t="shared" si="4"/>
        <v>2.7340100904207427E-2</v>
      </c>
    </row>
    <row r="41" spans="1:8" ht="12.75" customHeight="1">
      <c r="A41" s="541" t="s">
        <v>26</v>
      </c>
      <c r="B41" s="151">
        <v>30684.759391</v>
      </c>
      <c r="C41" s="540">
        <v>38276.470024999973</v>
      </c>
      <c r="D41" s="331">
        <f t="shared" si="1"/>
        <v>0.24740981466606063</v>
      </c>
      <c r="E41" s="540">
        <v>304967.64020100003</v>
      </c>
      <c r="F41" s="540">
        <v>322885.99400900025</v>
      </c>
      <c r="G41" s="537">
        <f t="shared" si="0"/>
        <v>5.8754934773376198E-2</v>
      </c>
      <c r="H41" s="339">
        <f t="shared" si="4"/>
        <v>0.27872896212794268</v>
      </c>
    </row>
    <row r="42" spans="1:8" ht="12.75" customHeight="1">
      <c r="A42" s="380" t="s">
        <v>458</v>
      </c>
      <c r="B42" s="269">
        <f>SUM(B43:B53)</f>
        <v>23498.202381000003</v>
      </c>
      <c r="C42" s="270">
        <f>SUM(C43:C53)</f>
        <v>26577.409752000003</v>
      </c>
      <c r="D42" s="335">
        <f t="shared" si="1"/>
        <v>0.13104012473268009</v>
      </c>
      <c r="E42" s="270">
        <f>SUM(E43:E53)</f>
        <v>236776.56631599998</v>
      </c>
      <c r="F42" s="270">
        <f>SUM(F43:F53)</f>
        <v>254501.11169999998</v>
      </c>
      <c r="G42" s="381">
        <f t="shared" si="0"/>
        <v>7.4857684017365853E-2</v>
      </c>
      <c r="H42" s="542">
        <f>SUM(H43:H53)</f>
        <v>0.99999999999999978</v>
      </c>
    </row>
    <row r="43" spans="1:8" ht="12.75" customHeight="1">
      <c r="A43" s="541" t="s">
        <v>125</v>
      </c>
      <c r="B43" s="151">
        <v>2426.8196699999999</v>
      </c>
      <c r="C43" s="540">
        <v>2620.9413300000001</v>
      </c>
      <c r="D43" s="331">
        <f t="shared" si="1"/>
        <v>7.9990146115801117E-2</v>
      </c>
      <c r="E43" s="540">
        <v>22423.527212999998</v>
      </c>
      <c r="F43" s="540">
        <v>22895.731471999999</v>
      </c>
      <c r="G43" s="537">
        <f t="shared" si="0"/>
        <v>2.1058429145181155E-2</v>
      </c>
      <c r="H43" s="339">
        <f t="shared" ref="H43:H53" si="5">(F43/$F$42)</f>
        <v>8.9963188447636164E-2</v>
      </c>
    </row>
    <row r="44" spans="1:8" ht="12.75" customHeight="1">
      <c r="A44" s="541" t="s">
        <v>23</v>
      </c>
      <c r="B44" s="151">
        <v>1915.4525000000001</v>
      </c>
      <c r="C44" s="540">
        <v>2710.62736</v>
      </c>
      <c r="D44" s="331">
        <f t="shared" si="1"/>
        <v>0.41513682015085196</v>
      </c>
      <c r="E44" s="540">
        <v>19862.204334999999</v>
      </c>
      <c r="F44" s="540">
        <v>22627.158121</v>
      </c>
      <c r="G44" s="537">
        <f t="shared" si="0"/>
        <v>0.13920679393715452</v>
      </c>
      <c r="H44" s="339">
        <f t="shared" si="5"/>
        <v>8.8907895018047592E-2</v>
      </c>
    </row>
    <row r="45" spans="1:8" ht="12.75" customHeight="1">
      <c r="A45" s="541" t="s">
        <v>419</v>
      </c>
      <c r="B45" s="151">
        <v>1877.760072</v>
      </c>
      <c r="C45" s="540">
        <v>2066.395293</v>
      </c>
      <c r="D45" s="331">
        <f t="shared" si="1"/>
        <v>0.10045757379380468</v>
      </c>
      <c r="E45" s="540">
        <v>20565.695126999999</v>
      </c>
      <c r="F45" s="540">
        <v>18981.109013000001</v>
      </c>
      <c r="G45" s="537">
        <f t="shared" si="0"/>
        <v>-7.7049966179827734E-2</v>
      </c>
      <c r="H45" s="339">
        <f t="shared" si="5"/>
        <v>7.4581634972873886E-2</v>
      </c>
    </row>
    <row r="46" spans="1:8" ht="12.75" customHeight="1">
      <c r="A46" s="541" t="s">
        <v>31</v>
      </c>
      <c r="B46" s="151">
        <v>1852.989294</v>
      </c>
      <c r="C46" s="540">
        <v>1981.2613540000002</v>
      </c>
      <c r="D46" s="331">
        <f t="shared" si="1"/>
        <v>6.9224393478875781E-2</v>
      </c>
      <c r="E46" s="540">
        <v>17043.00232</v>
      </c>
      <c r="F46" s="540">
        <v>18540.003165000002</v>
      </c>
      <c r="G46" s="537">
        <f t="shared" si="0"/>
        <v>8.7836686100973449E-2</v>
      </c>
      <c r="H46" s="339">
        <f t="shared" si="5"/>
        <v>7.2848417207915891E-2</v>
      </c>
    </row>
    <row r="47" spans="1:8" ht="12.75" customHeight="1">
      <c r="A47" s="541" t="s">
        <v>436</v>
      </c>
      <c r="B47" s="151">
        <v>1319.0856000000001</v>
      </c>
      <c r="C47" s="540">
        <v>1417.2011</v>
      </c>
      <c r="D47" s="331">
        <f t="shared" si="1"/>
        <v>7.4381450301633095E-2</v>
      </c>
      <c r="E47" s="540">
        <v>15234.353166999999</v>
      </c>
      <c r="F47" s="540">
        <v>15919.385437000001</v>
      </c>
      <c r="G47" s="537">
        <f t="shared" si="0"/>
        <v>4.4966285243005194E-2</v>
      </c>
      <c r="H47" s="339">
        <f t="shared" si="5"/>
        <v>6.2551339483991733E-2</v>
      </c>
    </row>
    <row r="48" spans="1:8" ht="12.75" customHeight="1">
      <c r="A48" s="541" t="s">
        <v>435</v>
      </c>
      <c r="B48" s="151">
        <v>1204.8004800000001</v>
      </c>
      <c r="C48" s="540">
        <v>1428.7810979999999</v>
      </c>
      <c r="D48" s="331">
        <f t="shared" si="1"/>
        <v>0.18590681338373952</v>
      </c>
      <c r="E48" s="540">
        <v>13105.399031999999</v>
      </c>
      <c r="F48" s="540">
        <v>14321.787682</v>
      </c>
      <c r="G48" s="537">
        <f t="shared" si="0"/>
        <v>9.2815842312766961E-2</v>
      </c>
      <c r="H48" s="339">
        <f t="shared" si="5"/>
        <v>5.6273969046084921E-2</v>
      </c>
    </row>
    <row r="49" spans="1:8" ht="12.75" customHeight="1">
      <c r="A49" s="541" t="s">
        <v>420</v>
      </c>
      <c r="B49" s="151">
        <v>1595.6408799999999</v>
      </c>
      <c r="C49" s="540">
        <v>1315.94676</v>
      </c>
      <c r="D49" s="331">
        <f t="shared" si="1"/>
        <v>-0.17528638398885837</v>
      </c>
      <c r="E49" s="540">
        <v>16597.764749999998</v>
      </c>
      <c r="F49" s="540">
        <v>14095.706770000001</v>
      </c>
      <c r="G49" s="537">
        <f t="shared" si="0"/>
        <v>-0.15074668292307239</v>
      </c>
      <c r="H49" s="339">
        <f t="shared" si="5"/>
        <v>5.5385639284026761E-2</v>
      </c>
    </row>
    <row r="50" spans="1:8" ht="12.75" customHeight="1">
      <c r="A50" s="541" t="s">
        <v>32</v>
      </c>
      <c r="B50" s="151">
        <v>1109.4076</v>
      </c>
      <c r="C50" s="540">
        <v>1556.5125419999999</v>
      </c>
      <c r="D50" s="331">
        <f t="shared" si="1"/>
        <v>0.40301233018414506</v>
      </c>
      <c r="E50" s="540">
        <v>10708.422570000001</v>
      </c>
      <c r="F50" s="540">
        <v>13461.421241</v>
      </c>
      <c r="G50" s="537">
        <f t="shared" si="0"/>
        <v>0.25708722764757302</v>
      </c>
      <c r="H50" s="339">
        <f t="shared" si="5"/>
        <v>5.289336911371928E-2</v>
      </c>
    </row>
    <row r="51" spans="1:8" ht="12.75" customHeight="1">
      <c r="A51" s="541" t="s">
        <v>273</v>
      </c>
      <c r="B51" s="151">
        <v>936.53784599999994</v>
      </c>
      <c r="C51" s="540">
        <v>1118.69452</v>
      </c>
      <c r="D51" s="331">
        <f t="shared" si="1"/>
        <v>0.1945000672188533</v>
      </c>
      <c r="E51" s="540">
        <v>11061.064007999999</v>
      </c>
      <c r="F51" s="540">
        <v>12132.618848</v>
      </c>
      <c r="G51" s="537">
        <f t="shared" si="0"/>
        <v>9.6876289588866904E-2</v>
      </c>
      <c r="H51" s="339">
        <f t="shared" si="5"/>
        <v>4.7672164443437283E-2</v>
      </c>
    </row>
    <row r="52" spans="1:8" ht="12.75" customHeight="1">
      <c r="A52" s="541" t="s">
        <v>434</v>
      </c>
      <c r="B52" s="151">
        <v>1638.5018970000001</v>
      </c>
      <c r="C52" s="540">
        <v>1270.92401</v>
      </c>
      <c r="D52" s="331">
        <f t="shared" si="1"/>
        <v>-0.22433778543254265</v>
      </c>
      <c r="E52" s="540">
        <v>11733.214755000001</v>
      </c>
      <c r="F52" s="540">
        <v>11966.600764000001</v>
      </c>
      <c r="G52" s="537">
        <f t="shared" si="0"/>
        <v>1.9891054060912381E-2</v>
      </c>
      <c r="H52" s="339">
        <f t="shared" si="5"/>
        <v>4.7019836903918727E-2</v>
      </c>
    </row>
    <row r="53" spans="1:8" ht="12.75" customHeight="1" thickBot="1">
      <c r="A53" s="541" t="s">
        <v>26</v>
      </c>
      <c r="B53" s="151">
        <v>7621.2065420000035</v>
      </c>
      <c r="C53" s="540">
        <v>9090.1243850000028</v>
      </c>
      <c r="D53" s="331">
        <f t="shared" si="1"/>
        <v>0.19274085210850575</v>
      </c>
      <c r="E53" s="540">
        <v>78441.919039</v>
      </c>
      <c r="F53" s="540">
        <v>89559.589186999947</v>
      </c>
      <c r="G53" s="537">
        <f t="shared" si="0"/>
        <v>0.14173123610696506</v>
      </c>
      <c r="H53" s="339">
        <f t="shared" si="5"/>
        <v>0.35190254607834764</v>
      </c>
    </row>
    <row r="54" spans="1:8" ht="12.75" customHeight="1">
      <c r="A54" s="545" t="s">
        <v>459</v>
      </c>
      <c r="B54" s="269">
        <f>SUM(B55:B65)</f>
        <v>332289.28901499993</v>
      </c>
      <c r="C54" s="270">
        <f>SUM(C55:C65)</f>
        <v>337876.89732499997</v>
      </c>
      <c r="D54" s="335">
        <f t="shared" si="1"/>
        <v>1.6815493290690476E-2</v>
      </c>
      <c r="E54" s="270">
        <f>SUM(E55:E65)</f>
        <v>3491375.9954629992</v>
      </c>
      <c r="F54" s="270">
        <f>SUM(F55:F65)</f>
        <v>3178953.1000309992</v>
      </c>
      <c r="G54" s="381">
        <f t="shared" si="0"/>
        <v>-8.9484173528714697E-2</v>
      </c>
      <c r="H54" s="542">
        <f>SUM(H55:H65)</f>
        <v>1.0000000000000002</v>
      </c>
    </row>
    <row r="55" spans="1:8" ht="12.75" customHeight="1">
      <c r="A55" s="541" t="s">
        <v>415</v>
      </c>
      <c r="B55" s="151">
        <v>41751.861804</v>
      </c>
      <c r="C55" s="540">
        <v>39685.253411000005</v>
      </c>
      <c r="D55" s="331">
        <f t="shared" si="1"/>
        <v>-4.9497394935379996E-2</v>
      </c>
      <c r="E55" s="540">
        <v>458407.85776400001</v>
      </c>
      <c r="F55" s="540">
        <v>404581.39640099998</v>
      </c>
      <c r="G55" s="537">
        <f t="shared" si="0"/>
        <v>-0.11742045964384683</v>
      </c>
      <c r="H55" s="339">
        <f t="shared" ref="H55:H65" si="6">(F55/$F$54)</f>
        <v>0.12726875284729894</v>
      </c>
    </row>
    <row r="56" spans="1:8" ht="12.75" customHeight="1">
      <c r="A56" s="541" t="s">
        <v>125</v>
      </c>
      <c r="B56" s="151">
        <v>46927.595615999991</v>
      </c>
      <c r="C56" s="540">
        <v>46845.214654000003</v>
      </c>
      <c r="D56" s="331">
        <f t="shared" si="1"/>
        <v>-1.7554907921150881E-3</v>
      </c>
      <c r="E56" s="540">
        <v>564983.38967499998</v>
      </c>
      <c r="F56" s="540">
        <v>381338.24310800002</v>
      </c>
      <c r="G56" s="537">
        <f t="shared" si="0"/>
        <v>-0.32504521358165883</v>
      </c>
      <c r="H56" s="339">
        <f t="shared" si="6"/>
        <v>0.11995717807358701</v>
      </c>
    </row>
    <row r="57" spans="1:8" ht="12.75" customHeight="1">
      <c r="A57" s="541" t="s">
        <v>414</v>
      </c>
      <c r="B57" s="151">
        <v>45551.015548000003</v>
      </c>
      <c r="C57" s="540">
        <v>31098.476544999998</v>
      </c>
      <c r="D57" s="331">
        <f t="shared" si="1"/>
        <v>-0.3172824761232918</v>
      </c>
      <c r="E57" s="540">
        <v>431846.63278000004</v>
      </c>
      <c r="F57" s="540">
        <v>357214.91402800003</v>
      </c>
      <c r="G57" s="537">
        <f t="shared" si="0"/>
        <v>-0.17281996219713586</v>
      </c>
      <c r="H57" s="339">
        <f t="shared" si="6"/>
        <v>0.11236872730979161</v>
      </c>
    </row>
    <row r="58" spans="1:8" ht="12.75" customHeight="1">
      <c r="A58" s="541" t="s">
        <v>31</v>
      </c>
      <c r="B58" s="151">
        <v>16652.183254</v>
      </c>
      <c r="C58" s="540">
        <v>20043.467295999999</v>
      </c>
      <c r="D58" s="331">
        <f t="shared" si="1"/>
        <v>0.2036540188317579</v>
      </c>
      <c r="E58" s="540">
        <v>202103.25412200001</v>
      </c>
      <c r="F58" s="540">
        <v>177935.04778399999</v>
      </c>
      <c r="G58" s="537">
        <f t="shared" si="0"/>
        <v>-0.119583459667655</v>
      </c>
      <c r="H58" s="339">
        <f t="shared" si="6"/>
        <v>5.5972844576494346E-2</v>
      </c>
    </row>
    <row r="59" spans="1:8" ht="12.75" customHeight="1">
      <c r="A59" s="541" t="s">
        <v>412</v>
      </c>
      <c r="B59" s="151">
        <v>13388.292115</v>
      </c>
      <c r="C59" s="540">
        <v>21249.457117999998</v>
      </c>
      <c r="D59" s="331">
        <f t="shared" si="1"/>
        <v>0.5871671259840896</v>
      </c>
      <c r="E59" s="540">
        <v>127756.71032499999</v>
      </c>
      <c r="F59" s="540">
        <v>160507.172697</v>
      </c>
      <c r="G59" s="537">
        <f t="shared" si="0"/>
        <v>0.25635023231802218</v>
      </c>
      <c r="H59" s="339">
        <f t="shared" si="6"/>
        <v>5.0490575873999161E-2</v>
      </c>
    </row>
    <row r="60" spans="1:8" ht="12.75" customHeight="1">
      <c r="A60" s="541" t="s">
        <v>416</v>
      </c>
      <c r="B60" s="151">
        <v>10630.830491999999</v>
      </c>
      <c r="C60" s="540">
        <v>15748.595590999999</v>
      </c>
      <c r="D60" s="331">
        <f t="shared" si="1"/>
        <v>0.48140783571436524</v>
      </c>
      <c r="E60" s="540">
        <v>110895.181983</v>
      </c>
      <c r="F60" s="540">
        <v>144284.138175</v>
      </c>
      <c r="G60" s="537">
        <f t="shared" si="0"/>
        <v>0.30108572432947045</v>
      </c>
      <c r="H60" s="339">
        <f t="shared" si="6"/>
        <v>4.538731262615766E-2</v>
      </c>
    </row>
    <row r="61" spans="1:8" ht="12.75" customHeight="1">
      <c r="A61" s="541" t="s">
        <v>23</v>
      </c>
      <c r="B61" s="151">
        <v>9216.4908460000006</v>
      </c>
      <c r="C61" s="540">
        <v>14706.243677</v>
      </c>
      <c r="D61" s="331">
        <f t="shared" si="1"/>
        <v>0.59564458129772657</v>
      </c>
      <c r="E61" s="540">
        <v>100895.38499200001</v>
      </c>
      <c r="F61" s="540">
        <v>113442.115105</v>
      </c>
      <c r="G61" s="537">
        <f t="shared" si="0"/>
        <v>0.12435385537202547</v>
      </c>
      <c r="H61" s="339">
        <f t="shared" si="6"/>
        <v>3.5685369219160164E-2</v>
      </c>
    </row>
    <row r="62" spans="1:8" ht="12.75" customHeight="1">
      <c r="A62" s="541" t="s">
        <v>419</v>
      </c>
      <c r="B62" s="151">
        <v>14543.931581999999</v>
      </c>
      <c r="C62" s="540">
        <v>12260.430571000001</v>
      </c>
      <c r="D62" s="331">
        <f t="shared" si="1"/>
        <v>-0.15700713373996664</v>
      </c>
      <c r="E62" s="540">
        <v>137496.30053100002</v>
      </c>
      <c r="F62" s="540">
        <v>112765.900066</v>
      </c>
      <c r="G62" s="537">
        <f t="shared" si="0"/>
        <v>-0.17986229716358282</v>
      </c>
      <c r="H62" s="339">
        <f t="shared" si="6"/>
        <v>3.5472652951344386E-2</v>
      </c>
    </row>
    <row r="63" spans="1:8" ht="12.75" customHeight="1">
      <c r="A63" s="541" t="s">
        <v>434</v>
      </c>
      <c r="B63" s="151">
        <v>12994.245027999999</v>
      </c>
      <c r="C63" s="540">
        <v>12187.000714</v>
      </c>
      <c r="D63" s="331">
        <f t="shared" si="1"/>
        <v>-6.2123217798383014E-2</v>
      </c>
      <c r="E63" s="540">
        <v>101043.549482</v>
      </c>
      <c r="F63" s="540">
        <v>100215.454533</v>
      </c>
      <c r="G63" s="537">
        <f t="shared" si="0"/>
        <v>-8.1954261627311831E-3</v>
      </c>
      <c r="H63" s="339">
        <f t="shared" si="6"/>
        <v>3.1524672236285196E-2</v>
      </c>
    </row>
    <row r="64" spans="1:8" ht="12.75" customHeight="1">
      <c r="A64" s="541" t="s">
        <v>274</v>
      </c>
      <c r="B64" s="151">
        <v>9722.7673570000006</v>
      </c>
      <c r="C64" s="540">
        <v>9856.3975449999998</v>
      </c>
      <c r="D64" s="331">
        <f t="shared" si="1"/>
        <v>1.3744048694509885E-2</v>
      </c>
      <c r="E64" s="540">
        <v>89770.841335000005</v>
      </c>
      <c r="F64" s="540">
        <v>99108.538039999999</v>
      </c>
      <c r="G64" s="537">
        <f t="shared" si="0"/>
        <v>0.10401703455306036</v>
      </c>
      <c r="H64" s="339">
        <f t="shared" si="6"/>
        <v>3.117647065602621E-2</v>
      </c>
    </row>
    <row r="65" spans="1:8" ht="12.75" customHeight="1">
      <c r="A65" s="541" t="s">
        <v>26</v>
      </c>
      <c r="B65" s="151">
        <v>110910.07537299994</v>
      </c>
      <c r="C65" s="540">
        <v>114196.36020300002</v>
      </c>
      <c r="D65" s="331">
        <f t="shared" si="1"/>
        <v>2.9630173985077765E-2</v>
      </c>
      <c r="E65" s="540">
        <v>1166176.8924739994</v>
      </c>
      <c r="F65" s="540">
        <v>1127560.1800939993</v>
      </c>
      <c r="G65" s="537">
        <f t="shared" si="0"/>
        <v>-3.3113940628746542E-2</v>
      </c>
      <c r="H65" s="339">
        <f t="shared" si="6"/>
        <v>0.35469544362985539</v>
      </c>
    </row>
    <row r="66" spans="1:8" ht="12.75" customHeight="1">
      <c r="A66" s="543" t="s">
        <v>461</v>
      </c>
      <c r="B66" s="269">
        <f>SUM(B67:B68)</f>
        <v>460686.96806099999</v>
      </c>
      <c r="C66" s="270">
        <f>SUM(C67:C68)</f>
        <v>883232.61358400004</v>
      </c>
      <c r="D66" s="335">
        <f t="shared" si="1"/>
        <v>0.91720772415478957</v>
      </c>
      <c r="E66" s="270">
        <f>SUM(E67:E68)</f>
        <v>8068714.3529510004</v>
      </c>
      <c r="F66" s="270">
        <f>SUM(F67:F68)</f>
        <v>7838580.2925750008</v>
      </c>
      <c r="G66" s="381">
        <f t="shared" si="0"/>
        <v>-2.8521775627344138E-2</v>
      </c>
      <c r="H66" s="542">
        <f>SUM(H67:H68)</f>
        <v>1</v>
      </c>
    </row>
    <row r="67" spans="1:8" ht="12.75" customHeight="1">
      <c r="A67" s="541" t="s">
        <v>422</v>
      </c>
      <c r="B67" s="151">
        <v>411057.14370000002</v>
      </c>
      <c r="C67" s="540">
        <v>846448.73</v>
      </c>
      <c r="D67" s="331">
        <f t="shared" si="1"/>
        <v>1.0591996586677979</v>
      </c>
      <c r="E67" s="540">
        <v>7713134.8857000005</v>
      </c>
      <c r="F67" s="540">
        <v>7450193.4619000005</v>
      </c>
      <c r="G67" s="537">
        <f t="shared" si="0"/>
        <v>-3.4090084990927381E-2</v>
      </c>
      <c r="H67" s="339">
        <f>(F67/$F$66)</f>
        <v>0.95045189100851657</v>
      </c>
    </row>
    <row r="68" spans="1:8" ht="12.75" customHeight="1">
      <c r="A68" s="272" t="s">
        <v>432</v>
      </c>
      <c r="B68" s="539">
        <v>49629.824360999999</v>
      </c>
      <c r="C68" s="538">
        <v>36783.883584000003</v>
      </c>
      <c r="D68" s="331">
        <f t="shared" si="1"/>
        <v>-0.25883510454440706</v>
      </c>
      <c r="E68" s="538">
        <v>355579.46725099999</v>
      </c>
      <c r="F68" s="538">
        <v>388386.83067499998</v>
      </c>
      <c r="G68" s="537">
        <f t="shared" si="0"/>
        <v>9.2264504690428573E-2</v>
      </c>
      <c r="H68" s="339">
        <f>(F68/$F$66)</f>
        <v>4.9548108991483403E-2</v>
      </c>
    </row>
    <row r="69" spans="1:8" ht="12.75" customHeight="1">
      <c r="A69" s="543" t="s">
        <v>462</v>
      </c>
      <c r="B69" s="269">
        <f>SUM(B70)</f>
        <v>1550.1867</v>
      </c>
      <c r="C69" s="270">
        <f>SUM(C70)</f>
        <v>1331.3577</v>
      </c>
      <c r="D69" s="335">
        <f t="shared" si="1"/>
        <v>-0.14116299668936649</v>
      </c>
      <c r="E69" s="270">
        <f>SUM(E70)</f>
        <v>15307.910108</v>
      </c>
      <c r="F69" s="270">
        <f>SUM(F70)</f>
        <v>16474.273300000001</v>
      </c>
      <c r="G69" s="381">
        <f t="shared" si="0"/>
        <v>7.6193496288592177E-2</v>
      </c>
      <c r="H69" s="542">
        <f>SUM(H70)</f>
        <v>1</v>
      </c>
    </row>
    <row r="70" spans="1:8" ht="12.75" customHeight="1">
      <c r="A70" s="541" t="s">
        <v>161</v>
      </c>
      <c r="B70" s="151">
        <v>1550.1867</v>
      </c>
      <c r="C70" s="540">
        <v>1331.3577</v>
      </c>
      <c r="D70" s="331">
        <f t="shared" si="1"/>
        <v>-0.14116299668936649</v>
      </c>
      <c r="E70" s="414">
        <v>15307.910108</v>
      </c>
      <c r="F70" s="540">
        <v>16474.273300000001</v>
      </c>
      <c r="G70" s="537">
        <f t="shared" ref="G70:G77" si="7">(F70-E70)/E70</f>
        <v>7.6193496288592177E-2</v>
      </c>
      <c r="H70" s="544">
        <f>(F70/$F$69)</f>
        <v>1</v>
      </c>
    </row>
    <row r="71" spans="1:8" ht="12.75" customHeight="1">
      <c r="A71" s="543" t="s">
        <v>463</v>
      </c>
      <c r="B71" s="269">
        <f>SUM(B72:B77)</f>
        <v>2807.0343100000005</v>
      </c>
      <c r="C71" s="270">
        <f>SUM(C72:C77)</f>
        <v>2617.3414779999998</v>
      </c>
      <c r="D71" s="335">
        <f t="shared" ref="D71:D77" si="8">(C71-B71)/B71</f>
        <v>-6.7577667762814278E-2</v>
      </c>
      <c r="E71" s="270">
        <f>SUM(E72:E77)</f>
        <v>23466.389255000002</v>
      </c>
      <c r="F71" s="270">
        <f>SUM(F72:F77)</f>
        <v>23628.260937000003</v>
      </c>
      <c r="G71" s="381">
        <f t="shared" si="7"/>
        <v>6.8980225394288447E-3</v>
      </c>
      <c r="H71" s="542">
        <f>SUM(H72:H77)</f>
        <v>0.99999999999999989</v>
      </c>
    </row>
    <row r="72" spans="1:8" ht="12.75" customHeight="1">
      <c r="A72" s="541" t="s">
        <v>22</v>
      </c>
      <c r="B72" s="151">
        <v>1351.0420859999999</v>
      </c>
      <c r="C72" s="540">
        <v>1068.9424079999999</v>
      </c>
      <c r="D72" s="331">
        <f t="shared" si="8"/>
        <v>-0.2088015472820734</v>
      </c>
      <c r="E72" s="540">
        <v>10555.615366</v>
      </c>
      <c r="F72" s="540">
        <v>10579.768823</v>
      </c>
      <c r="G72" s="537">
        <f t="shared" si="7"/>
        <v>2.2882092765334609E-3</v>
      </c>
      <c r="H72" s="339">
        <f t="shared" ref="H72:H77" si="9">(F72/$F$71)</f>
        <v>0.44775909878466391</v>
      </c>
    </row>
    <row r="73" spans="1:8" ht="12.75" customHeight="1">
      <c r="A73" s="541" t="s">
        <v>416</v>
      </c>
      <c r="B73" s="151">
        <v>643.21088400000008</v>
      </c>
      <c r="C73" s="540">
        <v>1184.962454</v>
      </c>
      <c r="D73" s="331">
        <f t="shared" si="8"/>
        <v>0.84226119842835223</v>
      </c>
      <c r="E73" s="540">
        <v>6045.4148480000003</v>
      </c>
      <c r="F73" s="540">
        <v>8085.1854219999996</v>
      </c>
      <c r="G73" s="537">
        <f t="shared" si="7"/>
        <v>0.33740787444468179</v>
      </c>
      <c r="H73" s="339">
        <f t="shared" si="9"/>
        <v>0.34218283959016355</v>
      </c>
    </row>
    <row r="74" spans="1:8" ht="12.75" customHeight="1">
      <c r="A74" s="272" t="s">
        <v>415</v>
      </c>
      <c r="B74" s="539">
        <v>499.14198900000002</v>
      </c>
      <c r="C74" s="538">
        <v>186.54793599999999</v>
      </c>
      <c r="D74" s="331">
        <f t="shared" si="8"/>
        <v>-0.62626278671979252</v>
      </c>
      <c r="E74" s="538">
        <v>3891.5412900000001</v>
      </c>
      <c r="F74" s="538">
        <v>2156.2596109999999</v>
      </c>
      <c r="G74" s="537">
        <f t="shared" si="7"/>
        <v>-0.44591115696475114</v>
      </c>
      <c r="H74" s="339">
        <f t="shared" si="9"/>
        <v>9.1257651874982748E-2</v>
      </c>
    </row>
    <row r="75" spans="1:8" ht="12.75" customHeight="1">
      <c r="A75" s="272" t="s">
        <v>160</v>
      </c>
      <c r="B75" s="539">
        <v>146.12575100000001</v>
      </c>
      <c r="C75" s="538">
        <v>66.474536999999998</v>
      </c>
      <c r="D75" s="331">
        <f t="shared" si="8"/>
        <v>-0.54508677255660443</v>
      </c>
      <c r="E75" s="538">
        <v>1658.4953579999999</v>
      </c>
      <c r="F75" s="538">
        <v>1608.354124</v>
      </c>
      <c r="G75" s="537">
        <f t="shared" si="7"/>
        <v>-3.0232966138938052E-2</v>
      </c>
      <c r="H75" s="339">
        <f t="shared" si="9"/>
        <v>6.8069085925889852E-2</v>
      </c>
    </row>
    <row r="76" spans="1:8" ht="12.75" customHeight="1">
      <c r="A76" s="272" t="s">
        <v>413</v>
      </c>
      <c r="B76" s="539">
        <v>127.900364</v>
      </c>
      <c r="C76" s="538">
        <v>66.948063000000005</v>
      </c>
      <c r="D76" s="331">
        <f t="shared" si="8"/>
        <v>-0.47656080947510043</v>
      </c>
      <c r="E76" s="538">
        <v>703.09408599999995</v>
      </c>
      <c r="F76" s="538">
        <v>967.37722399999996</v>
      </c>
      <c r="G76" s="537">
        <f t="shared" si="7"/>
        <v>0.37588587823792335</v>
      </c>
      <c r="H76" s="339">
        <f t="shared" si="9"/>
        <v>4.0941532962553463E-2</v>
      </c>
    </row>
    <row r="77" spans="1:8" ht="12.75" customHeight="1" thickBot="1">
      <c r="A77" s="272" t="s">
        <v>412</v>
      </c>
      <c r="B77" s="539">
        <v>39.613236000000001</v>
      </c>
      <c r="C77" s="650">
        <v>43.466079999999998</v>
      </c>
      <c r="D77" s="331">
        <f t="shared" si="8"/>
        <v>9.7261531473974941E-2</v>
      </c>
      <c r="E77" s="650">
        <v>612.22830699999997</v>
      </c>
      <c r="F77" s="650">
        <v>231.31573299999999</v>
      </c>
      <c r="G77" s="537">
        <f t="shared" si="7"/>
        <v>-0.62217406422535759</v>
      </c>
      <c r="H77" s="339">
        <f t="shared" si="9"/>
        <v>9.7897908617463128E-3</v>
      </c>
    </row>
    <row r="78" spans="1:8" ht="44.25" customHeight="1" thickBot="1">
      <c r="A78" s="786" t="s">
        <v>576</v>
      </c>
      <c r="B78" s="787"/>
      <c r="C78" s="787"/>
      <c r="D78" s="787"/>
      <c r="E78" s="787"/>
      <c r="F78" s="787"/>
      <c r="G78" s="787"/>
      <c r="H78" s="788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-0.249977111117893"/>
  </sheetPr>
  <dimension ref="A1:N45"/>
  <sheetViews>
    <sheetView showGridLines="0" zoomScale="90" zoomScaleNormal="90" zoomScaleSheetLayoutView="100" workbookViewId="0">
      <selection activeCell="L44" sqref="L44"/>
    </sheetView>
  </sheetViews>
  <sheetFormatPr baseColWidth="10" defaultColWidth="11.42578125" defaultRowHeight="15"/>
  <cols>
    <col min="1" max="1" width="11.42578125" style="388"/>
    <col min="2" max="14" width="10.5703125" style="388" customWidth="1"/>
    <col min="15" max="16384" width="11.42578125" style="388"/>
  </cols>
  <sheetData>
    <row r="1" spans="1:14">
      <c r="A1" s="169" t="s">
        <v>329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.75">
      <c r="A2" s="202" t="s">
        <v>330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.75">
      <c r="A3" s="202" t="s">
        <v>328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5.75" thickBot="1">
      <c r="A4" s="176" t="s">
        <v>258</v>
      </c>
      <c r="B4" s="192" t="s">
        <v>117</v>
      </c>
      <c r="C4" s="192" t="s">
        <v>118</v>
      </c>
      <c r="D4" s="192" t="s">
        <v>124</v>
      </c>
      <c r="E4" s="192" t="s">
        <v>126</v>
      </c>
      <c r="F4" s="192" t="s">
        <v>127</v>
      </c>
      <c r="G4" s="192" t="s">
        <v>152</v>
      </c>
      <c r="H4" s="192" t="s">
        <v>153</v>
      </c>
      <c r="I4" s="192" t="s">
        <v>155</v>
      </c>
      <c r="J4" s="192" t="s">
        <v>156</v>
      </c>
      <c r="K4" s="192" t="s">
        <v>157</v>
      </c>
      <c r="L4" s="192" t="s">
        <v>158</v>
      </c>
      <c r="M4" s="192" t="s">
        <v>159</v>
      </c>
      <c r="N4" s="192" t="s">
        <v>55</v>
      </c>
    </row>
    <row r="5" spans="1:14" ht="15.75" thickBot="1">
      <c r="A5" s="195" t="s">
        <v>385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</row>
    <row r="6" spans="1:14">
      <c r="A6" s="198">
        <v>2008</v>
      </c>
      <c r="B6" s="360">
        <v>709</v>
      </c>
      <c r="C6" s="360">
        <v>1674</v>
      </c>
      <c r="D6" s="360">
        <v>642</v>
      </c>
      <c r="E6" s="360">
        <v>807</v>
      </c>
      <c r="F6" s="360">
        <v>1007</v>
      </c>
      <c r="G6" s="360">
        <v>649</v>
      </c>
      <c r="H6" s="360">
        <v>856</v>
      </c>
      <c r="I6" s="360">
        <v>1094</v>
      </c>
      <c r="J6" s="360">
        <v>812</v>
      </c>
      <c r="K6" s="360">
        <v>686</v>
      </c>
      <c r="L6" s="360">
        <v>511</v>
      </c>
      <c r="M6" s="360">
        <v>346</v>
      </c>
      <c r="N6" s="360">
        <v>9793</v>
      </c>
    </row>
    <row r="7" spans="1:14">
      <c r="A7" s="198">
        <v>2009</v>
      </c>
      <c r="B7" s="360">
        <v>353</v>
      </c>
      <c r="C7" s="360">
        <v>717</v>
      </c>
      <c r="D7" s="360">
        <v>601</v>
      </c>
      <c r="E7" s="360">
        <v>338</v>
      </c>
      <c r="F7" s="360">
        <v>507</v>
      </c>
      <c r="G7" s="360">
        <v>281</v>
      </c>
      <c r="H7" s="360">
        <v>304</v>
      </c>
      <c r="I7" s="360">
        <v>586</v>
      </c>
      <c r="J7" s="360">
        <v>415</v>
      </c>
      <c r="K7" s="360">
        <v>439</v>
      </c>
      <c r="L7" s="360">
        <v>404</v>
      </c>
      <c r="M7" s="360">
        <v>290</v>
      </c>
      <c r="N7" s="360">
        <v>5235</v>
      </c>
    </row>
    <row r="8" spans="1:14">
      <c r="A8" s="198">
        <v>2010</v>
      </c>
      <c r="B8" s="360">
        <v>514</v>
      </c>
      <c r="C8" s="360">
        <v>1556</v>
      </c>
      <c r="D8" s="360">
        <v>512</v>
      </c>
      <c r="E8" s="360">
        <v>467</v>
      </c>
      <c r="F8" s="360">
        <v>697</v>
      </c>
      <c r="G8" s="360">
        <v>476</v>
      </c>
      <c r="H8" s="360">
        <v>686</v>
      </c>
      <c r="I8" s="360">
        <v>686</v>
      </c>
      <c r="J8" s="360">
        <v>526</v>
      </c>
      <c r="K8" s="360">
        <v>859</v>
      </c>
      <c r="L8" s="360">
        <v>949</v>
      </c>
      <c r="M8" s="360">
        <v>1710</v>
      </c>
      <c r="N8" s="360">
        <v>9638</v>
      </c>
    </row>
    <row r="9" spans="1:14">
      <c r="A9" s="198">
        <v>2011</v>
      </c>
      <c r="B9" s="360">
        <v>1388</v>
      </c>
      <c r="C9" s="360">
        <v>1930</v>
      </c>
      <c r="D9" s="360">
        <v>961</v>
      </c>
      <c r="E9" s="360">
        <v>782</v>
      </c>
      <c r="F9" s="360">
        <v>898</v>
      </c>
      <c r="G9" s="360">
        <v>494</v>
      </c>
      <c r="H9" s="360">
        <v>545</v>
      </c>
      <c r="I9" s="360">
        <v>600</v>
      </c>
      <c r="J9" s="360">
        <v>691</v>
      </c>
      <c r="K9" s="360">
        <v>451</v>
      </c>
      <c r="L9" s="360">
        <v>739</v>
      </c>
      <c r="M9" s="360">
        <v>463</v>
      </c>
      <c r="N9" s="360">
        <v>9942</v>
      </c>
    </row>
    <row r="10" spans="1:14">
      <c r="A10" s="198">
        <v>2012</v>
      </c>
      <c r="B10" s="360">
        <v>1391</v>
      </c>
      <c r="C10" s="360">
        <v>462</v>
      </c>
      <c r="D10" s="360">
        <v>474</v>
      </c>
      <c r="E10" s="360">
        <v>345</v>
      </c>
      <c r="F10" s="360">
        <v>1279</v>
      </c>
      <c r="G10" s="360">
        <v>523</v>
      </c>
      <c r="H10" s="360">
        <v>450</v>
      </c>
      <c r="I10" s="360">
        <v>611</v>
      </c>
      <c r="J10" s="360">
        <v>384</v>
      </c>
      <c r="K10" s="360">
        <v>371</v>
      </c>
      <c r="L10" s="360">
        <v>739</v>
      </c>
      <c r="M10" s="360">
        <v>218</v>
      </c>
      <c r="N10" s="360">
        <v>7247</v>
      </c>
    </row>
    <row r="11" spans="1:14">
      <c r="A11" s="198">
        <v>2013</v>
      </c>
      <c r="B11" s="360">
        <v>1121</v>
      </c>
      <c r="C11" s="360">
        <v>319</v>
      </c>
      <c r="D11" s="360">
        <v>318</v>
      </c>
      <c r="E11" s="360">
        <v>418</v>
      </c>
      <c r="F11" s="360">
        <v>1035</v>
      </c>
      <c r="G11" s="360">
        <v>376</v>
      </c>
      <c r="H11" s="360">
        <v>360</v>
      </c>
      <c r="I11" s="360">
        <v>451</v>
      </c>
      <c r="J11" s="360">
        <v>310</v>
      </c>
      <c r="K11" s="360">
        <v>271</v>
      </c>
      <c r="L11" s="360">
        <v>650</v>
      </c>
      <c r="M11" s="360">
        <v>168</v>
      </c>
      <c r="N11" s="360">
        <v>5797</v>
      </c>
    </row>
    <row r="12" spans="1:14">
      <c r="A12" s="198">
        <v>2014</v>
      </c>
      <c r="B12" s="360">
        <v>2039</v>
      </c>
      <c r="C12" s="360">
        <v>358</v>
      </c>
      <c r="D12" s="360">
        <v>236</v>
      </c>
      <c r="E12" s="360">
        <v>250</v>
      </c>
      <c r="F12" s="360">
        <v>670</v>
      </c>
      <c r="G12" s="360">
        <v>477</v>
      </c>
      <c r="H12" s="360">
        <v>206</v>
      </c>
      <c r="I12" s="360">
        <v>389</v>
      </c>
      <c r="J12" s="360">
        <v>403</v>
      </c>
      <c r="K12" s="360">
        <v>288</v>
      </c>
      <c r="L12" s="360">
        <v>402</v>
      </c>
      <c r="M12" s="360">
        <v>372</v>
      </c>
      <c r="N12" s="360">
        <v>6090</v>
      </c>
    </row>
    <row r="13" spans="1:14">
      <c r="A13" s="198">
        <v>2015</v>
      </c>
      <c r="B13" s="360">
        <v>2176</v>
      </c>
      <c r="C13" s="360">
        <v>325</v>
      </c>
      <c r="D13" s="360">
        <v>232</v>
      </c>
      <c r="E13" s="360">
        <v>246</v>
      </c>
      <c r="F13" s="360">
        <v>771</v>
      </c>
      <c r="G13" s="360">
        <v>353</v>
      </c>
      <c r="H13" s="360">
        <v>214</v>
      </c>
      <c r="I13" s="360">
        <v>571</v>
      </c>
      <c r="J13" s="360">
        <v>192</v>
      </c>
      <c r="K13" s="360">
        <v>184</v>
      </c>
      <c r="L13" s="360">
        <v>392</v>
      </c>
      <c r="M13" s="360">
        <v>140</v>
      </c>
      <c r="N13" s="360">
        <v>5796</v>
      </c>
    </row>
    <row r="14" spans="1:14">
      <c r="A14" s="198">
        <v>2016</v>
      </c>
      <c r="B14" s="360">
        <v>1917</v>
      </c>
      <c r="C14" s="360">
        <v>223</v>
      </c>
      <c r="D14" s="360">
        <v>205</v>
      </c>
      <c r="E14" s="360">
        <v>271</v>
      </c>
      <c r="F14" s="361">
        <v>0</v>
      </c>
      <c r="G14" s="361">
        <v>0</v>
      </c>
      <c r="H14" s="360">
        <v>879</v>
      </c>
      <c r="I14" s="360">
        <v>292</v>
      </c>
      <c r="J14" s="360">
        <v>330</v>
      </c>
      <c r="K14" s="360">
        <v>307</v>
      </c>
      <c r="L14" s="360">
        <v>582</v>
      </c>
      <c r="M14" s="360">
        <v>300</v>
      </c>
      <c r="N14" s="360">
        <v>5306</v>
      </c>
    </row>
    <row r="15" spans="1:14">
      <c r="A15" s="198">
        <v>2017</v>
      </c>
      <c r="B15" s="360">
        <v>2287</v>
      </c>
      <c r="C15" s="360">
        <v>70</v>
      </c>
      <c r="D15" s="360">
        <v>83</v>
      </c>
      <c r="E15" s="360">
        <v>55</v>
      </c>
      <c r="F15" s="360">
        <v>130</v>
      </c>
      <c r="G15" s="360">
        <v>34</v>
      </c>
      <c r="H15" s="360">
        <v>53</v>
      </c>
      <c r="I15" s="360">
        <v>98</v>
      </c>
      <c r="J15" s="360">
        <v>62</v>
      </c>
      <c r="K15" s="360">
        <v>1661</v>
      </c>
      <c r="L15" s="360">
        <v>895</v>
      </c>
      <c r="M15" s="360">
        <v>403</v>
      </c>
      <c r="N15" s="360">
        <v>5831</v>
      </c>
    </row>
    <row r="16" spans="1:14">
      <c r="A16" s="198">
        <v>2018</v>
      </c>
      <c r="B16" s="360">
        <v>699</v>
      </c>
      <c r="C16" s="360">
        <v>372</v>
      </c>
      <c r="D16" s="433">
        <v>349</v>
      </c>
      <c r="E16" s="360">
        <v>596</v>
      </c>
      <c r="F16" s="360">
        <v>1556</v>
      </c>
      <c r="G16" s="360">
        <v>403</v>
      </c>
      <c r="H16" s="360">
        <v>525</v>
      </c>
      <c r="I16" s="360">
        <v>876</v>
      </c>
      <c r="J16" s="360">
        <v>445</v>
      </c>
      <c r="K16" s="360">
        <v>328</v>
      </c>
      <c r="L16" s="360">
        <v>558</v>
      </c>
      <c r="M16" s="360">
        <v>237</v>
      </c>
      <c r="N16" s="360">
        <f>SUM(B16:M16)</f>
        <v>6944</v>
      </c>
    </row>
    <row r="17" spans="1:14" ht="15.75" thickBot="1">
      <c r="A17" s="198">
        <v>2019</v>
      </c>
      <c r="B17" s="360">
        <v>362</v>
      </c>
      <c r="C17" s="360">
        <v>586</v>
      </c>
      <c r="D17" s="360">
        <v>328</v>
      </c>
      <c r="E17" s="360">
        <v>388</v>
      </c>
      <c r="F17" s="360">
        <v>1488</v>
      </c>
      <c r="G17" s="360">
        <v>278</v>
      </c>
      <c r="H17" s="360">
        <v>403</v>
      </c>
      <c r="I17" s="360">
        <v>456</v>
      </c>
      <c r="J17" s="360">
        <v>340</v>
      </c>
      <c r="K17" s="360">
        <v>329</v>
      </c>
      <c r="L17" s="360" t="s">
        <v>374</v>
      </c>
      <c r="M17" s="360" t="s">
        <v>374</v>
      </c>
      <c r="N17" s="360">
        <f>SUM(B17:M17)</f>
        <v>4958</v>
      </c>
    </row>
    <row r="18" spans="1:14" ht="15.75" thickBot="1">
      <c r="A18" s="199" t="s">
        <v>362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1:14">
      <c r="A19" s="198">
        <v>2008</v>
      </c>
      <c r="B19" s="360">
        <v>2</v>
      </c>
      <c r="C19" s="360">
        <v>182</v>
      </c>
      <c r="D19" s="360">
        <v>355</v>
      </c>
      <c r="E19" s="360">
        <v>252</v>
      </c>
      <c r="F19" s="360">
        <v>746</v>
      </c>
      <c r="G19" s="360">
        <v>431</v>
      </c>
      <c r="H19" s="360">
        <v>128</v>
      </c>
      <c r="I19" s="360">
        <v>580</v>
      </c>
      <c r="J19" s="360">
        <v>700</v>
      </c>
      <c r="K19" s="360">
        <v>829</v>
      </c>
      <c r="L19" s="360">
        <v>510</v>
      </c>
      <c r="M19" s="360">
        <v>748</v>
      </c>
      <c r="N19" s="360">
        <v>5463</v>
      </c>
    </row>
    <row r="20" spans="1:14">
      <c r="A20" s="198">
        <v>2009</v>
      </c>
      <c r="B20" s="360">
        <v>137</v>
      </c>
      <c r="C20" s="360">
        <v>418</v>
      </c>
      <c r="D20" s="360">
        <v>429</v>
      </c>
      <c r="E20" s="360">
        <v>93</v>
      </c>
      <c r="F20" s="360">
        <v>208</v>
      </c>
      <c r="G20" s="360">
        <v>423</v>
      </c>
      <c r="H20" s="360">
        <v>487</v>
      </c>
      <c r="I20" s="360">
        <v>121</v>
      </c>
      <c r="J20" s="360">
        <v>281</v>
      </c>
      <c r="K20" s="360">
        <v>332</v>
      </c>
      <c r="L20" s="360">
        <v>443</v>
      </c>
      <c r="M20" s="360">
        <v>490</v>
      </c>
      <c r="N20" s="360">
        <v>3862</v>
      </c>
    </row>
    <row r="21" spans="1:14">
      <c r="A21" s="198">
        <v>2010</v>
      </c>
      <c r="B21" s="360">
        <v>215</v>
      </c>
      <c r="C21" s="360">
        <v>261</v>
      </c>
      <c r="D21" s="360">
        <v>195</v>
      </c>
      <c r="E21" s="360">
        <v>236</v>
      </c>
      <c r="F21" s="360">
        <v>251</v>
      </c>
      <c r="G21" s="360">
        <v>244</v>
      </c>
      <c r="H21" s="360">
        <v>352</v>
      </c>
      <c r="I21" s="360">
        <v>216</v>
      </c>
      <c r="J21" s="360">
        <v>450</v>
      </c>
      <c r="K21" s="360">
        <v>301</v>
      </c>
      <c r="L21" s="360">
        <v>582</v>
      </c>
      <c r="M21" s="360">
        <v>688</v>
      </c>
      <c r="N21" s="360">
        <v>3991</v>
      </c>
    </row>
    <row r="22" spans="1:14" ht="12.75" hidden="1" customHeight="1">
      <c r="A22" s="198">
        <v>2011</v>
      </c>
      <c r="B22" s="360">
        <v>242</v>
      </c>
      <c r="C22" s="360">
        <v>292</v>
      </c>
      <c r="D22" s="360">
        <v>623</v>
      </c>
      <c r="E22" s="360">
        <v>481</v>
      </c>
      <c r="F22" s="360">
        <v>550</v>
      </c>
      <c r="G22" s="360">
        <v>332</v>
      </c>
      <c r="H22" s="360">
        <v>491</v>
      </c>
      <c r="I22" s="360">
        <v>455</v>
      </c>
      <c r="J22" s="360">
        <v>300</v>
      </c>
      <c r="K22" s="360">
        <v>179</v>
      </c>
      <c r="L22" s="360">
        <v>135</v>
      </c>
      <c r="M22" s="360">
        <v>175</v>
      </c>
      <c r="N22" s="360">
        <v>4255</v>
      </c>
    </row>
    <row r="23" spans="1:14" hidden="1">
      <c r="A23" s="198">
        <v>2012</v>
      </c>
      <c r="B23" s="361">
        <v>0</v>
      </c>
      <c r="C23" s="361">
        <v>0</v>
      </c>
      <c r="D23" s="361">
        <v>507</v>
      </c>
      <c r="E23" s="361">
        <v>1002</v>
      </c>
      <c r="F23" s="361">
        <v>517</v>
      </c>
      <c r="G23" s="361">
        <v>318</v>
      </c>
      <c r="H23" s="361">
        <v>347</v>
      </c>
      <c r="I23" s="361">
        <v>346</v>
      </c>
      <c r="J23" s="361">
        <v>196</v>
      </c>
      <c r="K23" s="361">
        <v>444</v>
      </c>
      <c r="L23" s="361">
        <v>336</v>
      </c>
      <c r="M23" s="361">
        <v>363</v>
      </c>
      <c r="N23" s="360">
        <v>4376</v>
      </c>
    </row>
    <row r="24" spans="1:14">
      <c r="A24" s="198">
        <v>2013</v>
      </c>
      <c r="B24" s="361">
        <v>125</v>
      </c>
      <c r="C24" s="361">
        <v>331</v>
      </c>
      <c r="D24" s="361">
        <v>330</v>
      </c>
      <c r="E24" s="361">
        <v>339</v>
      </c>
      <c r="F24" s="361">
        <v>326</v>
      </c>
      <c r="G24" s="361">
        <v>223</v>
      </c>
      <c r="H24" s="361">
        <v>420</v>
      </c>
      <c r="I24" s="361">
        <v>266</v>
      </c>
      <c r="J24" s="361">
        <v>390</v>
      </c>
      <c r="K24" s="361">
        <v>304</v>
      </c>
      <c r="L24" s="361">
        <v>317</v>
      </c>
      <c r="M24" s="361">
        <v>351</v>
      </c>
      <c r="N24" s="360">
        <v>3722</v>
      </c>
    </row>
    <row r="25" spans="1:14">
      <c r="A25" s="198">
        <v>2014</v>
      </c>
      <c r="B25" s="361">
        <v>220</v>
      </c>
      <c r="C25" s="361">
        <v>284</v>
      </c>
      <c r="D25" s="361">
        <v>253</v>
      </c>
      <c r="E25" s="361">
        <v>237</v>
      </c>
      <c r="F25" s="361">
        <v>357</v>
      </c>
      <c r="G25" s="361">
        <v>275</v>
      </c>
      <c r="H25" s="361">
        <v>278</v>
      </c>
      <c r="I25" s="361">
        <v>88</v>
      </c>
      <c r="J25" s="361">
        <v>244</v>
      </c>
      <c r="K25" s="361">
        <v>245</v>
      </c>
      <c r="L25" s="361">
        <v>145</v>
      </c>
      <c r="M25" s="361">
        <v>342</v>
      </c>
      <c r="N25" s="360">
        <v>2968</v>
      </c>
    </row>
    <row r="26" spans="1:14">
      <c r="A26" s="198">
        <v>2015</v>
      </c>
      <c r="B26" s="361">
        <v>225</v>
      </c>
      <c r="C26" s="361">
        <v>112</v>
      </c>
      <c r="D26" s="361">
        <v>155</v>
      </c>
      <c r="E26" s="361">
        <v>388</v>
      </c>
      <c r="F26" s="361">
        <v>364</v>
      </c>
      <c r="G26" s="361">
        <v>208</v>
      </c>
      <c r="H26" s="361">
        <v>393</v>
      </c>
      <c r="I26" s="361">
        <v>166</v>
      </c>
      <c r="J26" s="361">
        <v>474</v>
      </c>
      <c r="K26" s="361">
        <v>0</v>
      </c>
      <c r="L26" s="361">
        <v>0</v>
      </c>
      <c r="M26" s="361">
        <v>0</v>
      </c>
      <c r="N26" s="360">
        <v>2485</v>
      </c>
    </row>
    <row r="27" spans="1:14">
      <c r="A27" s="198">
        <v>2016</v>
      </c>
      <c r="B27" s="361">
        <v>0</v>
      </c>
      <c r="C27" s="361">
        <v>0</v>
      </c>
      <c r="D27" s="361">
        <v>0</v>
      </c>
      <c r="E27" s="361">
        <v>74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908</v>
      </c>
      <c r="L27" s="361">
        <v>179</v>
      </c>
      <c r="M27" s="361">
        <v>285</v>
      </c>
      <c r="N27" s="360">
        <v>1446</v>
      </c>
    </row>
    <row r="28" spans="1:14">
      <c r="A28" s="198">
        <v>2017</v>
      </c>
      <c r="B28" s="361">
        <v>0</v>
      </c>
      <c r="C28" s="360">
        <v>61</v>
      </c>
      <c r="D28" s="360">
        <v>247</v>
      </c>
      <c r="E28" s="360">
        <v>81</v>
      </c>
      <c r="F28" s="360">
        <v>110</v>
      </c>
      <c r="G28" s="360">
        <v>213</v>
      </c>
      <c r="H28" s="360">
        <v>108</v>
      </c>
      <c r="I28" s="360">
        <v>148</v>
      </c>
      <c r="J28" s="360">
        <v>325</v>
      </c>
      <c r="K28" s="360">
        <v>217</v>
      </c>
      <c r="L28" s="360">
        <v>130</v>
      </c>
      <c r="M28" s="360">
        <v>490</v>
      </c>
      <c r="N28" s="360">
        <v>2130</v>
      </c>
    </row>
    <row r="29" spans="1:14">
      <c r="A29" s="198">
        <v>2018</v>
      </c>
      <c r="B29" s="361">
        <v>134</v>
      </c>
      <c r="C29" s="360">
        <v>202</v>
      </c>
      <c r="D29" s="433">
        <v>178</v>
      </c>
      <c r="E29" s="360">
        <v>150</v>
      </c>
      <c r="F29" s="360">
        <v>119</v>
      </c>
      <c r="G29" s="360">
        <v>129</v>
      </c>
      <c r="H29" s="360">
        <v>22</v>
      </c>
      <c r="I29" s="360">
        <v>261</v>
      </c>
      <c r="J29" s="360">
        <v>177</v>
      </c>
      <c r="K29" s="360">
        <v>204</v>
      </c>
      <c r="L29" s="360">
        <v>519</v>
      </c>
      <c r="M29" s="360">
        <v>241</v>
      </c>
      <c r="N29" s="360">
        <f>SUM(B29:M29)</f>
        <v>2336</v>
      </c>
    </row>
    <row r="30" spans="1:14" ht="15.75" thickBot="1">
      <c r="A30" s="198">
        <v>2019</v>
      </c>
      <c r="B30" s="361">
        <v>199</v>
      </c>
      <c r="C30" s="360">
        <v>314</v>
      </c>
      <c r="D30" s="360">
        <v>164</v>
      </c>
      <c r="E30" s="360">
        <v>319</v>
      </c>
      <c r="F30" s="360">
        <v>249</v>
      </c>
      <c r="G30" s="360">
        <v>206</v>
      </c>
      <c r="H30" s="360">
        <v>301</v>
      </c>
      <c r="I30" s="360">
        <v>316</v>
      </c>
      <c r="J30" s="360">
        <v>104</v>
      </c>
      <c r="K30" s="360">
        <v>302</v>
      </c>
      <c r="L30" s="360" t="s">
        <v>374</v>
      </c>
      <c r="M30" s="360" t="s">
        <v>374</v>
      </c>
      <c r="N30" s="360">
        <f>SUM(B30:M30)</f>
        <v>2474</v>
      </c>
    </row>
    <row r="31" spans="1:14" ht="15.75" thickBot="1">
      <c r="A31" s="199" t="s">
        <v>430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1:14">
      <c r="A32" s="198">
        <v>2008</v>
      </c>
      <c r="B32" s="360">
        <v>800</v>
      </c>
      <c r="C32" s="360">
        <v>92518</v>
      </c>
      <c r="D32" s="360">
        <v>192433</v>
      </c>
      <c r="E32" s="360">
        <v>141524</v>
      </c>
      <c r="F32" s="360">
        <v>400303</v>
      </c>
      <c r="G32" s="360">
        <v>229588</v>
      </c>
      <c r="H32" s="360">
        <v>70032</v>
      </c>
      <c r="I32" s="360">
        <v>304691</v>
      </c>
      <c r="J32" s="360">
        <v>431052</v>
      </c>
      <c r="K32" s="360">
        <v>498837</v>
      </c>
      <c r="L32" s="360">
        <v>298851</v>
      </c>
      <c r="M32" s="360">
        <v>480402</v>
      </c>
      <c r="N32" s="360">
        <v>3141031</v>
      </c>
    </row>
    <row r="33" spans="1:14">
      <c r="A33" s="198">
        <v>2009</v>
      </c>
      <c r="B33" s="360">
        <v>79054</v>
      </c>
      <c r="C33" s="360">
        <v>233271</v>
      </c>
      <c r="D33" s="360">
        <v>245697</v>
      </c>
      <c r="E33" s="360">
        <v>49862</v>
      </c>
      <c r="F33" s="360">
        <v>128089</v>
      </c>
      <c r="G33" s="360">
        <v>262520</v>
      </c>
      <c r="H33" s="360">
        <v>287412</v>
      </c>
      <c r="I33" s="360">
        <v>58346</v>
      </c>
      <c r="J33" s="360">
        <v>184683</v>
      </c>
      <c r="K33" s="360">
        <v>187909</v>
      </c>
      <c r="L33" s="360">
        <v>239235</v>
      </c>
      <c r="M33" s="360">
        <v>252290</v>
      </c>
      <c r="N33" s="360">
        <v>2208368</v>
      </c>
    </row>
    <row r="34" spans="1:14">
      <c r="A34" s="198">
        <v>2010</v>
      </c>
      <c r="B34" s="360">
        <v>105549</v>
      </c>
      <c r="C34" s="360">
        <v>186481</v>
      </c>
      <c r="D34" s="360">
        <v>113138</v>
      </c>
      <c r="E34" s="360">
        <v>126981</v>
      </c>
      <c r="F34" s="360">
        <v>144408</v>
      </c>
      <c r="G34" s="360">
        <v>153551</v>
      </c>
      <c r="H34" s="360">
        <v>236173</v>
      </c>
      <c r="I34" s="360">
        <v>117965</v>
      </c>
      <c r="J34" s="360">
        <v>274273</v>
      </c>
      <c r="K34" s="360">
        <v>201597</v>
      </c>
      <c r="L34" s="360">
        <v>391211</v>
      </c>
      <c r="M34" s="360">
        <v>445154</v>
      </c>
      <c r="N34" s="360">
        <v>2496481</v>
      </c>
    </row>
    <row r="35" spans="1:14">
      <c r="A35" s="198">
        <v>2011</v>
      </c>
      <c r="B35" s="361">
        <v>161710</v>
      </c>
      <c r="C35" s="361">
        <v>170715</v>
      </c>
      <c r="D35" s="361">
        <v>432702</v>
      </c>
      <c r="E35" s="361">
        <v>390251</v>
      </c>
      <c r="F35" s="361">
        <v>437382</v>
      </c>
      <c r="G35" s="361">
        <v>220084</v>
      </c>
      <c r="H35" s="361">
        <v>342824</v>
      </c>
      <c r="I35" s="361">
        <v>299026</v>
      </c>
      <c r="J35" s="360">
        <v>171908</v>
      </c>
      <c r="K35" s="360">
        <v>171167</v>
      </c>
      <c r="L35" s="360">
        <v>101514</v>
      </c>
      <c r="M35" s="360">
        <v>113158</v>
      </c>
      <c r="N35" s="360">
        <v>3012441</v>
      </c>
    </row>
    <row r="36" spans="1:14">
      <c r="A36" s="198">
        <v>2012</v>
      </c>
      <c r="B36" s="361">
        <v>0</v>
      </c>
      <c r="C36" s="361">
        <v>0</v>
      </c>
      <c r="D36" s="361">
        <v>344770</v>
      </c>
      <c r="E36" s="361">
        <v>600417</v>
      </c>
      <c r="F36" s="361">
        <v>306692</v>
      </c>
      <c r="G36" s="361">
        <v>200734</v>
      </c>
      <c r="H36" s="361">
        <v>230042</v>
      </c>
      <c r="I36" s="361">
        <v>200873</v>
      </c>
      <c r="J36" s="360">
        <v>133315</v>
      </c>
      <c r="K36" s="360">
        <v>287218</v>
      </c>
      <c r="L36" s="360">
        <v>214813</v>
      </c>
      <c r="M36" s="360">
        <v>220432</v>
      </c>
      <c r="N36" s="360">
        <v>2739306</v>
      </c>
    </row>
    <row r="37" spans="1:14">
      <c r="A37" s="198">
        <v>2013</v>
      </c>
      <c r="B37" s="361">
        <v>58586</v>
      </c>
      <c r="C37" s="361">
        <v>147664</v>
      </c>
      <c r="D37" s="361">
        <v>152719</v>
      </c>
      <c r="E37" s="361">
        <v>169137</v>
      </c>
      <c r="F37" s="361">
        <v>158259</v>
      </c>
      <c r="G37" s="361">
        <v>117696</v>
      </c>
      <c r="H37" s="361">
        <v>226659</v>
      </c>
      <c r="I37" s="362">
        <v>141609</v>
      </c>
      <c r="J37" s="362">
        <v>204049</v>
      </c>
      <c r="K37" s="362">
        <v>160318</v>
      </c>
      <c r="L37" s="362">
        <v>150143</v>
      </c>
      <c r="M37" s="362">
        <v>173860</v>
      </c>
      <c r="N37" s="360">
        <v>1860699</v>
      </c>
    </row>
    <row r="38" spans="1:14">
      <c r="A38" s="198">
        <v>2014</v>
      </c>
      <c r="B38" s="361">
        <v>98436.3</v>
      </c>
      <c r="C38" s="361">
        <v>133326</v>
      </c>
      <c r="D38" s="361">
        <v>132626.29999999999</v>
      </c>
      <c r="E38" s="361">
        <v>139241</v>
      </c>
      <c r="F38" s="361">
        <v>190666</v>
      </c>
      <c r="G38" s="361">
        <v>126401</v>
      </c>
      <c r="H38" s="361">
        <v>133390</v>
      </c>
      <c r="I38" s="362">
        <v>41694</v>
      </c>
      <c r="J38" s="362">
        <v>127290.4</v>
      </c>
      <c r="K38" s="362">
        <v>127743</v>
      </c>
      <c r="L38" s="362">
        <v>68142</v>
      </c>
      <c r="M38" s="362">
        <v>180040</v>
      </c>
      <c r="N38" s="360">
        <v>1498996</v>
      </c>
    </row>
    <row r="39" spans="1:14">
      <c r="A39" s="198">
        <v>2015</v>
      </c>
      <c r="B39" s="361">
        <v>110934</v>
      </c>
      <c r="C39" s="361">
        <v>53376</v>
      </c>
      <c r="D39" s="361">
        <v>106585</v>
      </c>
      <c r="E39" s="361">
        <v>228911</v>
      </c>
      <c r="F39" s="361">
        <v>208849</v>
      </c>
      <c r="G39" s="361">
        <v>117497</v>
      </c>
      <c r="H39" s="361">
        <v>210342</v>
      </c>
      <c r="I39" s="362">
        <v>97422</v>
      </c>
      <c r="J39" s="362">
        <v>253813</v>
      </c>
      <c r="K39" s="362">
        <v>0</v>
      </c>
      <c r="L39" s="362">
        <v>0</v>
      </c>
      <c r="M39" s="362">
        <v>0</v>
      </c>
      <c r="N39" s="360">
        <v>1387729</v>
      </c>
    </row>
    <row r="40" spans="1:14">
      <c r="A40" s="198">
        <v>2016</v>
      </c>
      <c r="B40" s="361">
        <v>0</v>
      </c>
      <c r="C40" s="361">
        <v>0</v>
      </c>
      <c r="D40" s="361">
        <v>0</v>
      </c>
      <c r="E40" s="361">
        <v>35313</v>
      </c>
      <c r="F40" s="361">
        <v>0</v>
      </c>
      <c r="G40" s="361">
        <v>0</v>
      </c>
      <c r="H40" s="361">
        <v>0</v>
      </c>
      <c r="I40" s="362">
        <v>0</v>
      </c>
      <c r="J40" s="362">
        <v>0</v>
      </c>
      <c r="K40" s="362">
        <v>427494</v>
      </c>
      <c r="L40" s="362">
        <v>84556</v>
      </c>
      <c r="M40" s="362">
        <v>138372</v>
      </c>
      <c r="N40" s="360">
        <v>685735</v>
      </c>
    </row>
    <row r="41" spans="1:14">
      <c r="A41" s="198">
        <v>2017</v>
      </c>
      <c r="B41" s="361">
        <v>0</v>
      </c>
      <c r="C41" s="361">
        <v>32699</v>
      </c>
      <c r="D41" s="361">
        <v>119341</v>
      </c>
      <c r="E41" s="361">
        <v>39632</v>
      </c>
      <c r="F41" s="361">
        <v>52597</v>
      </c>
      <c r="G41" s="361">
        <v>103011</v>
      </c>
      <c r="H41" s="361">
        <v>58147</v>
      </c>
      <c r="I41" s="361">
        <v>71465</v>
      </c>
      <c r="J41" s="360">
        <v>169386</v>
      </c>
      <c r="K41" s="360">
        <v>116649</v>
      </c>
      <c r="L41" s="360">
        <v>66266</v>
      </c>
      <c r="M41" s="360">
        <v>248824</v>
      </c>
      <c r="N41" s="360">
        <v>1078017</v>
      </c>
    </row>
    <row r="42" spans="1:14">
      <c r="A42" s="198">
        <v>2018</v>
      </c>
      <c r="B42" s="361">
        <v>77038</v>
      </c>
      <c r="C42" s="360">
        <v>101004</v>
      </c>
      <c r="D42" s="433">
        <v>87582</v>
      </c>
      <c r="E42" s="360">
        <v>65306</v>
      </c>
      <c r="F42" s="360">
        <v>56653</v>
      </c>
      <c r="G42" s="360">
        <v>60122</v>
      </c>
      <c r="H42" s="360">
        <v>8299</v>
      </c>
      <c r="I42" s="360">
        <v>140270</v>
      </c>
      <c r="J42" s="360">
        <v>96582</v>
      </c>
      <c r="K42" s="360">
        <v>92298</v>
      </c>
      <c r="L42" s="360">
        <v>298059</v>
      </c>
      <c r="M42" s="360">
        <v>134143</v>
      </c>
      <c r="N42" s="360">
        <f>SUM(B42:M42)</f>
        <v>1217356</v>
      </c>
    </row>
    <row r="43" spans="1:14">
      <c r="A43" s="198">
        <v>2019</v>
      </c>
      <c r="B43" s="361">
        <v>113674.3042</v>
      </c>
      <c r="C43" s="360">
        <v>163856.00839999999</v>
      </c>
      <c r="D43" s="360">
        <v>82299.246799999994</v>
      </c>
      <c r="E43" s="360">
        <v>168504.20209999999</v>
      </c>
      <c r="F43" s="360">
        <v>123100</v>
      </c>
      <c r="G43" s="360">
        <v>109500</v>
      </c>
      <c r="H43" s="360">
        <v>156221.7782</v>
      </c>
      <c r="I43" s="360">
        <v>147464.70670000001</v>
      </c>
      <c r="J43" s="360">
        <v>40886.7673</v>
      </c>
      <c r="K43" s="360">
        <v>140394.4111</v>
      </c>
      <c r="L43" s="360" t="s">
        <v>374</v>
      </c>
      <c r="M43" s="360" t="s">
        <v>374</v>
      </c>
      <c r="N43" s="360">
        <f>SUM(B43:M43)</f>
        <v>1245901.4247999999</v>
      </c>
    </row>
    <row r="44" spans="1:14">
      <c r="A44" s="827" t="s">
        <v>571</v>
      </c>
      <c r="B44" s="827"/>
      <c r="C44" s="827"/>
      <c r="D44" s="827"/>
      <c r="E44" s="827"/>
      <c r="F44" s="827"/>
      <c r="G44" s="827"/>
      <c r="H44" s="827"/>
      <c r="I44" s="827"/>
      <c r="J44" s="333"/>
      <c r="K44" s="333"/>
      <c r="L44" s="333"/>
      <c r="M44" s="333"/>
      <c r="N44" s="333"/>
    </row>
    <row r="45" spans="1:14">
      <c r="A45" s="372" t="s">
        <v>448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</row>
  </sheetData>
  <mergeCells count="1">
    <mergeCell ref="A44:I44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37"/>
  <sheetViews>
    <sheetView showGridLines="0" zoomScale="110" zoomScaleNormal="110" zoomScaleSheetLayoutView="100" workbookViewId="0">
      <selection activeCell="E31" sqref="E31"/>
    </sheetView>
  </sheetViews>
  <sheetFormatPr baseColWidth="10" defaultColWidth="11.5703125" defaultRowHeight="12.75"/>
  <cols>
    <col min="1" max="1" width="14.85546875" style="175" customWidth="1"/>
    <col min="2" max="2" width="73.28515625" style="154" customWidth="1"/>
    <col min="3" max="3" width="20.5703125" style="162" customWidth="1"/>
    <col min="4" max="4" width="15.7109375" style="162" customWidth="1"/>
    <col min="5" max="5" width="15.7109375" style="190" customWidth="1"/>
    <col min="6" max="6" width="25" style="154" customWidth="1"/>
    <col min="7" max="16384" width="11.5703125" style="154"/>
  </cols>
  <sheetData>
    <row r="1" spans="1:14">
      <c r="A1" s="169" t="s">
        <v>329</v>
      </c>
      <c r="B1" s="193"/>
      <c r="C1" s="193"/>
      <c r="D1" s="193"/>
    </row>
    <row r="2" spans="1:14" ht="15.75">
      <c r="A2" s="136" t="s">
        <v>572</v>
      </c>
      <c r="B2" s="326"/>
    </row>
    <row r="3" spans="1:14">
      <c r="A3" s="306" t="s">
        <v>331</v>
      </c>
      <c r="B3" s="306" t="s">
        <v>332</v>
      </c>
      <c r="C3" s="307" t="s">
        <v>348</v>
      </c>
      <c r="D3" s="307" t="s">
        <v>333</v>
      </c>
      <c r="G3" s="162"/>
      <c r="I3" s="733"/>
    </row>
    <row r="4" spans="1:14">
      <c r="A4" s="308">
        <v>749</v>
      </c>
      <c r="B4" s="308" t="s">
        <v>279</v>
      </c>
      <c r="C4" s="309">
        <v>1382270.2692999989</v>
      </c>
      <c r="D4" s="310">
        <f>C4/128521500.6</f>
        <v>1.075516752330854E-2</v>
      </c>
    </row>
    <row r="5" spans="1:14">
      <c r="A5" s="308">
        <v>372</v>
      </c>
      <c r="B5" s="308" t="s">
        <v>278</v>
      </c>
      <c r="C5" s="309">
        <v>286674.47139999998</v>
      </c>
      <c r="D5" s="310">
        <f t="shared" ref="D5:D9" si="0">C5/128521500.6</f>
        <v>2.2305565221512826E-3</v>
      </c>
    </row>
    <row r="6" spans="1:14">
      <c r="A6" s="311">
        <v>87</v>
      </c>
      <c r="B6" s="311" t="s">
        <v>334</v>
      </c>
      <c r="C6" s="312">
        <v>57471.50970000001</v>
      </c>
      <c r="D6" s="327">
        <f t="shared" si="0"/>
        <v>4.4717428159253856E-4</v>
      </c>
    </row>
    <row r="7" spans="1:14">
      <c r="A7" s="311">
        <v>51</v>
      </c>
      <c r="B7" s="311" t="s">
        <v>335</v>
      </c>
      <c r="C7" s="312">
        <v>66967.344199999992</v>
      </c>
      <c r="D7" s="327">
        <f t="shared" si="0"/>
        <v>5.2105946388241906E-4</v>
      </c>
    </row>
    <row r="8" spans="1:14">
      <c r="A8" s="311">
        <v>37</v>
      </c>
      <c r="B8" s="311" t="s">
        <v>439</v>
      </c>
      <c r="C8" s="312">
        <v>52020.474000000002</v>
      </c>
      <c r="D8" s="327">
        <f t="shared" si="0"/>
        <v>4.0476086691443444E-4</v>
      </c>
      <c r="F8" s="322"/>
    </row>
    <row r="9" spans="1:14">
      <c r="A9" s="311">
        <v>85</v>
      </c>
      <c r="B9" s="311" t="s">
        <v>336</v>
      </c>
      <c r="C9" s="312">
        <v>33535.065899999987</v>
      </c>
      <c r="D9" s="327">
        <f t="shared" si="0"/>
        <v>2.6092961678351263E-4</v>
      </c>
      <c r="F9" s="322"/>
    </row>
    <row r="10" spans="1:14">
      <c r="A10" s="313">
        <f>SUM(A4:A5)</f>
        <v>1121</v>
      </c>
      <c r="B10" s="314" t="s">
        <v>337</v>
      </c>
      <c r="C10" s="313">
        <f>SUM(C4:C5)</f>
        <v>1668944.7406999988</v>
      </c>
      <c r="D10" s="315">
        <f>C10/128521500.6</f>
        <v>1.2985724045459822E-2</v>
      </c>
      <c r="F10" s="322"/>
    </row>
    <row r="11" spans="1:14" ht="15.75">
      <c r="A11" s="136"/>
      <c r="F11" s="322"/>
      <c r="H11" s="291"/>
    </row>
    <row r="12" spans="1:14" s="388" customFormat="1" ht="15">
      <c r="A12" s="827" t="s">
        <v>573</v>
      </c>
      <c r="B12" s="827"/>
      <c r="C12" s="827"/>
      <c r="D12" s="827"/>
      <c r="E12" s="827"/>
      <c r="F12" s="827"/>
      <c r="G12" s="827"/>
      <c r="H12" s="827"/>
      <c r="I12" s="827"/>
      <c r="J12" s="333"/>
      <c r="K12" s="333"/>
      <c r="L12" s="333"/>
      <c r="M12" s="333"/>
      <c r="N12" s="333"/>
    </row>
    <row r="13" spans="1:14" s="388" customFormat="1" ht="15">
      <c r="A13" s="372" t="s">
        <v>448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</row>
    <row r="14" spans="1:14">
      <c r="E14" s="734"/>
      <c r="F14" s="344"/>
    </row>
    <row r="15" spans="1:14">
      <c r="E15" s="734"/>
      <c r="F15" s="344"/>
    </row>
    <row r="16" spans="1:14">
      <c r="E16" s="734"/>
      <c r="F16" s="344"/>
      <c r="H16" s="350"/>
    </row>
    <row r="17" spans="1:7">
      <c r="E17" s="734"/>
    </row>
    <row r="18" spans="1:7">
      <c r="E18" s="734"/>
      <c r="F18" s="344"/>
    </row>
    <row r="19" spans="1:7">
      <c r="E19" s="734"/>
      <c r="F19" s="344"/>
      <c r="G19" s="350"/>
    </row>
    <row r="20" spans="1:7">
      <c r="C20" s="350"/>
      <c r="E20" s="734"/>
      <c r="F20" s="344"/>
    </row>
    <row r="21" spans="1:7">
      <c r="F21" s="344"/>
      <c r="G21" s="350"/>
    </row>
    <row r="22" spans="1:7">
      <c r="F22" s="344"/>
    </row>
    <row r="23" spans="1:7">
      <c r="F23" s="344"/>
    </row>
    <row r="24" spans="1:7">
      <c r="A24" s="735"/>
      <c r="B24" s="736"/>
      <c r="C24" s="737"/>
      <c r="D24" s="737"/>
      <c r="E24" s="738"/>
      <c r="F24" s="344"/>
    </row>
    <row r="25" spans="1:7">
      <c r="A25" s="735"/>
      <c r="B25" s="736"/>
      <c r="C25" s="737"/>
      <c r="D25" s="737"/>
      <c r="E25" s="738"/>
      <c r="F25" s="343"/>
    </row>
    <row r="26" spans="1:7">
      <c r="E26" s="734"/>
      <c r="F26" s="322"/>
    </row>
    <row r="27" spans="1:7">
      <c r="E27" s="734"/>
      <c r="F27" s="322"/>
    </row>
    <row r="28" spans="1:7">
      <c r="E28" s="734"/>
      <c r="F28" s="322"/>
    </row>
    <row r="29" spans="1:7">
      <c r="E29" s="734"/>
      <c r="F29" s="322"/>
    </row>
    <row r="30" spans="1:7">
      <c r="E30" s="734"/>
      <c r="F30" s="322"/>
    </row>
    <row r="31" spans="1:7">
      <c r="E31" s="734"/>
      <c r="F31" s="322"/>
    </row>
    <row r="32" spans="1:7">
      <c r="E32" s="734"/>
      <c r="F32" s="322"/>
    </row>
    <row r="33" spans="1:6">
      <c r="C33" s="350"/>
      <c r="E33" s="734"/>
      <c r="F33" s="322"/>
    </row>
    <row r="34" spans="1:6">
      <c r="E34" s="734"/>
    </row>
    <row r="35" spans="1:6">
      <c r="A35" s="735"/>
      <c r="B35" s="736"/>
      <c r="C35" s="737"/>
      <c r="D35" s="737"/>
      <c r="E35" s="738"/>
    </row>
    <row r="36" spans="1:6">
      <c r="A36" s="739"/>
      <c r="B36" s="581"/>
      <c r="C36" s="565"/>
      <c r="D36" s="565"/>
      <c r="E36" s="740"/>
    </row>
    <row r="37" spans="1:6">
      <c r="A37" s="741"/>
      <c r="B37" s="581"/>
      <c r="C37" s="565"/>
      <c r="D37" s="565"/>
      <c r="E37" s="740"/>
      <c r="F37" s="343"/>
    </row>
  </sheetData>
  <mergeCells count="1">
    <mergeCell ref="A12:I12"/>
  </mergeCells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27"/>
  <sheetViews>
    <sheetView zoomScale="124" zoomScaleNormal="124" workbookViewId="0">
      <selection activeCell="A27" sqref="A27:F27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7" width="17.140625" style="143" customWidth="1"/>
    <col min="8" max="16384" width="11.42578125" style="143"/>
  </cols>
  <sheetData>
    <row r="1" spans="1:7">
      <c r="A1" s="161" t="s">
        <v>346</v>
      </c>
      <c r="B1" s="175"/>
      <c r="C1" s="175"/>
      <c r="D1" s="175"/>
      <c r="E1" s="175"/>
      <c r="F1" s="175"/>
    </row>
    <row r="2" spans="1:7" ht="15.75">
      <c r="A2" s="136" t="s">
        <v>347</v>
      </c>
      <c r="B2" s="175"/>
      <c r="C2" s="175"/>
      <c r="D2" s="175"/>
      <c r="E2" s="175"/>
      <c r="F2" s="175"/>
    </row>
    <row r="3" spans="1:7">
      <c r="A3" s="161"/>
      <c r="B3" s="175"/>
      <c r="C3" s="175"/>
      <c r="D3" s="175"/>
      <c r="E3" s="175"/>
      <c r="F3" s="175"/>
    </row>
    <row r="4" spans="1:7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7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7">
      <c r="A6" s="161">
        <v>2011</v>
      </c>
      <c r="B6" s="651">
        <v>58.66</v>
      </c>
      <c r="C6" s="651">
        <v>146.12</v>
      </c>
      <c r="D6" s="651">
        <v>70.680000000000007</v>
      </c>
      <c r="E6" s="651">
        <v>135.63</v>
      </c>
      <c r="F6" s="651">
        <v>411.09</v>
      </c>
      <c r="G6" s="257"/>
    </row>
    <row r="7" spans="1:7">
      <c r="A7" s="161">
        <v>2012</v>
      </c>
      <c r="B7" s="651">
        <v>441.66</v>
      </c>
      <c r="C7" s="651">
        <v>12.71</v>
      </c>
      <c r="D7" s="651">
        <v>571.66999999999996</v>
      </c>
      <c r="E7" s="651">
        <v>941.67</v>
      </c>
      <c r="F7" s="651">
        <v>1967.71</v>
      </c>
      <c r="G7" s="257"/>
    </row>
    <row r="8" spans="1:7">
      <c r="A8" s="161">
        <v>2013</v>
      </c>
      <c r="B8" s="651">
        <v>336.98</v>
      </c>
      <c r="C8" s="651">
        <v>11.91</v>
      </c>
      <c r="D8" s="651">
        <v>505.37</v>
      </c>
      <c r="E8" s="651">
        <v>809.47</v>
      </c>
      <c r="F8" s="651">
        <v>1663.73</v>
      </c>
      <c r="G8" s="257"/>
    </row>
    <row r="9" spans="1:7">
      <c r="A9" s="161">
        <v>2014</v>
      </c>
      <c r="B9" s="651">
        <v>372.45</v>
      </c>
      <c r="C9" s="651">
        <v>120.64</v>
      </c>
      <c r="D9" s="651">
        <v>528.97</v>
      </c>
      <c r="E9" s="651">
        <v>535.11</v>
      </c>
      <c r="F9" s="651">
        <v>1557.17</v>
      </c>
      <c r="G9" s="257"/>
    </row>
    <row r="10" spans="1:7">
      <c r="A10" s="161">
        <v>2015</v>
      </c>
      <c r="B10" s="651">
        <v>208.18</v>
      </c>
      <c r="C10" s="651">
        <v>198.71</v>
      </c>
      <c r="D10" s="651">
        <v>352.16</v>
      </c>
      <c r="E10" s="651">
        <v>344.16</v>
      </c>
      <c r="F10" s="651">
        <v>1103.2</v>
      </c>
      <c r="G10" s="257"/>
    </row>
    <row r="11" spans="1:7">
      <c r="A11" s="161">
        <v>2016</v>
      </c>
      <c r="B11" s="651">
        <v>236.43</v>
      </c>
      <c r="C11" s="651">
        <v>205.76</v>
      </c>
      <c r="D11" s="651">
        <v>519.58000000000004</v>
      </c>
      <c r="E11" s="651">
        <v>101.5</v>
      </c>
      <c r="F11" s="651">
        <v>1063.27</v>
      </c>
      <c r="G11" s="257"/>
    </row>
    <row r="12" spans="1:7">
      <c r="A12" s="161">
        <v>2017</v>
      </c>
      <c r="B12" s="652">
        <v>638.01203592000002</v>
      </c>
      <c r="C12" s="652">
        <v>260.90940907000004</v>
      </c>
      <c r="D12" s="652">
        <v>808.82568502999993</v>
      </c>
      <c r="E12" s="652">
        <v>66.167433000000003</v>
      </c>
      <c r="F12" s="652">
        <v>1773.9145630200001</v>
      </c>
      <c r="G12" s="257"/>
    </row>
    <row r="13" spans="1:7">
      <c r="A13" s="161">
        <v>2018</v>
      </c>
      <c r="B13" s="652">
        <v>770.44</v>
      </c>
      <c r="C13" s="652">
        <v>267.08999999999997</v>
      </c>
      <c r="D13" s="652">
        <v>980.07</v>
      </c>
      <c r="E13" s="652">
        <v>88.32</v>
      </c>
      <c r="F13" s="652">
        <f>SUM(B13:E13)</f>
        <v>2105.92</v>
      </c>
      <c r="G13" s="257"/>
    </row>
    <row r="14" spans="1:7">
      <c r="A14" s="167">
        <v>2019</v>
      </c>
      <c r="B14" s="653">
        <f>SUM(B15:B24)</f>
        <v>436.90282288999992</v>
      </c>
      <c r="C14" s="653">
        <f t="shared" ref="C14:F14" si="0">SUM(C15:C24)</f>
        <v>531.82582613</v>
      </c>
      <c r="D14" s="653">
        <f t="shared" si="0"/>
        <v>639.4536900600001</v>
      </c>
      <c r="E14" s="653">
        <f t="shared" si="0"/>
        <v>35.792723960000004</v>
      </c>
      <c r="F14" s="653">
        <f t="shared" si="0"/>
        <v>1643.9750630399999</v>
      </c>
    </row>
    <row r="15" spans="1:7">
      <c r="A15" s="161" t="s">
        <v>137</v>
      </c>
      <c r="B15" s="773">
        <v>6.3909899999999992E-3</v>
      </c>
      <c r="C15" s="773">
        <v>11.426939990000001</v>
      </c>
      <c r="D15" s="773">
        <v>2.0681000000000001E-2</v>
      </c>
      <c r="E15" s="773" t="s">
        <v>54</v>
      </c>
      <c r="F15" s="774">
        <f>SUM(B15:E15)</f>
        <v>11.454011980000001</v>
      </c>
      <c r="G15" s="258"/>
    </row>
    <row r="16" spans="1:7">
      <c r="A16" s="161" t="s">
        <v>138</v>
      </c>
      <c r="B16" s="773">
        <v>59.328727999999998</v>
      </c>
      <c r="C16" s="773">
        <v>26.161915019999999</v>
      </c>
      <c r="D16" s="773">
        <v>88.49270405</v>
      </c>
      <c r="E16" s="829">
        <v>1.9999999999999999E-6</v>
      </c>
      <c r="F16" s="774">
        <f t="shared" ref="F16:F22" si="1">SUM(B16:E16)</f>
        <v>173.98334906999997</v>
      </c>
      <c r="G16" s="258"/>
    </row>
    <row r="17" spans="1:17">
      <c r="A17" s="161" t="s">
        <v>139</v>
      </c>
      <c r="B17" s="773">
        <v>78.104379980000004</v>
      </c>
      <c r="C17" s="773">
        <v>20.050967</v>
      </c>
      <c r="D17" s="773">
        <v>116.78598893</v>
      </c>
      <c r="E17" s="773">
        <v>22.118126960000001</v>
      </c>
      <c r="F17" s="774">
        <f t="shared" si="1"/>
        <v>237.05946287000003</v>
      </c>
      <c r="G17" s="258"/>
      <c r="H17" s="620"/>
      <c r="I17" s="620"/>
      <c r="J17" s="620"/>
      <c r="K17" s="620"/>
      <c r="L17" s="620"/>
      <c r="M17" s="620"/>
    </row>
    <row r="18" spans="1:17">
      <c r="A18" s="161" t="s">
        <v>140</v>
      </c>
      <c r="B18" s="773" t="s">
        <v>54</v>
      </c>
      <c r="C18" s="773">
        <v>22.847695100000003</v>
      </c>
      <c r="D18" s="773">
        <v>0.33974900000000002</v>
      </c>
      <c r="E18" s="773">
        <v>2.8E-5</v>
      </c>
      <c r="F18" s="774">
        <f t="shared" si="1"/>
        <v>23.187472100000004</v>
      </c>
      <c r="G18" s="258"/>
    </row>
    <row r="19" spans="1:17">
      <c r="A19" s="161" t="s">
        <v>141</v>
      </c>
      <c r="B19" s="773">
        <v>73.117730980000005</v>
      </c>
      <c r="C19" s="773">
        <v>221.78845898999998</v>
      </c>
      <c r="D19" s="773">
        <v>88.141457060000008</v>
      </c>
      <c r="E19" s="773" t="s">
        <v>54</v>
      </c>
      <c r="F19" s="774">
        <f t="shared" si="1"/>
        <v>383.04764703000001</v>
      </c>
      <c r="G19" s="258"/>
    </row>
    <row r="20" spans="1:17">
      <c r="A20" s="161" t="s">
        <v>142</v>
      </c>
      <c r="B20" s="773">
        <v>66.28986098</v>
      </c>
      <c r="C20" s="773">
        <v>32.631771030000003</v>
      </c>
      <c r="D20" s="773">
        <v>103.81700495</v>
      </c>
      <c r="E20" s="773">
        <v>8.0067529999999998</v>
      </c>
      <c r="F20" s="774">
        <f t="shared" si="1"/>
        <v>210.74538996000001</v>
      </c>
      <c r="G20" s="258"/>
    </row>
    <row r="21" spans="1:17">
      <c r="A21" s="161" t="s">
        <v>143</v>
      </c>
      <c r="B21" s="773" t="s">
        <v>54</v>
      </c>
      <c r="C21" s="773">
        <v>43.166266999999998</v>
      </c>
      <c r="D21" s="773" t="s">
        <v>54</v>
      </c>
      <c r="E21" s="773" t="s">
        <v>54</v>
      </c>
      <c r="F21" s="774">
        <f t="shared" si="1"/>
        <v>43.166266999999998</v>
      </c>
      <c r="G21" s="258"/>
    </row>
    <row r="22" spans="1:17">
      <c r="A22" s="161" t="s">
        <v>144</v>
      </c>
      <c r="B22" s="773">
        <v>34.078951959999998</v>
      </c>
      <c r="C22" s="773">
        <v>7.1771000000000001E-2</v>
      </c>
      <c r="D22" s="773">
        <v>41.759061129999999</v>
      </c>
      <c r="E22" s="773" t="s">
        <v>54</v>
      </c>
      <c r="F22" s="774">
        <f t="shared" si="1"/>
        <v>75.909784089999988</v>
      </c>
      <c r="G22" s="258"/>
      <c r="H22" s="772"/>
      <c r="I22" s="772"/>
      <c r="J22" s="772"/>
      <c r="K22" s="772"/>
      <c r="L22" s="772"/>
      <c r="M22" s="772"/>
      <c r="N22" s="772"/>
      <c r="O22" s="772"/>
      <c r="P22" s="772"/>
      <c r="Q22" s="772"/>
    </row>
    <row r="23" spans="1:17">
      <c r="A23" s="161" t="s">
        <v>145</v>
      </c>
      <c r="B23" s="773">
        <v>125.40333901999999</v>
      </c>
      <c r="C23" s="773">
        <v>117.698047</v>
      </c>
      <c r="D23" s="773">
        <v>194.03548491999999</v>
      </c>
      <c r="E23" s="773">
        <v>5.6677949999999999</v>
      </c>
      <c r="F23" s="774">
        <f>SUM(B23:E23)</f>
        <v>442.80466594000001</v>
      </c>
      <c r="G23" s="258"/>
      <c r="H23" s="772"/>
      <c r="I23" s="772"/>
      <c r="J23" s="772"/>
      <c r="K23" s="772"/>
      <c r="L23" s="772"/>
      <c r="M23" s="772"/>
      <c r="N23" s="772"/>
      <c r="O23" s="772"/>
      <c r="P23" s="772"/>
      <c r="Q23" s="772"/>
    </row>
    <row r="24" spans="1:17">
      <c r="A24" s="161" t="s">
        <v>133</v>
      </c>
      <c r="B24" s="773">
        <v>0.57344097999999999</v>
      </c>
      <c r="C24" s="773">
        <v>35.981994</v>
      </c>
      <c r="D24" s="773">
        <v>6.0615590199999998</v>
      </c>
      <c r="E24" s="828">
        <v>1.9000000000000001E-5</v>
      </c>
      <c r="F24" s="774">
        <f>SUM(B24:E24)</f>
        <v>42.617013</v>
      </c>
      <c r="G24" s="258"/>
      <c r="H24" s="772"/>
      <c r="I24" s="772"/>
      <c r="J24" s="772"/>
      <c r="K24" s="772"/>
      <c r="L24" s="772"/>
      <c r="M24" s="772"/>
      <c r="N24" s="772"/>
      <c r="O24" s="772"/>
      <c r="P24" s="772"/>
      <c r="Q24" s="772"/>
    </row>
    <row r="25" spans="1:17">
      <c r="A25" s="164" t="s">
        <v>342</v>
      </c>
      <c r="B25" s="775">
        <f>SUM(B6:B14)</f>
        <v>3499.7148588099999</v>
      </c>
      <c r="C25" s="775">
        <f>SUM(C6:C14)</f>
        <v>1755.6752352000001</v>
      </c>
      <c r="D25" s="775">
        <f>SUM(D6:D14)</f>
        <v>4976.77937509</v>
      </c>
      <c r="E25" s="775">
        <f>SUM(E6:E14)</f>
        <v>3057.8201569600001</v>
      </c>
      <c r="F25" s="775">
        <f>SUM(F6:F14)</f>
        <v>13289.97962606</v>
      </c>
      <c r="H25" s="772"/>
      <c r="I25" s="772"/>
      <c r="J25" s="772"/>
      <c r="K25" s="772"/>
      <c r="L25" s="772"/>
      <c r="M25" s="772"/>
      <c r="N25" s="772"/>
      <c r="O25" s="772"/>
      <c r="P25" s="772"/>
      <c r="Q25" s="772"/>
    </row>
    <row r="26" spans="1:17">
      <c r="B26" s="255"/>
      <c r="C26" s="255"/>
      <c r="D26" s="255"/>
      <c r="E26" s="255"/>
      <c r="F26" s="255"/>
      <c r="H26" s="772"/>
      <c r="I26" s="772"/>
      <c r="J26" s="772"/>
      <c r="K26" s="772"/>
      <c r="L26" s="772"/>
      <c r="M26" s="772"/>
      <c r="N26" s="772"/>
      <c r="O26" s="772"/>
      <c r="P26" s="772"/>
      <c r="Q26" s="772"/>
    </row>
    <row r="27" spans="1:17" ht="28.5" customHeight="1">
      <c r="A27" s="806" t="s">
        <v>570</v>
      </c>
      <c r="B27" s="806"/>
      <c r="C27" s="806"/>
      <c r="D27" s="806"/>
      <c r="E27" s="806"/>
      <c r="F27" s="806"/>
    </row>
  </sheetData>
  <mergeCells count="1">
    <mergeCell ref="A27:F2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5"/>
  <sheetViews>
    <sheetView view="pageBreakPreview" zoomScaleNormal="100" zoomScaleSheetLayoutView="100" workbookViewId="0">
      <selection activeCell="D21" sqref="D21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13">
      <c r="A1" s="161" t="s">
        <v>346</v>
      </c>
      <c r="B1" s="175"/>
      <c r="C1" s="175"/>
      <c r="D1" s="175"/>
      <c r="E1" s="175"/>
      <c r="F1" s="175"/>
    </row>
    <row r="2" spans="1:13" ht="15.75">
      <c r="A2" s="136" t="s">
        <v>347</v>
      </c>
      <c r="B2" s="175"/>
      <c r="C2" s="175"/>
      <c r="D2" s="175"/>
      <c r="E2" s="175"/>
      <c r="F2" s="175"/>
    </row>
    <row r="3" spans="1:13">
      <c r="A3" s="161"/>
      <c r="B3" s="175"/>
      <c r="C3" s="175"/>
      <c r="D3" s="175"/>
      <c r="E3" s="175"/>
      <c r="F3" s="175"/>
    </row>
    <row r="4" spans="1:13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13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13">
      <c r="A6" s="161">
        <v>2011</v>
      </c>
      <c r="B6" s="175">
        <v>58.66</v>
      </c>
      <c r="C6" s="175">
        <v>146.12</v>
      </c>
      <c r="D6" s="175">
        <v>70.680000000000007</v>
      </c>
      <c r="E6" s="175">
        <v>135.63</v>
      </c>
      <c r="F6" s="175">
        <v>411.09</v>
      </c>
      <c r="G6" s="257"/>
    </row>
    <row r="7" spans="1:13">
      <c r="A7" s="161">
        <v>2012</v>
      </c>
      <c r="B7" s="175">
        <v>441.66</v>
      </c>
      <c r="C7" s="175">
        <v>12.71</v>
      </c>
      <c r="D7" s="175">
        <v>571.66999999999996</v>
      </c>
      <c r="E7" s="175">
        <v>941.67</v>
      </c>
      <c r="F7" s="187">
        <v>1967.71</v>
      </c>
      <c r="G7" s="257"/>
    </row>
    <row r="8" spans="1:13">
      <c r="A8" s="161">
        <v>2013</v>
      </c>
      <c r="B8" s="175">
        <v>336.98</v>
      </c>
      <c r="C8" s="175">
        <v>11.91</v>
      </c>
      <c r="D8" s="175">
        <v>505.37</v>
      </c>
      <c r="E8" s="175">
        <v>809.47</v>
      </c>
      <c r="F8" s="187">
        <v>1663.73</v>
      </c>
      <c r="G8" s="257"/>
    </row>
    <row r="9" spans="1:13">
      <c r="A9" s="161">
        <v>2014</v>
      </c>
      <c r="B9" s="175">
        <v>372.45</v>
      </c>
      <c r="C9" s="175">
        <v>120.64</v>
      </c>
      <c r="D9" s="175">
        <v>528.97</v>
      </c>
      <c r="E9" s="175">
        <v>535.11</v>
      </c>
      <c r="F9" s="187">
        <v>1557.17</v>
      </c>
      <c r="G9" s="257"/>
    </row>
    <row r="10" spans="1:13">
      <c r="A10" s="161">
        <v>2015</v>
      </c>
      <c r="B10" s="175">
        <v>208.18</v>
      </c>
      <c r="C10" s="175">
        <v>198.71</v>
      </c>
      <c r="D10" s="175">
        <v>352.16</v>
      </c>
      <c r="E10" s="175">
        <v>344.16</v>
      </c>
      <c r="F10" s="187">
        <v>1103.2</v>
      </c>
      <c r="G10" s="257"/>
    </row>
    <row r="11" spans="1:13">
      <c r="A11" s="161">
        <v>2016</v>
      </c>
      <c r="B11" s="175">
        <v>236.43</v>
      </c>
      <c r="C11" s="175">
        <v>205.76</v>
      </c>
      <c r="D11" s="175">
        <v>519.58000000000004</v>
      </c>
      <c r="E11" s="175">
        <v>101.5</v>
      </c>
      <c r="F11" s="187">
        <v>1063.27</v>
      </c>
      <c r="G11" s="257"/>
    </row>
    <row r="12" spans="1:13">
      <c r="A12" s="161">
        <v>2017</v>
      </c>
      <c r="B12" s="256">
        <v>638.01203592000002</v>
      </c>
      <c r="C12" s="256">
        <v>260.90940907000004</v>
      </c>
      <c r="D12" s="256">
        <v>808.82568502999993</v>
      </c>
      <c r="E12" s="256">
        <v>66.167433000000003</v>
      </c>
      <c r="F12" s="256">
        <v>1773.9145630200001</v>
      </c>
      <c r="G12" s="257"/>
    </row>
    <row r="13" spans="1:13">
      <c r="A13" s="161">
        <v>2018</v>
      </c>
      <c r="B13" s="256">
        <v>770.44</v>
      </c>
      <c r="C13" s="256">
        <v>267.08999999999997</v>
      </c>
      <c r="D13" s="256">
        <v>980.07</v>
      </c>
      <c r="E13" s="256">
        <v>88.32</v>
      </c>
      <c r="F13" s="256">
        <f>SUM(B13:E13)</f>
        <v>2105.92</v>
      </c>
      <c r="G13" s="257"/>
    </row>
    <row r="14" spans="1:13">
      <c r="A14" s="398" t="s">
        <v>443</v>
      </c>
      <c r="B14" s="189">
        <f>SUM(B15:B16)</f>
        <v>59.335118989999998</v>
      </c>
      <c r="C14" s="189">
        <f t="shared" ref="C14:F14" si="0">SUM(C15:C16)</f>
        <v>37.588855010000003</v>
      </c>
      <c r="D14" s="189">
        <f t="shared" si="0"/>
        <v>88.513385049999997</v>
      </c>
      <c r="E14" s="189">
        <f t="shared" si="0"/>
        <v>1.9999999999999999E-6</v>
      </c>
      <c r="F14" s="189">
        <f t="shared" si="0"/>
        <v>185.43736104999996</v>
      </c>
    </row>
    <row r="15" spans="1:13">
      <c r="A15" s="161" t="s">
        <v>137</v>
      </c>
      <c r="B15" s="256">
        <v>6.39099E-3</v>
      </c>
      <c r="C15" s="256">
        <v>11.426939990000001</v>
      </c>
      <c r="D15" s="256">
        <v>2.0681000000000001E-2</v>
      </c>
      <c r="E15" s="256">
        <v>0</v>
      </c>
      <c r="F15" s="395">
        <f>SUM(B15:E15)</f>
        <v>11.454011980000001</v>
      </c>
      <c r="G15" s="258"/>
      <c r="H15" s="389"/>
      <c r="I15" s="389"/>
      <c r="J15" s="389"/>
      <c r="K15" s="390"/>
      <c r="L15" s="390"/>
      <c r="M15" s="390"/>
    </row>
    <row r="16" spans="1:13">
      <c r="A16" s="394" t="s">
        <v>138</v>
      </c>
      <c r="B16" s="396">
        <v>59.328727999999998</v>
      </c>
      <c r="C16" s="396">
        <v>26.161915019999999</v>
      </c>
      <c r="D16" s="396">
        <v>88.49270405</v>
      </c>
      <c r="E16" s="396">
        <v>1.9999999999999999E-6</v>
      </c>
      <c r="F16" s="397">
        <f>SUM(B16:E16)</f>
        <v>173.98334906999997</v>
      </c>
      <c r="G16" s="258"/>
      <c r="H16" s="390"/>
      <c r="I16" s="390"/>
      <c r="J16" s="389"/>
      <c r="K16" s="390"/>
      <c r="L16" s="390"/>
      <c r="M16" s="390"/>
    </row>
    <row r="17" spans="1:13">
      <c r="A17" s="394"/>
      <c r="B17" s="396"/>
      <c r="C17" s="396"/>
      <c r="D17" s="396"/>
      <c r="E17" s="396"/>
      <c r="F17" s="397"/>
      <c r="G17" s="258"/>
      <c r="H17" s="390"/>
      <c r="I17" s="390"/>
      <c r="J17" s="389"/>
      <c r="K17" s="390"/>
      <c r="L17" s="390"/>
      <c r="M17" s="390"/>
    </row>
    <row r="18" spans="1:13">
      <c r="A18" s="393" t="s">
        <v>342</v>
      </c>
      <c r="B18" s="391">
        <f>SUM(B6:B14)</f>
        <v>3122.1471549100002</v>
      </c>
      <c r="C18" s="391">
        <f>SUM(C6:C14)</f>
        <v>1261.4382640800002</v>
      </c>
      <c r="D18" s="391">
        <f>SUM(D6:D14)</f>
        <v>4425.8390700799991</v>
      </c>
      <c r="E18" s="391">
        <f>SUM(E6:E14)</f>
        <v>3022.0274350000004</v>
      </c>
      <c r="F18" s="391">
        <f>SUM(F6:F14)</f>
        <v>11831.441924070001</v>
      </c>
      <c r="H18" s="390"/>
      <c r="I18" s="390"/>
    </row>
    <row r="19" spans="1:13">
      <c r="B19" s="255"/>
      <c r="C19" s="255"/>
      <c r="D19" s="255"/>
      <c r="E19" s="255"/>
      <c r="F19" s="255"/>
      <c r="H19" s="390"/>
      <c r="I19" s="390"/>
    </row>
    <row r="20" spans="1:13" ht="32.25" customHeight="1">
      <c r="A20" s="806" t="s">
        <v>469</v>
      </c>
      <c r="B20" s="806"/>
      <c r="C20" s="806"/>
      <c r="D20" s="806"/>
      <c r="E20" s="806"/>
      <c r="F20" s="806"/>
    </row>
    <row r="24" spans="1:13">
      <c r="B24" s="392"/>
      <c r="C24" s="392"/>
      <c r="D24" s="392"/>
      <c r="E24" s="392"/>
    </row>
    <row r="25" spans="1:13">
      <c r="B25" s="392"/>
      <c r="C25" s="392"/>
      <c r="D25" s="392"/>
      <c r="E25" s="392"/>
    </row>
  </sheetData>
  <mergeCells count="1">
    <mergeCell ref="A20:F20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89" t="s">
        <v>172</v>
      </c>
      <c r="C2" s="789"/>
      <c r="D2" s="789"/>
      <c r="E2" s="789"/>
      <c r="F2" s="789"/>
      <c r="G2" s="789"/>
    </row>
    <row r="3" spans="2:8">
      <c r="B3" s="789" t="s">
        <v>171</v>
      </c>
      <c r="C3" s="789"/>
      <c r="D3" s="789"/>
      <c r="E3" s="789"/>
      <c r="F3" s="789"/>
      <c r="G3" s="789"/>
    </row>
    <row r="5" spans="2:8" ht="33.75">
      <c r="B5" s="83"/>
      <c r="C5" s="84" t="s">
        <v>128</v>
      </c>
      <c r="D5" s="83" t="s">
        <v>129</v>
      </c>
      <c r="E5" s="83" t="s">
        <v>130</v>
      </c>
      <c r="F5" s="85" t="s">
        <v>131</v>
      </c>
      <c r="G5" s="85" t="s">
        <v>132</v>
      </c>
      <c r="H5" s="85" t="s">
        <v>55</v>
      </c>
    </row>
    <row r="8" spans="2:8">
      <c r="B8" s="57">
        <v>2011</v>
      </c>
      <c r="C8" s="58" t="s">
        <v>133</v>
      </c>
      <c r="D8" s="59" t="s">
        <v>134</v>
      </c>
      <c r="E8" s="59">
        <v>74.252005180000012</v>
      </c>
      <c r="F8" s="59" t="s">
        <v>54</v>
      </c>
      <c r="G8" s="60" t="s">
        <v>54</v>
      </c>
      <c r="H8" s="60">
        <f>SUM(D8:G8)</f>
        <v>74.252005180000012</v>
      </c>
    </row>
    <row r="9" spans="2:8">
      <c r="B9" s="61"/>
      <c r="C9" s="62" t="s">
        <v>135</v>
      </c>
      <c r="D9" s="63">
        <v>5.07822101</v>
      </c>
      <c r="E9" s="63">
        <v>70.916692009999991</v>
      </c>
      <c r="F9" s="63">
        <v>5.4546779699999997</v>
      </c>
      <c r="G9" s="64" t="s">
        <v>54</v>
      </c>
      <c r="H9" s="64">
        <f t="shared" ref="H9:H61" si="0">SUM(D9:G9)</f>
        <v>81.44959098999999</v>
      </c>
    </row>
    <row r="10" spans="2:8">
      <c r="B10" s="65"/>
      <c r="C10" s="66" t="s">
        <v>136</v>
      </c>
      <c r="D10" s="67">
        <v>53.582341989999996</v>
      </c>
      <c r="E10" s="67">
        <v>0.95393199000000006</v>
      </c>
      <c r="F10" s="67">
        <v>65.223550990000007</v>
      </c>
      <c r="G10" s="68">
        <v>135.62538000999999</v>
      </c>
      <c r="H10" s="68">
        <f t="shared" si="0"/>
        <v>255.38520498</v>
      </c>
    </row>
    <row r="11" spans="2:8">
      <c r="B11" s="118"/>
      <c r="C11" s="116" t="s">
        <v>55</v>
      </c>
      <c r="D11" s="119">
        <f>SUM(D8:D10)</f>
        <v>58.660562999999996</v>
      </c>
      <c r="E11" s="119">
        <f>SUM(E8:E10)</f>
        <v>146.12262917999999</v>
      </c>
      <c r="F11" s="119">
        <f>SUM(F8:F10)</f>
        <v>70.678228960000013</v>
      </c>
      <c r="G11" s="119">
        <f>SUM(G8:G10)</f>
        <v>135.62538000999999</v>
      </c>
      <c r="H11" s="119">
        <f t="shared" si="0"/>
        <v>411.08680114999993</v>
      </c>
    </row>
    <row r="12" spans="2:8">
      <c r="B12" s="57">
        <v>2012</v>
      </c>
      <c r="C12" s="58" t="s">
        <v>137</v>
      </c>
      <c r="D12" s="59">
        <v>62.824097009999996</v>
      </c>
      <c r="E12" s="59">
        <v>4.1418440200000006</v>
      </c>
      <c r="F12" s="59">
        <v>74.358613950000006</v>
      </c>
      <c r="G12" s="60">
        <v>81.362797069999985</v>
      </c>
      <c r="H12" s="60">
        <f t="shared" si="0"/>
        <v>222.68735205000002</v>
      </c>
    </row>
    <row r="13" spans="2:8">
      <c r="B13" s="61"/>
      <c r="C13" s="62" t="s">
        <v>138</v>
      </c>
      <c r="D13" s="63">
        <v>48.167363980000005</v>
      </c>
      <c r="E13" s="63">
        <v>0.10188</v>
      </c>
      <c r="F13" s="63">
        <v>60.340161020000004</v>
      </c>
      <c r="G13" s="64">
        <v>48.651877030000001</v>
      </c>
      <c r="H13" s="64">
        <f t="shared" si="0"/>
        <v>157.26128203000002</v>
      </c>
    </row>
    <row r="14" spans="2:8">
      <c r="B14" s="61"/>
      <c r="C14" s="62" t="s">
        <v>139</v>
      </c>
      <c r="D14" s="63">
        <v>9.1524989899999998</v>
      </c>
      <c r="E14" s="63">
        <v>0.37464199999999998</v>
      </c>
      <c r="F14" s="63">
        <v>9.9011580099999996</v>
      </c>
      <c r="G14" s="64">
        <v>63.045594969999996</v>
      </c>
      <c r="H14" s="64">
        <f t="shared" si="0"/>
        <v>82.473893969999992</v>
      </c>
    </row>
    <row r="15" spans="2:8">
      <c r="B15" s="61"/>
      <c r="C15" s="62" t="s">
        <v>140</v>
      </c>
      <c r="D15" s="63" t="s">
        <v>134</v>
      </c>
      <c r="E15" s="63">
        <v>0.65635500000000002</v>
      </c>
      <c r="F15" s="63" t="s">
        <v>54</v>
      </c>
      <c r="G15" s="64" t="s">
        <v>54</v>
      </c>
      <c r="H15" s="64">
        <f t="shared" si="0"/>
        <v>0.65635500000000002</v>
      </c>
    </row>
    <row r="16" spans="2:8">
      <c r="B16" s="61"/>
      <c r="C16" s="62" t="s">
        <v>141</v>
      </c>
      <c r="D16" s="63">
        <v>39.030414999999998</v>
      </c>
      <c r="E16" s="63">
        <v>1.0892379699999999</v>
      </c>
      <c r="F16" s="63">
        <v>49.080779019999994</v>
      </c>
      <c r="G16" s="64">
        <v>145.60501001</v>
      </c>
      <c r="H16" s="64">
        <f t="shared" si="0"/>
        <v>234.805442</v>
      </c>
    </row>
    <row r="17" spans="2:8">
      <c r="B17" s="61"/>
      <c r="C17" s="62" t="s">
        <v>142</v>
      </c>
      <c r="D17" s="63">
        <v>79.399479990000003</v>
      </c>
      <c r="E17" s="63">
        <v>0.66559897000000001</v>
      </c>
      <c r="F17" s="63">
        <v>102.48355596000002</v>
      </c>
      <c r="G17" s="64">
        <v>107.716645</v>
      </c>
      <c r="H17" s="64">
        <f t="shared" si="0"/>
        <v>290.26527992000001</v>
      </c>
    </row>
    <row r="18" spans="2:8">
      <c r="B18" s="61"/>
      <c r="C18" s="62" t="s">
        <v>143</v>
      </c>
      <c r="D18" s="63" t="s">
        <v>134</v>
      </c>
      <c r="E18" s="63">
        <v>0.35561801999999998</v>
      </c>
      <c r="F18" s="63">
        <v>0.39148200000000005</v>
      </c>
      <c r="G18" s="64" t="s">
        <v>54</v>
      </c>
      <c r="H18" s="64">
        <f t="shared" si="0"/>
        <v>0.74710001999999998</v>
      </c>
    </row>
    <row r="19" spans="2:8">
      <c r="B19" s="61"/>
      <c r="C19" s="62" t="s">
        <v>144</v>
      </c>
      <c r="D19" s="63">
        <v>18.247289000000002</v>
      </c>
      <c r="E19" s="63">
        <v>1.148998</v>
      </c>
      <c r="F19" s="63">
        <v>25.069594939999998</v>
      </c>
      <c r="G19" s="64" t="s">
        <v>54</v>
      </c>
      <c r="H19" s="64">
        <f t="shared" si="0"/>
        <v>44.465881940000003</v>
      </c>
    </row>
    <row r="20" spans="2:8">
      <c r="B20" s="61"/>
      <c r="C20" s="62" t="s">
        <v>145</v>
      </c>
      <c r="D20" s="63">
        <v>96.126011009999985</v>
      </c>
      <c r="E20" s="63">
        <v>1.207028</v>
      </c>
      <c r="F20" s="63">
        <v>124.00815412</v>
      </c>
      <c r="G20" s="64">
        <v>274.66685699999999</v>
      </c>
      <c r="H20" s="64">
        <f t="shared" si="0"/>
        <v>496.00805012999996</v>
      </c>
    </row>
    <row r="21" spans="2:8">
      <c r="B21" s="61"/>
      <c r="C21" s="62" t="s">
        <v>133</v>
      </c>
      <c r="D21" s="63" t="s">
        <v>134</v>
      </c>
      <c r="E21" s="63">
        <v>1.6384880000000002</v>
      </c>
      <c r="F21" s="63" t="s">
        <v>54</v>
      </c>
      <c r="G21" s="64" t="s">
        <v>54</v>
      </c>
      <c r="H21" s="64">
        <f t="shared" si="0"/>
        <v>1.6384880000000002</v>
      </c>
    </row>
    <row r="22" spans="2:8">
      <c r="B22" s="61"/>
      <c r="C22" s="62" t="s">
        <v>135</v>
      </c>
      <c r="D22" s="63">
        <v>37.156631010000005</v>
      </c>
      <c r="E22" s="63">
        <v>1.271609</v>
      </c>
      <c r="F22" s="63">
        <v>54.745559030000003</v>
      </c>
      <c r="G22" s="64" t="s">
        <v>54</v>
      </c>
      <c r="H22" s="64">
        <f t="shared" si="0"/>
        <v>93.173799040000006</v>
      </c>
    </row>
    <row r="23" spans="2:8">
      <c r="B23" s="65"/>
      <c r="C23" s="66" t="s">
        <v>146</v>
      </c>
      <c r="D23" s="67">
        <v>51.55153301</v>
      </c>
      <c r="E23" s="67">
        <v>5.9597000000000004E-2</v>
      </c>
      <c r="F23" s="67">
        <v>71.292634950000007</v>
      </c>
      <c r="G23" s="68">
        <v>220.61931699000002</v>
      </c>
      <c r="H23" s="68">
        <f t="shared" si="0"/>
        <v>343.52308195000001</v>
      </c>
    </row>
    <row r="24" spans="2:8">
      <c r="B24" s="118"/>
      <c r="C24" s="116" t="s">
        <v>55</v>
      </c>
      <c r="D24" s="119">
        <f>SUM(D12:D23)</f>
        <v>441.65531900000008</v>
      </c>
      <c r="E24" s="119">
        <f>SUM(E12:E23)</f>
        <v>12.710895980000002</v>
      </c>
      <c r="F24" s="119">
        <f>SUM(F12:F23)</f>
        <v>571.671693</v>
      </c>
      <c r="G24" s="119">
        <f>SUM(G12:G23)</f>
        <v>941.66809807000004</v>
      </c>
      <c r="H24" s="119">
        <f t="shared" si="0"/>
        <v>1967.70600605</v>
      </c>
    </row>
    <row r="25" spans="2:8">
      <c r="B25" s="57">
        <v>2013</v>
      </c>
      <c r="C25" s="58" t="s">
        <v>137</v>
      </c>
      <c r="D25" s="59">
        <v>7.6820100000000004E-3</v>
      </c>
      <c r="E25" s="59">
        <v>1.6654300100000001</v>
      </c>
      <c r="F25" s="59">
        <v>0.67418499999999992</v>
      </c>
      <c r="G25" s="60">
        <v>0</v>
      </c>
      <c r="H25" s="60">
        <f t="shared" si="0"/>
        <v>2.3472970200000001</v>
      </c>
    </row>
    <row r="26" spans="2:8">
      <c r="B26" s="61"/>
      <c r="C26" s="62" t="s">
        <v>138</v>
      </c>
      <c r="D26" s="63">
        <v>21.660934000000001</v>
      </c>
      <c r="E26" s="63">
        <v>2.360214</v>
      </c>
      <c r="F26" s="63">
        <v>33.753632039999999</v>
      </c>
      <c r="G26" s="64">
        <v>5.4566549999999996</v>
      </c>
      <c r="H26" s="64">
        <f t="shared" si="0"/>
        <v>63.231435039999994</v>
      </c>
    </row>
    <row r="27" spans="2:8">
      <c r="B27" s="61"/>
      <c r="C27" s="62" t="s">
        <v>139</v>
      </c>
      <c r="D27" s="63">
        <v>65.725545979999993</v>
      </c>
      <c r="E27" s="63">
        <v>1.359478</v>
      </c>
      <c r="F27" s="63">
        <v>90.361466989999997</v>
      </c>
      <c r="G27" s="64">
        <v>293.31292001999998</v>
      </c>
      <c r="H27" s="64">
        <f t="shared" si="0"/>
        <v>450.75941098999999</v>
      </c>
    </row>
    <row r="28" spans="2:8">
      <c r="B28" s="61"/>
      <c r="C28" s="62" t="s">
        <v>120</v>
      </c>
      <c r="D28" s="63">
        <v>1.3670899599999999</v>
      </c>
      <c r="E28" s="63">
        <v>0.489813</v>
      </c>
      <c r="F28" s="63">
        <v>0.87217999999999996</v>
      </c>
      <c r="G28" s="64">
        <v>1.9000000000000001E-5</v>
      </c>
      <c r="H28" s="64">
        <f t="shared" si="0"/>
        <v>2.7291019599999999</v>
      </c>
    </row>
    <row r="29" spans="2:8">
      <c r="B29" s="61"/>
      <c r="C29" s="62" t="s">
        <v>141</v>
      </c>
      <c r="D29" s="63">
        <v>23.826887970000001</v>
      </c>
      <c r="E29" s="63">
        <v>0.68775702000000005</v>
      </c>
      <c r="F29" s="63">
        <v>34.449959069999998</v>
      </c>
      <c r="G29" s="64">
        <v>132.62300809000001</v>
      </c>
      <c r="H29" s="64">
        <f t="shared" si="0"/>
        <v>191.58761215000001</v>
      </c>
    </row>
    <row r="30" spans="2:8">
      <c r="B30" s="61"/>
      <c r="C30" s="62" t="s">
        <v>142</v>
      </c>
      <c r="D30" s="63">
        <v>73.42502300999999</v>
      </c>
      <c r="E30" s="63">
        <v>0.47390100000000002</v>
      </c>
      <c r="F30" s="63">
        <v>112.57678302000001</v>
      </c>
      <c r="G30" s="64">
        <v>20.224245</v>
      </c>
      <c r="H30" s="64">
        <f t="shared" si="0"/>
        <v>206.69995202999999</v>
      </c>
    </row>
    <row r="31" spans="2:8">
      <c r="B31" s="61"/>
      <c r="C31" s="62" t="s">
        <v>143</v>
      </c>
      <c r="D31" s="63">
        <v>0</v>
      </c>
      <c r="E31" s="63">
        <v>0.63022696999999994</v>
      </c>
      <c r="F31" s="63">
        <v>0.32477</v>
      </c>
      <c r="G31" s="64">
        <v>0</v>
      </c>
      <c r="H31" s="64">
        <f t="shared" si="0"/>
        <v>0.95499696999999995</v>
      </c>
    </row>
    <row r="32" spans="2:8">
      <c r="B32" s="61"/>
      <c r="C32" s="62" t="s">
        <v>147</v>
      </c>
      <c r="D32" s="63">
        <v>25.174167000000001</v>
      </c>
      <c r="E32" s="63">
        <v>0.69820694999999999</v>
      </c>
      <c r="F32" s="63">
        <v>45.54200307</v>
      </c>
      <c r="G32" s="64">
        <v>72.417529980000012</v>
      </c>
      <c r="H32" s="64">
        <f t="shared" si="0"/>
        <v>143.831907</v>
      </c>
    </row>
    <row r="33" spans="2:8">
      <c r="B33" s="61"/>
      <c r="C33" s="62" t="s">
        <v>148</v>
      </c>
      <c r="D33" s="63">
        <v>41.106206010000008</v>
      </c>
      <c r="E33" s="63">
        <v>0.65959699999999999</v>
      </c>
      <c r="F33" s="63">
        <v>60.56780002</v>
      </c>
      <c r="G33" s="64">
        <v>96.463214010000016</v>
      </c>
      <c r="H33" s="64">
        <f t="shared" si="0"/>
        <v>198.79681704000001</v>
      </c>
    </row>
    <row r="34" spans="2:8">
      <c r="B34" s="61"/>
      <c r="C34" s="62" t="s">
        <v>149</v>
      </c>
      <c r="D34" s="63">
        <v>3.9786000000000002E-2</v>
      </c>
      <c r="E34" s="63">
        <v>0.80451007999999991</v>
      </c>
      <c r="F34" s="63">
        <v>1.1600559499999998</v>
      </c>
      <c r="G34" s="64">
        <v>0.2</v>
      </c>
      <c r="H34" s="64">
        <f t="shared" si="0"/>
        <v>2.2043520299999999</v>
      </c>
    </row>
    <row r="35" spans="2:8">
      <c r="B35" s="61"/>
      <c r="C35" s="62" t="s">
        <v>135</v>
      </c>
      <c r="D35" s="63">
        <v>13.09331203</v>
      </c>
      <c r="E35" s="63">
        <v>0.6853490000000001</v>
      </c>
      <c r="F35" s="63">
        <v>20.488748059999999</v>
      </c>
      <c r="G35" s="64">
        <v>178.25462704</v>
      </c>
      <c r="H35" s="64">
        <f t="shared" si="0"/>
        <v>212.52203613</v>
      </c>
    </row>
    <row r="36" spans="2:8">
      <c r="B36" s="65"/>
      <c r="C36" s="66" t="s">
        <v>136</v>
      </c>
      <c r="D36" s="67">
        <v>71.55782400999999</v>
      </c>
      <c r="E36" s="67">
        <v>1.3957080000000002</v>
      </c>
      <c r="F36" s="67">
        <v>104.59380802</v>
      </c>
      <c r="G36" s="68">
        <v>10.52248393</v>
      </c>
      <c r="H36" s="68">
        <f t="shared" si="0"/>
        <v>188.06982395999998</v>
      </c>
    </row>
    <row r="37" spans="2:8">
      <c r="B37" s="118"/>
      <c r="C37" s="116" t="s">
        <v>55</v>
      </c>
      <c r="D37" s="119">
        <f>SUM(D25:D36)</f>
        <v>336.98445797999995</v>
      </c>
      <c r="E37" s="119">
        <f>SUM(E25:E36)</f>
        <v>11.910191030000002</v>
      </c>
      <c r="F37" s="119">
        <f>SUM(F25:F36)</f>
        <v>505.36539124000001</v>
      </c>
      <c r="G37" s="119">
        <f>SUM(G25:G36)</f>
        <v>809.47470207000003</v>
      </c>
      <c r="H37" s="119">
        <f t="shared" si="0"/>
        <v>1663.7347423199999</v>
      </c>
    </row>
    <row r="38" spans="2:8">
      <c r="B38" s="57">
        <v>2014</v>
      </c>
      <c r="C38" s="58" t="s">
        <v>137</v>
      </c>
      <c r="D38" s="59" t="s">
        <v>54</v>
      </c>
      <c r="E38" s="59">
        <v>1.3267860900000001</v>
      </c>
      <c r="F38" s="59" t="s">
        <v>54</v>
      </c>
      <c r="G38" s="60" t="s">
        <v>54</v>
      </c>
      <c r="H38" s="60">
        <f t="shared" si="0"/>
        <v>1.3267860900000001</v>
      </c>
    </row>
    <row r="39" spans="2:8">
      <c r="B39" s="61"/>
      <c r="C39" s="62" t="s">
        <v>138</v>
      </c>
      <c r="D39" s="63">
        <v>10.899421019999998</v>
      </c>
      <c r="E39" s="63">
        <v>0.32034800000000002</v>
      </c>
      <c r="F39" s="63">
        <v>15.217180990000001</v>
      </c>
      <c r="G39" s="64">
        <v>55.58428601</v>
      </c>
      <c r="H39" s="64">
        <f t="shared" si="0"/>
        <v>82.021236020000003</v>
      </c>
    </row>
    <row r="40" spans="2:8">
      <c r="B40" s="61"/>
      <c r="C40" s="62" t="s">
        <v>139</v>
      </c>
      <c r="D40" s="63">
        <v>61.024490990000004</v>
      </c>
      <c r="E40" s="63">
        <v>0.82191999999999998</v>
      </c>
      <c r="F40" s="63">
        <v>98.17055302</v>
      </c>
      <c r="G40" s="64">
        <v>182.77540000999997</v>
      </c>
      <c r="H40" s="64">
        <f t="shared" si="0"/>
        <v>342.79236401999998</v>
      </c>
    </row>
    <row r="41" spans="2:8">
      <c r="B41" s="61"/>
      <c r="C41" s="62" t="s">
        <v>140</v>
      </c>
      <c r="D41" s="63">
        <v>3.6859999999999997E-2</v>
      </c>
      <c r="E41" s="63">
        <v>0.92506001000000004</v>
      </c>
      <c r="F41" s="63">
        <v>7.8101000000000004E-2</v>
      </c>
      <c r="G41" s="64">
        <v>3.8099999999999999E-4</v>
      </c>
      <c r="H41" s="64">
        <f t="shared" si="0"/>
        <v>1.04040201</v>
      </c>
    </row>
    <row r="42" spans="2:8">
      <c r="B42" s="61"/>
      <c r="C42" s="62" t="s">
        <v>141</v>
      </c>
      <c r="D42" s="63">
        <v>38.302218000000018</v>
      </c>
      <c r="E42" s="63">
        <v>42.345388</v>
      </c>
      <c r="F42" s="63">
        <v>54.057368050000008</v>
      </c>
      <c r="G42" s="64">
        <v>1.9800000000000002E-4</v>
      </c>
      <c r="H42" s="64">
        <f t="shared" si="0"/>
        <v>134.70517205000004</v>
      </c>
    </row>
    <row r="43" spans="2:8">
      <c r="B43" s="61"/>
      <c r="C43" s="62" t="s">
        <v>142</v>
      </c>
      <c r="D43" s="63">
        <v>64.771010009999998</v>
      </c>
      <c r="E43" s="63">
        <v>10.538568999999999</v>
      </c>
      <c r="F43" s="63">
        <v>88.058616010000009</v>
      </c>
      <c r="G43" s="64">
        <v>101.32263998000001</v>
      </c>
      <c r="H43" s="64">
        <f t="shared" si="0"/>
        <v>264.69083499999999</v>
      </c>
    </row>
    <row r="44" spans="2:8">
      <c r="B44" s="61"/>
      <c r="C44" s="62" t="s">
        <v>143</v>
      </c>
      <c r="D44" s="63" t="s">
        <v>54</v>
      </c>
      <c r="E44" s="63">
        <v>0.33582699999999999</v>
      </c>
      <c r="F44" s="63">
        <v>0.26256699999999999</v>
      </c>
      <c r="G44" s="64">
        <v>2.1699999999999999E-4</v>
      </c>
      <c r="H44" s="64">
        <f t="shared" si="0"/>
        <v>0.598611</v>
      </c>
    </row>
    <row r="45" spans="2:8">
      <c r="B45" s="61"/>
      <c r="C45" s="62" t="s">
        <v>144</v>
      </c>
      <c r="D45" s="63">
        <v>40.871275009999998</v>
      </c>
      <c r="E45" s="63">
        <v>11.906943</v>
      </c>
      <c r="F45" s="63">
        <v>46.515311079999996</v>
      </c>
      <c r="G45" s="64" t="s">
        <v>54</v>
      </c>
      <c r="H45" s="64">
        <f t="shared" si="0"/>
        <v>99.293529089999993</v>
      </c>
    </row>
    <row r="46" spans="2:8">
      <c r="B46" s="61"/>
      <c r="C46" s="62" t="s">
        <v>145</v>
      </c>
      <c r="D46" s="63">
        <v>45.749031000000002</v>
      </c>
      <c r="E46" s="63">
        <v>10.390864029999999</v>
      </c>
      <c r="F46" s="63">
        <v>76.482171969999996</v>
      </c>
      <c r="G46" s="64">
        <v>81.299084989999983</v>
      </c>
      <c r="H46" s="64">
        <f t="shared" si="0"/>
        <v>213.92115199</v>
      </c>
    </row>
    <row r="47" spans="2:8">
      <c r="B47" s="61"/>
      <c r="C47" s="62" t="s">
        <v>133</v>
      </c>
      <c r="D47" s="63" t="s">
        <v>54</v>
      </c>
      <c r="E47" s="63">
        <v>10.64740407</v>
      </c>
      <c r="F47" s="63">
        <v>0.13961199999999999</v>
      </c>
      <c r="G47" s="64">
        <v>1.9000000000000001E-5</v>
      </c>
      <c r="H47" s="64">
        <f t="shared" si="0"/>
        <v>10.78703507</v>
      </c>
    </row>
    <row r="48" spans="2:8">
      <c r="B48" s="61"/>
      <c r="C48" s="62" t="s">
        <v>135</v>
      </c>
      <c r="D48" s="63">
        <v>6.2949449999999993</v>
      </c>
      <c r="E48" s="63">
        <v>10.467304</v>
      </c>
      <c r="F48" s="63">
        <v>11.64411799</v>
      </c>
      <c r="G48" s="64">
        <v>31.104816010000004</v>
      </c>
      <c r="H48" s="64">
        <f t="shared" si="0"/>
        <v>59.511183000000003</v>
      </c>
    </row>
    <row r="49" spans="2:9">
      <c r="B49" s="65"/>
      <c r="C49" s="66" t="s">
        <v>146</v>
      </c>
      <c r="D49" s="67">
        <v>104.50301395999999</v>
      </c>
      <c r="E49" s="67">
        <v>20.614069000000001</v>
      </c>
      <c r="F49" s="67">
        <v>138.34492804000004</v>
      </c>
      <c r="G49" s="68">
        <v>83.019745959999995</v>
      </c>
      <c r="H49" s="68">
        <f t="shared" si="0"/>
        <v>346.48175695999998</v>
      </c>
    </row>
    <row r="50" spans="2:9">
      <c r="B50" s="118"/>
      <c r="C50" s="116" t="s">
        <v>55</v>
      </c>
      <c r="D50" s="119">
        <f>SUM(D38:D49)</f>
        <v>372.45226499</v>
      </c>
      <c r="E50" s="119">
        <f>SUM(E38:E49)</f>
        <v>120.64048220000002</v>
      </c>
      <c r="F50" s="119">
        <f>SUM(F38:F49)</f>
        <v>528.97052714999995</v>
      </c>
      <c r="G50" s="119">
        <f>SUM(G38:G49)</f>
        <v>535.10678796000002</v>
      </c>
      <c r="H50" s="119">
        <f t="shared" si="0"/>
        <v>1557.1700622999999</v>
      </c>
    </row>
    <row r="51" spans="2:9">
      <c r="B51" s="57">
        <v>2015</v>
      </c>
      <c r="C51" s="58" t="s">
        <v>137</v>
      </c>
      <c r="D51" s="59" t="s">
        <v>54</v>
      </c>
      <c r="E51" s="59">
        <v>6.7580000000000001E-3</v>
      </c>
      <c r="F51" s="59">
        <v>4.6379999999999998E-3</v>
      </c>
      <c r="G51" s="60" t="s">
        <v>54</v>
      </c>
      <c r="H51" s="60">
        <f t="shared" si="0"/>
        <v>1.1396E-2</v>
      </c>
    </row>
    <row r="52" spans="2:9">
      <c r="B52" s="61"/>
      <c r="C52" s="62" t="s">
        <v>138</v>
      </c>
      <c r="D52" s="63">
        <v>21.104106980000001</v>
      </c>
      <c r="E52" s="63">
        <v>20.560317009999999</v>
      </c>
      <c r="F52" s="63">
        <v>27.443180969999997</v>
      </c>
      <c r="G52" s="64">
        <v>70.524554000000009</v>
      </c>
      <c r="H52" s="64">
        <f t="shared" si="0"/>
        <v>139.63215896000003</v>
      </c>
    </row>
    <row r="53" spans="2:9">
      <c r="B53" s="61"/>
      <c r="C53" s="62" t="s">
        <v>139</v>
      </c>
      <c r="D53" s="63">
        <v>39.545321969999996</v>
      </c>
      <c r="E53" s="63">
        <v>11.567159999999999</v>
      </c>
      <c r="F53" s="63">
        <v>68.441786059999998</v>
      </c>
      <c r="G53" s="64">
        <v>73.175221010000001</v>
      </c>
      <c r="H53" s="64">
        <f t="shared" si="0"/>
        <v>192.72948904</v>
      </c>
      <c r="I53" s="56"/>
    </row>
    <row r="54" spans="2:9">
      <c r="B54" s="61"/>
      <c r="C54" s="62" t="s">
        <v>140</v>
      </c>
      <c r="D54" s="63" t="s">
        <v>54</v>
      </c>
      <c r="E54" s="63">
        <v>16.368392979999999</v>
      </c>
      <c r="F54" s="63" t="s">
        <v>54</v>
      </c>
      <c r="G54" s="64">
        <v>2.0000000000000002E-5</v>
      </c>
      <c r="H54" s="64">
        <f t="shared" si="0"/>
        <v>16.368412979999999</v>
      </c>
      <c r="I54" s="56"/>
    </row>
    <row r="55" spans="2:9">
      <c r="B55" s="61"/>
      <c r="C55" s="62" t="s">
        <v>141</v>
      </c>
      <c r="D55" s="63">
        <v>17.089969980000003</v>
      </c>
      <c r="E55" s="63">
        <v>17.583893009999997</v>
      </c>
      <c r="F55" s="63">
        <v>16.96176904</v>
      </c>
      <c r="G55" s="64">
        <v>48.619993999999998</v>
      </c>
      <c r="H55" s="64">
        <f t="shared" si="0"/>
        <v>100.25562603</v>
      </c>
      <c r="I55" s="56"/>
    </row>
    <row r="56" spans="2:9">
      <c r="B56" s="61"/>
      <c r="C56" s="62" t="s">
        <v>142</v>
      </c>
      <c r="D56" s="63">
        <v>32.906866999999998</v>
      </c>
      <c r="E56" s="63">
        <v>19.527011039999998</v>
      </c>
      <c r="F56" s="63">
        <v>63.153355050000002</v>
      </c>
      <c r="G56" s="64">
        <v>1.2717000000000001E-2</v>
      </c>
      <c r="H56" s="64">
        <f t="shared" si="0"/>
        <v>115.59995008999999</v>
      </c>
      <c r="I56" s="56"/>
    </row>
    <row r="57" spans="2:9">
      <c r="B57" s="61"/>
      <c r="C57" s="62" t="s">
        <v>143</v>
      </c>
      <c r="D57" s="63">
        <v>4.5823999999999997E-2</v>
      </c>
      <c r="E57" s="63">
        <v>21.45757699</v>
      </c>
      <c r="F57" s="63">
        <v>0.34621499999999999</v>
      </c>
      <c r="G57" s="64">
        <v>5.2659999999999998E-3</v>
      </c>
      <c r="H57" s="64">
        <f t="shared" si="0"/>
        <v>21.854881989999999</v>
      </c>
      <c r="I57" s="56"/>
    </row>
    <row r="58" spans="2:9">
      <c r="B58" s="61"/>
      <c r="C58" s="62" t="s">
        <v>147</v>
      </c>
      <c r="D58" s="63">
        <v>22.478963090000001</v>
      </c>
      <c r="E58" s="63">
        <v>17.745928980000002</v>
      </c>
      <c r="F58" s="63">
        <v>24.046518980000002</v>
      </c>
      <c r="G58" s="64">
        <v>28.710903979999998</v>
      </c>
      <c r="H58" s="64">
        <f t="shared" si="0"/>
        <v>92.982315030000009</v>
      </c>
      <c r="I58" s="56"/>
    </row>
    <row r="59" spans="2:9">
      <c r="B59" s="61"/>
      <c r="C59" s="62" t="s">
        <v>154</v>
      </c>
      <c r="D59" s="63">
        <v>34.952205970000001</v>
      </c>
      <c r="E59" s="63">
        <v>25.846466009999997</v>
      </c>
      <c r="F59" s="63">
        <v>69.470865990000007</v>
      </c>
      <c r="G59" s="64">
        <v>63.415780930000004</v>
      </c>
      <c r="H59" s="64">
        <f t="shared" si="0"/>
        <v>193.6853189</v>
      </c>
      <c r="I59" s="56"/>
    </row>
    <row r="60" spans="2:9">
      <c r="B60" s="61"/>
      <c r="C60" s="62" t="s">
        <v>149</v>
      </c>
      <c r="D60" s="63">
        <v>0.65587099000000004</v>
      </c>
      <c r="E60" s="63">
        <v>8.1258590000000002</v>
      </c>
      <c r="F60" s="63">
        <v>0.90228700000000006</v>
      </c>
      <c r="G60" s="64" t="s">
        <v>54</v>
      </c>
      <c r="H60" s="64">
        <f t="shared" si="0"/>
        <v>9.6840169899999999</v>
      </c>
      <c r="I60" s="56"/>
    </row>
    <row r="61" spans="2:9">
      <c r="B61" s="61"/>
      <c r="C61" s="62" t="s">
        <v>135</v>
      </c>
      <c r="D61" s="63">
        <v>3.9933909999999999</v>
      </c>
      <c r="E61" s="63">
        <v>24.51756</v>
      </c>
      <c r="F61" s="63">
        <v>22.891978910000002</v>
      </c>
      <c r="G61" s="64">
        <v>13.276207990000001</v>
      </c>
      <c r="H61" s="64">
        <f t="shared" si="0"/>
        <v>64.679137900000001</v>
      </c>
      <c r="I61" s="56"/>
    </row>
    <row r="62" spans="2:9">
      <c r="B62" s="65"/>
      <c r="C62" s="66" t="s">
        <v>146</v>
      </c>
      <c r="D62" s="67">
        <v>35.403344019999999</v>
      </c>
      <c r="E62" s="67">
        <v>15.398918</v>
      </c>
      <c r="F62" s="67">
        <v>58.496908980000008</v>
      </c>
      <c r="G62" s="68">
        <v>46.422501979999993</v>
      </c>
      <c r="H62" s="68">
        <f>SUM(D62:G62)</f>
        <v>155.72167297999999</v>
      </c>
      <c r="I62" s="56"/>
    </row>
    <row r="63" spans="2:9">
      <c r="B63" s="115"/>
      <c r="C63" s="116" t="s">
        <v>55</v>
      </c>
      <c r="D63" s="117">
        <f>SUM(D51:D62)</f>
        <v>208.17586499999999</v>
      </c>
      <c r="E63" s="117">
        <f>SUM(E51:E62)</f>
        <v>198.70584102000001</v>
      </c>
      <c r="F63" s="117">
        <f>SUM(F51:F62)</f>
        <v>352.15950397999995</v>
      </c>
      <c r="G63" s="117">
        <f>SUM(G51:G62)</f>
        <v>344.16316688999996</v>
      </c>
      <c r="H63" s="117">
        <f>SUM(H51:H62)</f>
        <v>1103.20437689</v>
      </c>
    </row>
    <row r="64" spans="2:9">
      <c r="B64" s="57">
        <v>2016</v>
      </c>
      <c r="C64" s="58" t="s">
        <v>137</v>
      </c>
      <c r="D64" s="59">
        <v>1.376401E-2</v>
      </c>
      <c r="E64" s="59">
        <v>14.001267029999999</v>
      </c>
      <c r="F64" s="59">
        <v>1.0660019999999999</v>
      </c>
      <c r="G64" s="60">
        <v>4.2499999999999998E-4</v>
      </c>
      <c r="H64" s="64">
        <f>SUM(D64:G64)</f>
        <v>15.081458039999998</v>
      </c>
    </row>
    <row r="65" spans="2:8">
      <c r="B65" s="61"/>
      <c r="C65" s="62" t="s">
        <v>138</v>
      </c>
      <c r="D65" s="63">
        <v>5.1839040400000007</v>
      </c>
      <c r="E65" s="63">
        <v>1.8508910000000001</v>
      </c>
      <c r="F65" s="63">
        <v>27.817612949999997</v>
      </c>
      <c r="G65" s="64">
        <v>5.931448969999999</v>
      </c>
      <c r="H65" s="64">
        <f>SUM(D65:G65)</f>
        <v>40.783856959999994</v>
      </c>
    </row>
    <row r="66" spans="2:8">
      <c r="B66" s="61"/>
      <c r="C66" s="62" t="s">
        <v>139</v>
      </c>
      <c r="D66" s="63">
        <v>29.740412020000001</v>
      </c>
      <c r="E66" s="63">
        <v>12.69303</v>
      </c>
      <c r="F66" s="63">
        <v>67.868325979999995</v>
      </c>
      <c r="G66" s="64">
        <v>54.457932</v>
      </c>
      <c r="H66" s="64">
        <f>SUM(D66:G66)</f>
        <v>164.75970000000001</v>
      </c>
    </row>
    <row r="67" spans="2:8">
      <c r="B67" s="61"/>
      <c r="C67" s="62" t="s">
        <v>140</v>
      </c>
      <c r="D67" s="63" t="s">
        <v>54</v>
      </c>
      <c r="E67" s="63">
        <v>6.7270079800000007</v>
      </c>
      <c r="F67" s="63">
        <v>0.33634199999999997</v>
      </c>
      <c r="G67" s="64" t="s">
        <v>54</v>
      </c>
      <c r="H67" s="64">
        <f>SUM(D67:G67)</f>
        <v>7.0633499800000008</v>
      </c>
    </row>
    <row r="68" spans="2:8">
      <c r="B68" s="61"/>
      <c r="C68" s="62" t="s">
        <v>141</v>
      </c>
      <c r="D68" s="63">
        <v>14.202285009999999</v>
      </c>
      <c r="E68" s="63">
        <v>17.326237039999999</v>
      </c>
      <c r="F68" s="63">
        <v>35.276917049999994</v>
      </c>
      <c r="G68" s="64">
        <v>8.4021020000000011</v>
      </c>
      <c r="H68" s="64">
        <f t="shared" ref="H68:H73" si="1">SUM(D68:G68)</f>
        <v>75.2075411</v>
      </c>
    </row>
    <row r="69" spans="2:8" ht="13.9" customHeight="1">
      <c r="B69" s="61"/>
      <c r="C69" s="62" t="s">
        <v>142</v>
      </c>
      <c r="D69" s="63">
        <v>34.191086000000006</v>
      </c>
      <c r="E69" s="63">
        <v>16.941938990000004</v>
      </c>
      <c r="F69" s="63">
        <v>70.099692960000013</v>
      </c>
      <c r="G69" s="64">
        <v>4.0374099999999995</v>
      </c>
      <c r="H69" s="64">
        <f t="shared" si="1"/>
        <v>125.27012795000002</v>
      </c>
    </row>
    <row r="70" spans="2:8">
      <c r="B70" s="61"/>
      <c r="C70" s="62" t="s">
        <v>143</v>
      </c>
      <c r="D70" s="63" t="s">
        <v>54</v>
      </c>
      <c r="E70" s="63">
        <v>8.5411700499999998</v>
      </c>
      <c r="F70" s="63" t="s">
        <v>54</v>
      </c>
      <c r="G70" s="64">
        <v>2.0000000000000002E-5</v>
      </c>
      <c r="H70" s="64">
        <f t="shared" si="1"/>
        <v>8.5411900499999991</v>
      </c>
    </row>
    <row r="71" spans="2:8">
      <c r="B71" s="61"/>
      <c r="C71" s="62" t="s">
        <v>147</v>
      </c>
      <c r="D71" s="63">
        <v>29.751061050000001</v>
      </c>
      <c r="E71" s="63">
        <v>19.108841000000002</v>
      </c>
      <c r="F71" s="63">
        <v>46.702360999999996</v>
      </c>
      <c r="G71" s="64">
        <v>6.2599240199999997</v>
      </c>
      <c r="H71" s="64">
        <f t="shared" si="1"/>
        <v>101.82218707</v>
      </c>
    </row>
    <row r="72" spans="2:8" s="121" customFormat="1">
      <c r="B72" s="61"/>
      <c r="C72" s="62" t="s">
        <v>163</v>
      </c>
      <c r="D72" s="63">
        <v>34.012697000000003</v>
      </c>
      <c r="E72" s="63">
        <v>40.359092960000005</v>
      </c>
      <c r="F72" s="63">
        <v>110.10975304000002</v>
      </c>
      <c r="G72" s="64">
        <v>6.5678010000000002</v>
      </c>
      <c r="H72" s="64">
        <f t="shared" si="1"/>
        <v>191.04934400000002</v>
      </c>
    </row>
    <row r="73" spans="2:8" s="120" customFormat="1">
      <c r="B73" s="61"/>
      <c r="C73" s="62" t="s">
        <v>149</v>
      </c>
      <c r="D73" s="63" t="s">
        <v>54</v>
      </c>
      <c r="E73" s="63">
        <v>18.577441060000002</v>
      </c>
      <c r="F73" s="63">
        <v>0.412051</v>
      </c>
      <c r="G73" s="64" t="s">
        <v>54</v>
      </c>
      <c r="H73" s="64">
        <f t="shared" si="1"/>
        <v>18.989492060000003</v>
      </c>
    </row>
    <row r="74" spans="2:8" s="122" customFormat="1">
      <c r="B74" s="61"/>
      <c r="C74" s="62" t="s">
        <v>135</v>
      </c>
      <c r="D74" s="63">
        <v>22.671478</v>
      </c>
      <c r="E74" s="63">
        <v>16.640420979999998</v>
      </c>
      <c r="F74" s="63">
        <v>43.419377040000001</v>
      </c>
      <c r="G74" s="64">
        <v>4.0992090000000001</v>
      </c>
      <c r="H74" s="64">
        <f>SUM(D74:G74)</f>
        <v>86.830485019999998</v>
      </c>
    </row>
    <row r="75" spans="2:8" s="122" customFormat="1">
      <c r="B75" s="61"/>
      <c r="C75" s="62" t="s">
        <v>146</v>
      </c>
      <c r="D75" s="63">
        <v>66.662418029999998</v>
      </c>
      <c r="E75" s="63">
        <v>32.99460697</v>
      </c>
      <c r="F75" s="63">
        <v>116.46721398999999</v>
      </c>
      <c r="G75" s="64">
        <v>11.746722999999999</v>
      </c>
      <c r="H75" s="64">
        <f>SUM(D75:G75)</f>
        <v>227.87096198999998</v>
      </c>
    </row>
    <row r="76" spans="2:8">
      <c r="B76" s="112"/>
      <c r="C76" s="113" t="s">
        <v>55</v>
      </c>
      <c r="D76" s="114">
        <f>SUM(D64:D75)</f>
        <v>236.42910516000001</v>
      </c>
      <c r="E76" s="114">
        <f>SUM(E64:E75)</f>
        <v>205.76194506000002</v>
      </c>
      <c r="F76" s="114">
        <f>SUM(F64:F75)</f>
        <v>519.57564901000001</v>
      </c>
      <c r="G76" s="114">
        <f>SUM(G64:G75)</f>
        <v>101.50299499</v>
      </c>
      <c r="H76" s="114">
        <f>SUM(H64:H75)</f>
        <v>1063.26969422</v>
      </c>
    </row>
    <row r="77" spans="2:8">
      <c r="B77" s="57">
        <v>2017</v>
      </c>
      <c r="C77" s="58" t="s">
        <v>137</v>
      </c>
      <c r="D77" s="59" t="s">
        <v>54</v>
      </c>
      <c r="E77" s="59">
        <v>23.579535010000001</v>
      </c>
      <c r="F77" s="59">
        <v>0.10778700000000001</v>
      </c>
      <c r="G77" s="60" t="s">
        <v>54</v>
      </c>
      <c r="H77" s="64">
        <f t="shared" ref="H77:H84" si="2">SUM(D77:G77)</f>
        <v>23.687322009999999</v>
      </c>
    </row>
    <row r="78" spans="2:8" s="122" customFormat="1">
      <c r="B78" s="61"/>
      <c r="C78" s="62" t="s">
        <v>138</v>
      </c>
      <c r="D78" s="63">
        <v>23.927438019999997</v>
      </c>
      <c r="E78" s="63">
        <v>14.150867060000001</v>
      </c>
      <c r="F78" s="63">
        <v>36.297165070000005</v>
      </c>
      <c r="G78" s="64">
        <v>3.716189</v>
      </c>
      <c r="H78" s="64">
        <f t="shared" si="2"/>
        <v>78.091659150000012</v>
      </c>
    </row>
    <row r="79" spans="2:8" s="122" customFormat="1">
      <c r="B79" s="61"/>
      <c r="C79" s="62" t="s">
        <v>139</v>
      </c>
      <c r="D79" s="63">
        <v>103.44074098</v>
      </c>
      <c r="E79" s="63">
        <v>19.484278009999997</v>
      </c>
      <c r="F79" s="63">
        <v>142.27080000999999</v>
      </c>
      <c r="G79" s="64">
        <v>11.723566999999999</v>
      </c>
      <c r="H79" s="64">
        <f t="shared" si="2"/>
        <v>276.91938599999997</v>
      </c>
    </row>
    <row r="80" spans="2:8" s="122" customFormat="1">
      <c r="B80" s="61"/>
      <c r="C80" s="62" t="s">
        <v>140</v>
      </c>
      <c r="D80" s="63" t="s">
        <v>54</v>
      </c>
      <c r="E80" s="63">
        <v>19.206987939999998</v>
      </c>
      <c r="F80" s="63">
        <v>5.8699999999999996E-4</v>
      </c>
      <c r="G80" s="64">
        <v>2.1000000000000002E-5</v>
      </c>
      <c r="H80" s="64">
        <f t="shared" si="2"/>
        <v>19.207595939999997</v>
      </c>
    </row>
    <row r="81" spans="2:9" s="122" customFormat="1">
      <c r="B81" s="61"/>
      <c r="C81" s="62" t="s">
        <v>141</v>
      </c>
      <c r="D81" s="63">
        <v>72.041577029999999</v>
      </c>
      <c r="E81" s="63">
        <v>22.194449049999996</v>
      </c>
      <c r="F81" s="63">
        <v>75.500301989999997</v>
      </c>
      <c r="G81" s="64">
        <v>3.9121709999999998</v>
      </c>
      <c r="H81" s="64">
        <f t="shared" si="2"/>
        <v>173.64849906999999</v>
      </c>
    </row>
    <row r="82" spans="2:9" s="122" customFormat="1" ht="13.9" customHeight="1">
      <c r="B82" s="61"/>
      <c r="C82" s="62" t="s">
        <v>142</v>
      </c>
      <c r="D82" s="63">
        <v>101.02857698</v>
      </c>
      <c r="E82" s="63">
        <v>7.7686800099999997</v>
      </c>
      <c r="F82" s="63">
        <v>135.75231900999998</v>
      </c>
      <c r="G82" s="64">
        <v>14.114968000000001</v>
      </c>
      <c r="H82" s="64">
        <f t="shared" si="2"/>
        <v>258.66454399999998</v>
      </c>
    </row>
    <row r="83" spans="2:9" s="122" customFormat="1">
      <c r="B83" s="61"/>
      <c r="C83" s="62" t="s">
        <v>143</v>
      </c>
      <c r="D83" s="63" t="s">
        <v>54</v>
      </c>
      <c r="E83" s="63">
        <v>35.725807950000004</v>
      </c>
      <c r="F83" s="63">
        <v>0.118573</v>
      </c>
      <c r="G83" s="64" t="s">
        <v>54</v>
      </c>
      <c r="H83" s="64">
        <f t="shared" si="2"/>
        <v>35.844380950000001</v>
      </c>
    </row>
    <row r="84" spans="2:9" s="122" customFormat="1">
      <c r="B84" s="61"/>
      <c r="C84" s="62" t="s">
        <v>147</v>
      </c>
      <c r="D84" s="63">
        <v>54.845904000000004</v>
      </c>
      <c r="E84" s="63">
        <v>17.303361020000001</v>
      </c>
      <c r="F84" s="63">
        <v>68.335785999999999</v>
      </c>
      <c r="G84" s="64" t="s">
        <v>54</v>
      </c>
      <c r="H84" s="64">
        <f t="shared" si="2"/>
        <v>140.48505102000001</v>
      </c>
    </row>
    <row r="85" spans="2:9" s="122" customFormat="1">
      <c r="B85" s="61"/>
      <c r="C85" s="62" t="s">
        <v>163</v>
      </c>
      <c r="D85" s="63"/>
      <c r="E85" s="63"/>
      <c r="F85" s="63"/>
      <c r="G85" s="64"/>
      <c r="H85" s="64"/>
    </row>
    <row r="86" spans="2:9" s="122" customFormat="1">
      <c r="B86" s="61"/>
      <c r="C86" s="62" t="s">
        <v>149</v>
      </c>
      <c r="D86" s="63"/>
      <c r="E86" s="63"/>
      <c r="F86" s="63"/>
      <c r="G86" s="64"/>
      <c r="H86" s="64"/>
    </row>
    <row r="87" spans="2:9" s="122" customFormat="1">
      <c r="B87" s="61"/>
      <c r="C87" s="62" t="s">
        <v>135</v>
      </c>
      <c r="D87" s="63"/>
      <c r="E87" s="63"/>
      <c r="F87" s="63"/>
      <c r="G87" s="64"/>
      <c r="H87" s="64"/>
    </row>
    <row r="88" spans="2:9" s="122" customFormat="1">
      <c r="B88" s="61"/>
      <c r="C88" s="62" t="s">
        <v>146</v>
      </c>
      <c r="D88" s="63"/>
      <c r="E88" s="63"/>
      <c r="F88" s="63"/>
      <c r="G88" s="64"/>
      <c r="H88" s="64"/>
    </row>
    <row r="89" spans="2:9" s="122" customFormat="1">
      <c r="B89" s="112"/>
      <c r="C89" s="113" t="s">
        <v>55</v>
      </c>
      <c r="D89" s="114">
        <f>SUM(D77:D88)</f>
        <v>355.28423700999997</v>
      </c>
      <c r="E89" s="114">
        <f>SUM(E77:E88)</f>
        <v>159.41396605</v>
      </c>
      <c r="F89" s="114">
        <f>SUM(F77:F88)</f>
        <v>458.38331907999998</v>
      </c>
      <c r="G89" s="114">
        <f>SUM(G77:G88)</f>
        <v>33.466915999999998</v>
      </c>
      <c r="H89" s="114">
        <f>SUM(H77:H88)</f>
        <v>1006.5484381399999</v>
      </c>
    </row>
    <row r="90" spans="2:9" ht="15.75" thickBot="1"/>
    <row r="91" spans="2:9" ht="15.75" thickBot="1">
      <c r="B91" s="109" t="s">
        <v>151</v>
      </c>
      <c r="C91" s="110"/>
      <c r="D91" s="111">
        <f>D11+D24+D37+D50+D63+D76+D89</f>
        <v>2009.64181214</v>
      </c>
      <c r="E91" s="111">
        <f>E11+E24+E37+E50+E63+E76+E89</f>
        <v>855.26595052000005</v>
      </c>
      <c r="F91" s="111">
        <f>F11+F24+F37+F50+F63+F76+F89</f>
        <v>3006.8043124199999</v>
      </c>
      <c r="G91" s="111">
        <f>G11+G24+G37+G50+G63+G76+G89</f>
        <v>2901.00804599</v>
      </c>
      <c r="H91" s="111">
        <f>H11+H24+H37+H50+H63+H76+H89</f>
        <v>8772.7201210700005</v>
      </c>
    </row>
    <row r="92" spans="2:9">
      <c r="C92" s="62"/>
      <c r="D92" s="63"/>
      <c r="E92" s="63"/>
      <c r="F92" s="63"/>
      <c r="G92" s="63"/>
      <c r="H92" s="63"/>
    </row>
    <row r="94" spans="2:9">
      <c r="B94" s="71" t="s">
        <v>150</v>
      </c>
      <c r="C94" s="70"/>
      <c r="D94" s="69"/>
      <c r="E94" s="69"/>
      <c r="F94" s="69"/>
      <c r="G94" s="69"/>
      <c r="H94" s="69"/>
      <c r="I94" s="56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90" t="s">
        <v>53</v>
      </c>
      <c r="C14" s="790"/>
      <c r="D14" s="790"/>
      <c r="E14" s="790"/>
      <c r="F14" s="790"/>
      <c r="G14" s="790"/>
      <c r="H14" s="790"/>
      <c r="I14" s="790"/>
      <c r="J14" s="790"/>
      <c r="K14" s="790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93"/>
  <sheetViews>
    <sheetView showGridLines="0" view="pageBreakPreview" topLeftCell="A70" zoomScale="110" zoomScaleNormal="100" zoomScaleSheetLayoutView="110" workbookViewId="0">
      <selection activeCell="J24" sqref="J24"/>
    </sheetView>
  </sheetViews>
  <sheetFormatPr baseColWidth="10" defaultColWidth="11.42578125" defaultRowHeight="12" customHeight="1"/>
  <cols>
    <col min="1" max="1" width="50.5703125" style="388" bestFit="1" customWidth="1"/>
    <col min="2" max="3" width="13.5703125" style="388" bestFit="1" customWidth="1"/>
    <col min="4" max="4" width="8.140625" style="388" bestFit="1" customWidth="1"/>
    <col min="5" max="5" width="14.42578125" style="388" bestFit="1" customWidth="1"/>
    <col min="6" max="6" width="14.85546875" style="388" bestFit="1" customWidth="1"/>
    <col min="7" max="7" width="8.140625" style="388" bestFit="1" customWidth="1"/>
    <col min="8" max="8" width="9.140625" style="388" bestFit="1" customWidth="1"/>
    <col min="9" max="16384" width="11.42578125" style="388"/>
  </cols>
  <sheetData>
    <row r="1" spans="1:8" ht="12" customHeight="1">
      <c r="A1" s="169" t="s">
        <v>219</v>
      </c>
      <c r="B1" s="470"/>
      <c r="C1" s="470"/>
      <c r="D1" s="170"/>
      <c r="E1" s="474"/>
      <c r="F1" s="474"/>
      <c r="G1" s="474"/>
      <c r="H1" s="474"/>
    </row>
    <row r="2" spans="1:8" ht="15.75">
      <c r="A2" s="171" t="s">
        <v>220</v>
      </c>
      <c r="B2" s="470"/>
      <c r="C2" s="470"/>
      <c r="D2" s="170"/>
      <c r="E2" s="474"/>
      <c r="F2" s="474"/>
      <c r="G2" s="474"/>
      <c r="H2" s="474"/>
    </row>
    <row r="3" spans="1:8" ht="12" customHeight="1" thickBot="1">
      <c r="A3" s="474"/>
      <c r="B3" s="172"/>
      <c r="C3" s="172"/>
      <c r="D3" s="170"/>
      <c r="E3" s="172"/>
      <c r="F3" s="172"/>
      <c r="G3" s="170"/>
      <c r="H3" s="170"/>
    </row>
    <row r="4" spans="1:8" ht="12" customHeight="1" thickBot="1">
      <c r="A4" s="469"/>
      <c r="B4" s="791" t="s">
        <v>577</v>
      </c>
      <c r="C4" s="792"/>
      <c r="D4" s="792"/>
      <c r="E4" s="791" t="s">
        <v>579</v>
      </c>
      <c r="F4" s="792"/>
      <c r="G4" s="792"/>
      <c r="H4" s="793"/>
    </row>
    <row r="5" spans="1:8" ht="15.75" thickBot="1">
      <c r="A5" s="555" t="s">
        <v>213</v>
      </c>
      <c r="B5" s="273">
        <v>2018</v>
      </c>
      <c r="C5" s="274">
        <v>2019</v>
      </c>
      <c r="D5" s="275" t="s">
        <v>211</v>
      </c>
      <c r="E5" s="273">
        <v>2018</v>
      </c>
      <c r="F5" s="274">
        <v>2019</v>
      </c>
      <c r="G5" s="275" t="s">
        <v>211</v>
      </c>
      <c r="H5" s="276" t="s">
        <v>212</v>
      </c>
    </row>
    <row r="6" spans="1:8" ht="15">
      <c r="A6" s="380" t="s">
        <v>365</v>
      </c>
      <c r="B6" s="277">
        <f>+SUM(B7:B21)</f>
        <v>206171.20456399999</v>
      </c>
      <c r="C6" s="278">
        <f>+SUM(C7:C21)</f>
        <v>204138.80913500002</v>
      </c>
      <c r="D6" s="340">
        <f>(C6-B6)/B6</f>
        <v>-9.8578045042612538E-3</v>
      </c>
      <c r="E6" s="277">
        <f>+SUM(E7:E21)</f>
        <v>1992394.6429579998</v>
      </c>
      <c r="F6" s="278">
        <f>+SUM(F7:F21)</f>
        <v>2018707.233423</v>
      </c>
      <c r="G6" s="340">
        <f>(F6-E6)/E6</f>
        <v>1.3206515364815105E-2</v>
      </c>
      <c r="H6" s="554">
        <f>SUM(H7:H21)</f>
        <v>1.0000000000000002</v>
      </c>
    </row>
    <row r="7" spans="1:8" ht="15">
      <c r="A7" s="552" t="s">
        <v>34</v>
      </c>
      <c r="B7" s="280">
        <v>44720.184181000004</v>
      </c>
      <c r="C7" s="172">
        <v>42390.524550000009</v>
      </c>
      <c r="D7" s="338">
        <f t="shared" ref="D7:D70" si="0">+C7/B7-1</f>
        <v>-5.2094142134365029E-2</v>
      </c>
      <c r="E7" s="280">
        <v>415084.830908</v>
      </c>
      <c r="F7" s="172">
        <v>392638.05546399998</v>
      </c>
      <c r="G7" s="338">
        <f t="shared" ref="G7:G70" si="1">+F7/E7-1</f>
        <v>-5.407756143460507E-2</v>
      </c>
      <c r="H7" s="336">
        <f t="shared" ref="H7:H21" si="2">(F7/$F$6)</f>
        <v>0.19449975160500482</v>
      </c>
    </row>
    <row r="8" spans="1:8" ht="15">
      <c r="A8" s="279" t="s">
        <v>379</v>
      </c>
      <c r="B8" s="280">
        <v>35902.497070000005</v>
      </c>
      <c r="C8" s="172">
        <v>31292.766251000001</v>
      </c>
      <c r="D8" s="338">
        <f t="shared" si="0"/>
        <v>-0.12839582745490641</v>
      </c>
      <c r="E8" s="280">
        <v>381269.61208799999</v>
      </c>
      <c r="F8" s="172">
        <v>381461.32695199992</v>
      </c>
      <c r="G8" s="338">
        <f t="shared" si="1"/>
        <v>5.0283279317753227E-4</v>
      </c>
      <c r="H8" s="336">
        <f t="shared" si="2"/>
        <v>0.18896317437035134</v>
      </c>
    </row>
    <row r="9" spans="1:8" ht="15">
      <c r="A9" s="279" t="s">
        <v>380</v>
      </c>
      <c r="B9" s="280">
        <v>30217.724149999998</v>
      </c>
      <c r="C9" s="172">
        <v>31180.952877</v>
      </c>
      <c r="D9" s="338">
        <f t="shared" si="0"/>
        <v>3.1876283012531204E-2</v>
      </c>
      <c r="E9" s="280">
        <v>303665.90241799998</v>
      </c>
      <c r="F9" s="172">
        <v>314016.79575400002</v>
      </c>
      <c r="G9" s="338">
        <f t="shared" si="1"/>
        <v>3.4086452425441838E-2</v>
      </c>
      <c r="H9" s="336">
        <f t="shared" si="2"/>
        <v>0.15555341089333727</v>
      </c>
    </row>
    <row r="10" spans="1:8" ht="15">
      <c r="A10" s="552" t="s">
        <v>36</v>
      </c>
      <c r="B10" s="280">
        <v>28224.014490999998</v>
      </c>
      <c r="C10" s="172">
        <v>25631.431295999999</v>
      </c>
      <c r="D10" s="338">
        <f t="shared" si="0"/>
        <v>-9.1857350619867217E-2</v>
      </c>
      <c r="E10" s="280">
        <v>272642.89901300002</v>
      </c>
      <c r="F10" s="172">
        <v>262979.62754100002</v>
      </c>
      <c r="G10" s="338">
        <f t="shared" si="1"/>
        <v>-3.5442960396115941E-2</v>
      </c>
      <c r="H10" s="336">
        <f t="shared" si="2"/>
        <v>0.13027130590654365</v>
      </c>
    </row>
    <row r="11" spans="1:8" ht="15">
      <c r="A11" s="552" t="s">
        <v>37</v>
      </c>
      <c r="B11" s="280">
        <v>13406.135488</v>
      </c>
      <c r="C11" s="551">
        <v>23800.812978000002</v>
      </c>
      <c r="D11" s="338">
        <f t="shared" si="0"/>
        <v>0.77536718163891516</v>
      </c>
      <c r="E11" s="280">
        <v>134121.71666899999</v>
      </c>
      <c r="F11" s="551">
        <v>211393.72556699999</v>
      </c>
      <c r="G11" s="338">
        <f t="shared" si="1"/>
        <v>0.57613346158325851</v>
      </c>
      <c r="H11" s="336">
        <f t="shared" si="2"/>
        <v>0.10471737657993746</v>
      </c>
    </row>
    <row r="12" spans="1:8" ht="15">
      <c r="A12" s="552" t="s">
        <v>381</v>
      </c>
      <c r="B12" s="280">
        <v>21863.456258000002</v>
      </c>
      <c r="C12" s="551">
        <v>18177.992620000005</v>
      </c>
      <c r="D12" s="338">
        <f t="shared" si="0"/>
        <v>-0.16856729304413887</v>
      </c>
      <c r="E12" s="280">
        <v>183297.52792999998</v>
      </c>
      <c r="F12" s="551">
        <v>161820.36989900001</v>
      </c>
      <c r="G12" s="338">
        <f t="shared" si="1"/>
        <v>-0.11717101847222922</v>
      </c>
      <c r="H12" s="336">
        <f t="shared" si="2"/>
        <v>8.0160395336083962E-2</v>
      </c>
    </row>
    <row r="13" spans="1:8" ht="15">
      <c r="A13" s="552" t="s">
        <v>35</v>
      </c>
      <c r="B13" s="280">
        <v>14381.314863</v>
      </c>
      <c r="C13" s="551">
        <v>14333.131927999999</v>
      </c>
      <c r="D13" s="338">
        <f t="shared" si="0"/>
        <v>-3.350384541260909E-3</v>
      </c>
      <c r="E13" s="280">
        <v>133077.45665199999</v>
      </c>
      <c r="F13" s="551">
        <v>130317.91196899999</v>
      </c>
      <c r="G13" s="338">
        <f t="shared" si="1"/>
        <v>-2.0736379792831938E-2</v>
      </c>
      <c r="H13" s="336">
        <f t="shared" si="2"/>
        <v>6.4555132022798459E-2</v>
      </c>
    </row>
    <row r="14" spans="1:8" ht="15">
      <c r="A14" s="552" t="s">
        <v>39</v>
      </c>
      <c r="B14" s="280">
        <v>4777.220018</v>
      </c>
      <c r="C14" s="551">
        <v>5078.6211939999994</v>
      </c>
      <c r="D14" s="338">
        <f t="shared" si="0"/>
        <v>6.3091332378319542E-2</v>
      </c>
      <c r="E14" s="280">
        <v>50921.902370999996</v>
      </c>
      <c r="F14" s="551">
        <v>47193.959051999998</v>
      </c>
      <c r="G14" s="338">
        <f t="shared" si="1"/>
        <v>-7.3209034726146816E-2</v>
      </c>
      <c r="H14" s="336">
        <f t="shared" si="2"/>
        <v>2.3378307795517257E-2</v>
      </c>
    </row>
    <row r="15" spans="1:8" ht="15">
      <c r="A15" s="552" t="s">
        <v>38</v>
      </c>
      <c r="B15" s="280">
        <v>4783.3986730000006</v>
      </c>
      <c r="C15" s="551">
        <v>5484.1179199999997</v>
      </c>
      <c r="D15" s="338">
        <f t="shared" si="0"/>
        <v>0.14648982761048623</v>
      </c>
      <c r="E15" s="280">
        <v>48213.182013999998</v>
      </c>
      <c r="F15" s="551">
        <v>46147.908911999999</v>
      </c>
      <c r="G15" s="338">
        <f t="shared" si="1"/>
        <v>-4.2836274556620091E-2</v>
      </c>
      <c r="H15" s="336">
        <f t="shared" si="2"/>
        <v>2.286012956606381E-2</v>
      </c>
    </row>
    <row r="16" spans="1:8" ht="15">
      <c r="A16" s="552" t="s">
        <v>41</v>
      </c>
      <c r="B16" s="280">
        <v>3021.4695839999999</v>
      </c>
      <c r="C16" s="551">
        <v>3355.5398970000001</v>
      </c>
      <c r="D16" s="338">
        <f t="shared" si="0"/>
        <v>0.11056550586146829</v>
      </c>
      <c r="E16" s="280">
        <v>27435.407939000001</v>
      </c>
      <c r="F16" s="551">
        <v>30587.490490999997</v>
      </c>
      <c r="G16" s="338">
        <f t="shared" si="1"/>
        <v>0.11489104003878303</v>
      </c>
      <c r="H16" s="336">
        <f t="shared" si="2"/>
        <v>1.5152019066744331E-2</v>
      </c>
    </row>
    <row r="17" spans="1:8" ht="15">
      <c r="A17" s="552" t="s">
        <v>40</v>
      </c>
      <c r="B17" s="280">
        <v>3204.1396589999999</v>
      </c>
      <c r="C17" s="172">
        <v>2571.9689600000002</v>
      </c>
      <c r="D17" s="338">
        <f t="shared" si="0"/>
        <v>-0.19729811003222564</v>
      </c>
      <c r="E17" s="280">
        <v>27144.537326000001</v>
      </c>
      <c r="F17" s="172">
        <v>27280.492618</v>
      </c>
      <c r="G17" s="338">
        <f t="shared" si="1"/>
        <v>5.0085691410837185E-3</v>
      </c>
      <c r="H17" s="336">
        <f t="shared" si="2"/>
        <v>1.3513843001266764E-2</v>
      </c>
    </row>
    <row r="18" spans="1:8" ht="15">
      <c r="A18" s="552" t="s">
        <v>42</v>
      </c>
      <c r="B18" s="280">
        <v>1191.9870530000001</v>
      </c>
      <c r="C18" s="551">
        <v>380.262764</v>
      </c>
      <c r="D18" s="338">
        <f t="shared" si="0"/>
        <v>-0.680984149078673</v>
      </c>
      <c r="E18" s="280">
        <v>10634.582033000001</v>
      </c>
      <c r="F18" s="551">
        <v>7797.5216320000009</v>
      </c>
      <c r="G18" s="338">
        <f t="shared" si="1"/>
        <v>-0.26677685988940258</v>
      </c>
      <c r="H18" s="336">
        <f t="shared" si="2"/>
        <v>3.8626312438471895E-3</v>
      </c>
    </row>
    <row r="19" spans="1:8" ht="15">
      <c r="A19" s="552" t="s">
        <v>43</v>
      </c>
      <c r="B19" s="280">
        <v>345.89165600000001</v>
      </c>
      <c r="C19" s="551">
        <v>282.33290799999997</v>
      </c>
      <c r="D19" s="338">
        <f t="shared" si="0"/>
        <v>-0.18375334269410659</v>
      </c>
      <c r="E19" s="280">
        <v>2956.7226839999998</v>
      </c>
      <c r="F19" s="551">
        <v>2863.3241240000002</v>
      </c>
      <c r="G19" s="338">
        <f t="shared" si="1"/>
        <v>-3.1588542444449197E-2</v>
      </c>
      <c r="H19" s="336">
        <f t="shared" si="2"/>
        <v>1.4183949393914016E-3</v>
      </c>
    </row>
    <row r="20" spans="1:8" ht="15">
      <c r="A20" s="552" t="s">
        <v>382</v>
      </c>
      <c r="B20" s="280">
        <v>131.77142000000001</v>
      </c>
      <c r="C20" s="551">
        <v>143.52897999999999</v>
      </c>
      <c r="D20" s="338">
        <f t="shared" si="0"/>
        <v>8.9226935552489284E-2</v>
      </c>
      <c r="E20" s="280">
        <v>1561.57223</v>
      </c>
      <c r="F20" s="551">
        <v>1794.0157200000001</v>
      </c>
      <c r="G20" s="338">
        <f t="shared" si="1"/>
        <v>0.1488522179982672</v>
      </c>
      <c r="H20" s="336">
        <f t="shared" si="2"/>
        <v>8.8869534437541794E-4</v>
      </c>
    </row>
    <row r="21" spans="1:8" ht="15.75" thickBot="1">
      <c r="A21" s="552" t="s">
        <v>45</v>
      </c>
      <c r="B21" s="280">
        <v>0</v>
      </c>
      <c r="C21" s="172">
        <v>34.824012000000003</v>
      </c>
      <c r="D21" s="776" t="s">
        <v>64</v>
      </c>
      <c r="E21" s="280">
        <v>366.790683</v>
      </c>
      <c r="F21" s="172">
        <v>414.70772799999997</v>
      </c>
      <c r="G21" s="338">
        <f t="shared" si="1"/>
        <v>0.13063866455953566</v>
      </c>
      <c r="H21" s="336">
        <f t="shared" si="2"/>
        <v>2.0543232873684468E-4</v>
      </c>
    </row>
    <row r="22" spans="1:8" ht="15">
      <c r="A22" s="380" t="s">
        <v>366</v>
      </c>
      <c r="B22" s="282">
        <f>+SUM(B23:B39)</f>
        <v>12270023.406745849</v>
      </c>
      <c r="C22" s="283">
        <f>+SUM(C23:C39)</f>
        <v>10558241.532231979</v>
      </c>
      <c r="D22" s="340">
        <f>+C22/B22-1</f>
        <v>-0.13950925909177658</v>
      </c>
      <c r="E22" s="282">
        <f>+SUM(E23:E39)</f>
        <v>117053437.07035168</v>
      </c>
      <c r="F22" s="283">
        <f>+SUM(F23:F39)</f>
        <v>107823890.11158787</v>
      </c>
      <c r="G22" s="340">
        <f t="shared" si="1"/>
        <v>-7.8849004264750056E-2</v>
      </c>
      <c r="H22" s="554">
        <f>SUM(H23:H39)</f>
        <v>1.0000000000000002</v>
      </c>
    </row>
    <row r="23" spans="1:8" ht="15">
      <c r="A23" s="552" t="s">
        <v>40</v>
      </c>
      <c r="B23" s="281">
        <v>3290808.9950159998</v>
      </c>
      <c r="C23" s="551">
        <v>2541600.2622229997</v>
      </c>
      <c r="D23" s="338">
        <f t="shared" si="0"/>
        <v>-0.22766703686774059</v>
      </c>
      <c r="E23" s="281">
        <v>25525885.970126998</v>
      </c>
      <c r="F23" s="551">
        <v>27264180.327985004</v>
      </c>
      <c r="G23" s="338">
        <f t="shared" si="1"/>
        <v>6.809927615802791E-2</v>
      </c>
      <c r="H23" s="336">
        <f t="shared" ref="H23:H39" si="3">(F23/$F$22)</f>
        <v>0.25285843702883537</v>
      </c>
    </row>
    <row r="24" spans="1:8" ht="15">
      <c r="A24" s="552" t="s">
        <v>44</v>
      </c>
      <c r="B24" s="281">
        <v>2707521.0696570002</v>
      </c>
      <c r="C24" s="551">
        <v>2408270.3404290001</v>
      </c>
      <c r="D24" s="338">
        <f t="shared" si="0"/>
        <v>-0.1105257250189785</v>
      </c>
      <c r="E24" s="281">
        <v>29331942.432327002</v>
      </c>
      <c r="F24" s="551">
        <v>25213630.934300996</v>
      </c>
      <c r="G24" s="338">
        <f t="shared" si="1"/>
        <v>-0.14040364041786668</v>
      </c>
      <c r="H24" s="336">
        <f t="shared" si="3"/>
        <v>0.23384085760778242</v>
      </c>
    </row>
    <row r="25" spans="1:8" ht="15">
      <c r="A25" s="552" t="s">
        <v>34</v>
      </c>
      <c r="B25" s="281">
        <v>1869501.2307761824</v>
      </c>
      <c r="C25" s="551">
        <v>1750300.0667400758</v>
      </c>
      <c r="D25" s="338">
        <f t="shared" si="0"/>
        <v>-6.3760944402596831E-2</v>
      </c>
      <c r="E25" s="281">
        <v>18864072.226324815</v>
      </c>
      <c r="F25" s="558">
        <v>15366174.004168022</v>
      </c>
      <c r="G25" s="559">
        <f t="shared" si="1"/>
        <v>-0.18542646466734136</v>
      </c>
      <c r="H25" s="560">
        <f t="shared" si="3"/>
        <v>0.14251177534278756</v>
      </c>
    </row>
    <row r="26" spans="1:8" ht="15">
      <c r="A26" s="552" t="s">
        <v>45</v>
      </c>
      <c r="B26" s="281">
        <v>1104119.8002409998</v>
      </c>
      <c r="C26" s="551">
        <v>1148599.8523250003</v>
      </c>
      <c r="D26" s="338">
        <f t="shared" si="0"/>
        <v>4.028553067727958E-2</v>
      </c>
      <c r="E26" s="281">
        <v>9941830.0221330002</v>
      </c>
      <c r="F26" s="551">
        <v>10136414.016563</v>
      </c>
      <c r="G26" s="338">
        <f t="shared" si="1"/>
        <v>1.9572251184822864E-2</v>
      </c>
      <c r="H26" s="336">
        <f t="shared" si="3"/>
        <v>9.4008980811884441E-2</v>
      </c>
    </row>
    <row r="27" spans="1:8" ht="15">
      <c r="A27" s="552" t="s">
        <v>43</v>
      </c>
      <c r="B27" s="281">
        <v>858541.44315965776</v>
      </c>
      <c r="C27" s="551">
        <v>700393.84345922351</v>
      </c>
      <c r="D27" s="338">
        <f>+C27/B27-1</f>
        <v>-0.18420496874141523</v>
      </c>
      <c r="E27" s="281">
        <v>8376388.2486916054</v>
      </c>
      <c r="F27" s="558">
        <v>7723092.0154701062</v>
      </c>
      <c r="G27" s="559">
        <f>+F27/E27-1</f>
        <v>-7.7992592251624027E-2</v>
      </c>
      <c r="H27" s="560">
        <f>(F27/$F$22)</f>
        <v>7.162690946762737E-2</v>
      </c>
    </row>
    <row r="28" spans="1:8" ht="15">
      <c r="A28" s="552" t="s">
        <v>28</v>
      </c>
      <c r="B28" s="281">
        <v>831085.15123099997</v>
      </c>
      <c r="C28" s="551">
        <v>559973.267078</v>
      </c>
      <c r="D28" s="338">
        <f t="shared" si="0"/>
        <v>-0.32621432804018957</v>
      </c>
      <c r="E28" s="281">
        <v>8576772.9271789994</v>
      </c>
      <c r="F28" s="551">
        <v>5969264.0419270005</v>
      </c>
      <c r="G28" s="338">
        <f t="shared" si="1"/>
        <v>-0.3040198111097292</v>
      </c>
      <c r="H28" s="336">
        <f t="shared" si="3"/>
        <v>5.5361237994189953E-2</v>
      </c>
    </row>
    <row r="29" spans="1:8" ht="15">
      <c r="A29" s="552" t="s">
        <v>36</v>
      </c>
      <c r="B29" s="281">
        <v>388335.15367400006</v>
      </c>
      <c r="C29" s="551">
        <v>411333.96462600003</v>
      </c>
      <c r="D29" s="338">
        <f t="shared" si="0"/>
        <v>5.9224128267581611E-2</v>
      </c>
      <c r="E29" s="281">
        <v>5172955.1181190014</v>
      </c>
      <c r="F29" s="551">
        <v>5605055.4572780011</v>
      </c>
      <c r="G29" s="338">
        <f t="shared" si="1"/>
        <v>8.3530656905471234E-2</v>
      </c>
      <c r="H29" s="336">
        <f t="shared" si="3"/>
        <v>5.1983428268793506E-2</v>
      </c>
    </row>
    <row r="30" spans="1:8" ht="15">
      <c r="A30" s="552" t="s">
        <v>37</v>
      </c>
      <c r="B30" s="281">
        <v>288558.70610000001</v>
      </c>
      <c r="C30" s="551">
        <v>283942.34619999997</v>
      </c>
      <c r="D30" s="338">
        <f t="shared" si="0"/>
        <v>-1.5997992098010894E-2</v>
      </c>
      <c r="E30" s="281">
        <v>2677384.2154999999</v>
      </c>
      <c r="F30" s="551">
        <v>2823997.1397000002</v>
      </c>
      <c r="G30" s="338">
        <f>+F30/E30-1</f>
        <v>5.4759762663581846E-2</v>
      </c>
      <c r="H30" s="336">
        <f>(F30/$F$22)</f>
        <v>2.6190829664719213E-2</v>
      </c>
    </row>
    <row r="31" spans="1:8" ht="15">
      <c r="A31" s="552" t="s">
        <v>379</v>
      </c>
      <c r="B31" s="281">
        <v>237873.01795899999</v>
      </c>
      <c r="C31" s="551">
        <v>153605.484685</v>
      </c>
      <c r="D31" s="338">
        <f t="shared" si="0"/>
        <v>-0.3542542739695026</v>
      </c>
      <c r="E31" s="281">
        <v>2351816.0711610005</v>
      </c>
      <c r="F31" s="551">
        <v>1946188.244839</v>
      </c>
      <c r="G31" s="338">
        <f>+F31/E31-1</f>
        <v>-0.17247429818002635</v>
      </c>
      <c r="H31" s="336">
        <f>(F31/$F$22)</f>
        <v>1.8049694208072748E-2</v>
      </c>
    </row>
    <row r="32" spans="1:8" ht="15">
      <c r="A32" s="552" t="s">
        <v>38</v>
      </c>
      <c r="B32" s="281">
        <v>122364.308563</v>
      </c>
      <c r="C32" s="551">
        <v>173790.62951699999</v>
      </c>
      <c r="D32" s="338">
        <f t="shared" si="0"/>
        <v>0.42027223099555089</v>
      </c>
      <c r="E32" s="281">
        <v>1506633.7364709999</v>
      </c>
      <c r="F32" s="551">
        <v>1504928.1089819998</v>
      </c>
      <c r="G32" s="338">
        <f>+F32/E32-1</f>
        <v>-1.1320783862143191E-3</v>
      </c>
      <c r="H32" s="336">
        <f>(F32/$F$22)</f>
        <v>1.3957278924221123E-2</v>
      </c>
    </row>
    <row r="33" spans="1:8" ht="15">
      <c r="A33" s="552" t="s">
        <v>380</v>
      </c>
      <c r="B33" s="281">
        <v>242074.384028</v>
      </c>
      <c r="C33" s="551">
        <v>134749.300009</v>
      </c>
      <c r="D33" s="338">
        <f t="shared" si="0"/>
        <v>-0.44335580755453263</v>
      </c>
      <c r="E33" s="281">
        <v>2090333.396737</v>
      </c>
      <c r="F33" s="551">
        <v>1137929.2803770001</v>
      </c>
      <c r="G33" s="338">
        <f>+F33/E33-1</f>
        <v>-0.45562306847639611</v>
      </c>
      <c r="H33" s="336">
        <f t="shared" si="3"/>
        <v>1.0553591409096327E-2</v>
      </c>
    </row>
    <row r="34" spans="1:8" ht="15">
      <c r="A34" s="552" t="s">
        <v>42</v>
      </c>
      <c r="B34" s="281">
        <v>38930.041121000002</v>
      </c>
      <c r="C34" s="551">
        <v>60058.169691000003</v>
      </c>
      <c r="D34" s="338">
        <f t="shared" si="0"/>
        <v>0.54272042776247864</v>
      </c>
      <c r="E34" s="281">
        <v>313228.60700600001</v>
      </c>
      <c r="F34" s="551">
        <v>790377.39528000006</v>
      </c>
      <c r="G34" s="338">
        <f t="shared" si="1"/>
        <v>1.5233244269571462</v>
      </c>
      <c r="H34" s="336">
        <f t="shared" si="3"/>
        <v>7.330262286604868E-3</v>
      </c>
    </row>
    <row r="35" spans="1:8" ht="15">
      <c r="A35" s="552" t="s">
        <v>162</v>
      </c>
      <c r="B35" s="281">
        <v>88206.883329006479</v>
      </c>
      <c r="C35" s="551">
        <v>65458.269940679536</v>
      </c>
      <c r="D35" s="338">
        <f t="shared" si="0"/>
        <v>-0.25790065956050112</v>
      </c>
      <c r="E35" s="281">
        <v>615169.85863028676</v>
      </c>
      <c r="F35" s="551">
        <v>728596.32722075959</v>
      </c>
      <c r="G35" s="338">
        <f>+F35/E35-1</f>
        <v>0.1843823571639609</v>
      </c>
      <c r="H35" s="336">
        <f>(F35/$F$22)</f>
        <v>6.7572810298972613E-3</v>
      </c>
    </row>
    <row r="36" spans="1:8" ht="15">
      <c r="A36" s="552" t="s">
        <v>381</v>
      </c>
      <c r="B36" s="281">
        <v>67222.369170000005</v>
      </c>
      <c r="C36" s="551">
        <v>66794.130739</v>
      </c>
      <c r="D36" s="338">
        <f t="shared" si="0"/>
        <v>-6.3704751303398366E-3</v>
      </c>
      <c r="E36" s="281">
        <v>588650.28204700002</v>
      </c>
      <c r="F36" s="551">
        <v>597652.93211200007</v>
      </c>
      <c r="G36" s="338">
        <f>+F36/E36-1</f>
        <v>1.5293715707896727E-2</v>
      </c>
      <c r="H36" s="336">
        <f>(F36/$F$22)</f>
        <v>5.5428618972426609E-3</v>
      </c>
    </row>
    <row r="37" spans="1:8" ht="15">
      <c r="A37" s="552" t="s">
        <v>41</v>
      </c>
      <c r="B37" s="281">
        <v>64738.017079999998</v>
      </c>
      <c r="C37" s="551">
        <v>48338.458799999993</v>
      </c>
      <c r="D37" s="338">
        <f t="shared" si="0"/>
        <v>-0.25332191221943445</v>
      </c>
      <c r="E37" s="281">
        <v>557620.33432000002</v>
      </c>
      <c r="F37" s="551">
        <v>440767.48650800012</v>
      </c>
      <c r="G37" s="338">
        <f>+F37/E37-1</f>
        <v>-0.20955628878652388</v>
      </c>
      <c r="H37" s="336">
        <f>(F37/$F$22)</f>
        <v>4.0878462653484871E-3</v>
      </c>
    </row>
    <row r="38" spans="1:8" ht="15">
      <c r="A38" s="552" t="s">
        <v>35</v>
      </c>
      <c r="B38" s="281">
        <v>37590.470828999998</v>
      </c>
      <c r="C38" s="551">
        <v>12373.006799999999</v>
      </c>
      <c r="D38" s="338">
        <f t="shared" si="0"/>
        <v>-0.67084725125457667</v>
      </c>
      <c r="E38" s="281">
        <v>364797.92161600001</v>
      </c>
      <c r="F38" s="551">
        <v>350678.69785699999</v>
      </c>
      <c r="G38" s="338">
        <f t="shared" si="1"/>
        <v>-3.8704233007836208E-2</v>
      </c>
      <c r="H38" s="336">
        <f t="shared" si="3"/>
        <v>3.2523283800471271E-3</v>
      </c>
    </row>
    <row r="39" spans="1:8" ht="15.75" thickBot="1">
      <c r="A39" s="552" t="s">
        <v>39</v>
      </c>
      <c r="B39" s="281">
        <v>32552.364812</v>
      </c>
      <c r="C39" s="551">
        <v>38660.13897</v>
      </c>
      <c r="D39" s="338">
        <f t="shared" si="0"/>
        <v>0.18762919969944702</v>
      </c>
      <c r="E39" s="281">
        <v>197955.70196199999</v>
      </c>
      <c r="F39" s="551">
        <v>224963.70101999998</v>
      </c>
      <c r="G39" s="338">
        <f t="shared" si="1"/>
        <v>0.13643455980461994</v>
      </c>
      <c r="H39" s="336">
        <f t="shared" si="3"/>
        <v>2.0863994128498156E-3</v>
      </c>
    </row>
    <row r="40" spans="1:8" ht="15">
      <c r="A40" s="380" t="s">
        <v>363</v>
      </c>
      <c r="B40" s="282">
        <f>+SUM(B41:B51)</f>
        <v>116652.08105300002</v>
      </c>
      <c r="C40" s="283">
        <f>+SUM(C41:C51)</f>
        <v>131562.33070299999</v>
      </c>
      <c r="D40" s="340">
        <f t="shared" si="0"/>
        <v>0.12781811962039158</v>
      </c>
      <c r="E40" s="282">
        <f>+SUM(E41:E51)</f>
        <v>1241129.8437640001</v>
      </c>
      <c r="F40" s="283">
        <f>+SUM(F41:F51)</f>
        <v>1158422.8332209999</v>
      </c>
      <c r="G40" s="340">
        <f>+F40/E40-1</f>
        <v>-6.6638483441968432E-2</v>
      </c>
      <c r="H40" s="554">
        <f>SUM(H41:H51)</f>
        <v>1</v>
      </c>
    </row>
    <row r="41" spans="1:8" ht="15">
      <c r="A41" s="552" t="s">
        <v>379</v>
      </c>
      <c r="B41" s="281">
        <v>40403.569425000002</v>
      </c>
      <c r="C41" s="551">
        <v>45222.983213000007</v>
      </c>
      <c r="D41" s="338">
        <f t="shared" si="0"/>
        <v>0.119281881689838</v>
      </c>
      <c r="E41" s="281">
        <v>458918.49861699995</v>
      </c>
      <c r="F41" s="551">
        <v>358268.00735599996</v>
      </c>
      <c r="G41" s="338">
        <f t="shared" si="1"/>
        <v>-0.21932105932604817</v>
      </c>
      <c r="H41" s="338">
        <f t="shared" ref="H41:H51" si="4">(F41/$F$40)</f>
        <v>0.309272225202808</v>
      </c>
    </row>
    <row r="42" spans="1:8" ht="15">
      <c r="A42" s="552" t="s">
        <v>381</v>
      </c>
      <c r="B42" s="281">
        <v>20835.533205999996</v>
      </c>
      <c r="C42" s="551">
        <v>25480.233151999997</v>
      </c>
      <c r="D42" s="338">
        <f t="shared" si="0"/>
        <v>0.22292205820115374</v>
      </c>
      <c r="E42" s="281">
        <v>236602.53606799999</v>
      </c>
      <c r="F42" s="551">
        <v>228583.55074199996</v>
      </c>
      <c r="G42" s="338">
        <f t="shared" si="1"/>
        <v>-3.3892220511513638E-2</v>
      </c>
      <c r="H42" s="338">
        <f t="shared" si="4"/>
        <v>0.197323070805176</v>
      </c>
    </row>
    <row r="43" spans="1:8" ht="15">
      <c r="A43" s="552" t="s">
        <v>38</v>
      </c>
      <c r="B43" s="281">
        <v>20889.247624</v>
      </c>
      <c r="C43" s="551">
        <v>19161.800746000001</v>
      </c>
      <c r="D43" s="338">
        <f t="shared" si="0"/>
        <v>-8.2695504840265555E-2</v>
      </c>
      <c r="E43" s="281">
        <v>195669.51603300002</v>
      </c>
      <c r="F43" s="551">
        <v>196151.052089</v>
      </c>
      <c r="G43" s="338">
        <f t="shared" si="1"/>
        <v>2.4609661523298243E-3</v>
      </c>
      <c r="H43" s="338">
        <f t="shared" si="4"/>
        <v>0.16932595462021507</v>
      </c>
    </row>
    <row r="44" spans="1:8" ht="15">
      <c r="A44" s="552" t="s">
        <v>41</v>
      </c>
      <c r="B44" s="281">
        <v>12487.407774000001</v>
      </c>
      <c r="C44" s="551">
        <v>18075.722494000001</v>
      </c>
      <c r="D44" s="338">
        <f t="shared" si="0"/>
        <v>0.4475159954042196</v>
      </c>
      <c r="E44" s="281">
        <v>120693.31834699999</v>
      </c>
      <c r="F44" s="551">
        <v>128778.62280499999</v>
      </c>
      <c r="G44" s="338">
        <f t="shared" si="1"/>
        <v>6.6990489355461147E-2</v>
      </c>
      <c r="H44" s="338">
        <f t="shared" si="4"/>
        <v>0.11116720001705288</v>
      </c>
    </row>
    <row r="45" spans="1:8" ht="15">
      <c r="A45" s="552" t="s">
        <v>39</v>
      </c>
      <c r="B45" s="281">
        <v>13535.364536999999</v>
      </c>
      <c r="C45" s="551">
        <v>11869.912834999999</v>
      </c>
      <c r="D45" s="338">
        <f t="shared" si="0"/>
        <v>-0.12304446603173158</v>
      </c>
      <c r="E45" s="281">
        <v>109641.79294</v>
      </c>
      <c r="F45" s="551">
        <v>128341.75142499999</v>
      </c>
      <c r="G45" s="338">
        <f t="shared" si="1"/>
        <v>0.170555022711397</v>
      </c>
      <c r="H45" s="338">
        <f t="shared" si="4"/>
        <v>0.11079007400790364</v>
      </c>
    </row>
    <row r="46" spans="1:8" ht="15">
      <c r="A46" s="552" t="s">
        <v>45</v>
      </c>
      <c r="B46" s="281">
        <v>285.56754000000001</v>
      </c>
      <c r="C46" s="551">
        <v>3685.1273209999999</v>
      </c>
      <c r="D46" s="338" t="s">
        <v>64</v>
      </c>
      <c r="E46" s="281">
        <v>35565.089405999999</v>
      </c>
      <c r="F46" s="551">
        <v>42817.736333000001</v>
      </c>
      <c r="G46" s="338">
        <f t="shared" si="1"/>
        <v>0.20392601419347045</v>
      </c>
      <c r="H46" s="338">
        <f t="shared" si="4"/>
        <v>3.6962096313265073E-2</v>
      </c>
    </row>
    <row r="47" spans="1:8" ht="15">
      <c r="A47" s="552" t="s">
        <v>382</v>
      </c>
      <c r="B47" s="281">
        <v>3954.5748100000001</v>
      </c>
      <c r="C47" s="551">
        <v>3532.6013699999999</v>
      </c>
      <c r="D47" s="338">
        <f t="shared" si="0"/>
        <v>-0.10670513526079939</v>
      </c>
      <c r="E47" s="281">
        <v>39909.430520000002</v>
      </c>
      <c r="F47" s="551">
        <v>34995.029307999997</v>
      </c>
      <c r="G47" s="338">
        <f t="shared" si="1"/>
        <v>-0.12313884583086765</v>
      </c>
      <c r="H47" s="338">
        <f t="shared" si="4"/>
        <v>3.0209201946318823E-2</v>
      </c>
    </row>
    <row r="48" spans="1:8" ht="15">
      <c r="A48" s="552" t="s">
        <v>34</v>
      </c>
      <c r="B48" s="281">
        <v>2726.578704</v>
      </c>
      <c r="C48" s="551">
        <v>3532.6821960000002</v>
      </c>
      <c r="D48" s="338">
        <f t="shared" si="0"/>
        <v>0.29564651510606099</v>
      </c>
      <c r="E48" s="281">
        <v>30346.023830999999</v>
      </c>
      <c r="F48" s="551">
        <v>31037.411631000003</v>
      </c>
      <c r="G48" s="338">
        <f t="shared" si="1"/>
        <v>2.2783472518522085E-2</v>
      </c>
      <c r="H48" s="338">
        <f t="shared" si="4"/>
        <v>2.6792817562737728E-2</v>
      </c>
    </row>
    <row r="49" spans="1:8" ht="15">
      <c r="A49" s="552" t="s">
        <v>42</v>
      </c>
      <c r="B49" s="281">
        <v>982.18100500000003</v>
      </c>
      <c r="C49" s="551">
        <v>1000.9308559999999</v>
      </c>
      <c r="D49" s="338">
        <f t="shared" si="0"/>
        <v>1.9090015897833323E-2</v>
      </c>
      <c r="E49" s="281">
        <v>11698.199918</v>
      </c>
      <c r="F49" s="551">
        <v>7342.7816719999992</v>
      </c>
      <c r="G49" s="338">
        <f t="shared" si="1"/>
        <v>-0.37231525162245915</v>
      </c>
      <c r="H49" s="338">
        <f t="shared" si="4"/>
        <v>6.3386023319165433E-3</v>
      </c>
    </row>
    <row r="50" spans="1:8" ht="15">
      <c r="A50" s="552" t="s">
        <v>36</v>
      </c>
      <c r="B50" s="563">
        <v>535.38209399999994</v>
      </c>
      <c r="C50" s="551">
        <v>0.33651999999999999</v>
      </c>
      <c r="D50" s="776" t="s">
        <v>54</v>
      </c>
      <c r="E50" s="281">
        <v>1849.4176090000001</v>
      </c>
      <c r="F50" s="551">
        <v>1814.231209</v>
      </c>
      <c r="G50" s="338">
        <f t="shared" si="1"/>
        <v>-1.9025665068164721E-2</v>
      </c>
      <c r="H50" s="338">
        <f t="shared" si="4"/>
        <v>1.5661217622545663E-3</v>
      </c>
    </row>
    <row r="51" spans="1:8" ht="15.75" thickBot="1">
      <c r="A51" s="552" t="s">
        <v>43</v>
      </c>
      <c r="B51" s="281">
        <v>16.674334000000002</v>
      </c>
      <c r="C51" s="551">
        <v>0</v>
      </c>
      <c r="D51" s="776" t="s">
        <v>54</v>
      </c>
      <c r="E51" s="281">
        <v>236.020475</v>
      </c>
      <c r="F51" s="551">
        <v>292.65865100000002</v>
      </c>
      <c r="G51" s="338">
        <f t="shared" si="1"/>
        <v>0.23997145162935563</v>
      </c>
      <c r="H51" s="338">
        <f t="shared" si="4"/>
        <v>2.5263543035168026E-4</v>
      </c>
    </row>
    <row r="52" spans="1:8" ht="15">
      <c r="A52" s="380" t="s">
        <v>367</v>
      </c>
      <c r="B52" s="282">
        <f>+SUM(B53:B63)</f>
        <v>23498.202380999999</v>
      </c>
      <c r="C52" s="283">
        <f>+SUM(C53:C63)</f>
        <v>26577.409751999996</v>
      </c>
      <c r="D52" s="340">
        <f t="shared" si="0"/>
        <v>0.13104012473268001</v>
      </c>
      <c r="E52" s="282">
        <f>+SUM(E53:E63)</f>
        <v>236776.56631600001</v>
      </c>
      <c r="F52" s="283">
        <f>+SUM(F53:F63)</f>
        <v>254501.11169999998</v>
      </c>
      <c r="G52" s="340">
        <f t="shared" si="1"/>
        <v>7.4857684017365811E-2</v>
      </c>
      <c r="H52" s="554">
        <f>SUM(H53:H63)</f>
        <v>1</v>
      </c>
    </row>
    <row r="53" spans="1:8" ht="15">
      <c r="A53" s="552" t="s">
        <v>38</v>
      </c>
      <c r="B53" s="281">
        <v>7021.7899420000003</v>
      </c>
      <c r="C53" s="551">
        <v>8966.5037040000007</v>
      </c>
      <c r="D53" s="338">
        <f t="shared" si="0"/>
        <v>0.27695413535057867</v>
      </c>
      <c r="E53" s="281">
        <v>75536.847599999994</v>
      </c>
      <c r="F53" s="551">
        <v>83013.354076999996</v>
      </c>
      <c r="G53" s="338">
        <f t="shared" si="1"/>
        <v>9.8978269739178337E-2</v>
      </c>
      <c r="H53" s="338">
        <f t="shared" ref="H53:H63" si="5">(F53/$F$52)</f>
        <v>0.32618071301336482</v>
      </c>
    </row>
    <row r="54" spans="1:8" ht="15">
      <c r="A54" s="552" t="s">
        <v>41</v>
      </c>
      <c r="B54" s="281">
        <v>4325.0574290000004</v>
      </c>
      <c r="C54" s="551">
        <v>4908.3716770000001</v>
      </c>
      <c r="D54" s="338">
        <f t="shared" si="0"/>
        <v>0.13486855552224841</v>
      </c>
      <c r="E54" s="281">
        <v>41897.601187</v>
      </c>
      <c r="F54" s="551">
        <v>42798.875708000007</v>
      </c>
      <c r="G54" s="338">
        <f t="shared" si="1"/>
        <v>2.1511363311168541E-2</v>
      </c>
      <c r="H54" s="338">
        <f t="shared" si="5"/>
        <v>0.16816773577967836</v>
      </c>
    </row>
    <row r="55" spans="1:8" ht="15">
      <c r="A55" s="552" t="s">
        <v>381</v>
      </c>
      <c r="B55" s="281">
        <v>3597.8007939999998</v>
      </c>
      <c r="C55" s="551">
        <v>3585.033833</v>
      </c>
      <c r="D55" s="338">
        <f t="shared" si="0"/>
        <v>-3.5485458286882432E-3</v>
      </c>
      <c r="E55" s="281">
        <v>36873.964448999999</v>
      </c>
      <c r="F55" s="551">
        <v>37709.966002999987</v>
      </c>
      <c r="G55" s="338">
        <f t="shared" si="1"/>
        <v>2.267186527112508E-2</v>
      </c>
      <c r="H55" s="338">
        <f t="shared" si="5"/>
        <v>0.14817210719083862</v>
      </c>
    </row>
    <row r="56" spans="1:8" ht="15">
      <c r="A56" s="552" t="s">
        <v>379</v>
      </c>
      <c r="B56" s="281">
        <v>1984.5174009999998</v>
      </c>
      <c r="C56" s="551">
        <v>1890.4750770000001</v>
      </c>
      <c r="D56" s="338">
        <f t="shared" si="0"/>
        <v>-4.7388006752982714E-2</v>
      </c>
      <c r="E56" s="281">
        <v>21731.325882000001</v>
      </c>
      <c r="F56" s="551">
        <v>22615.182842999999</v>
      </c>
      <c r="G56" s="338">
        <f t="shared" si="1"/>
        <v>4.0672021845298278E-2</v>
      </c>
      <c r="H56" s="338">
        <f t="shared" si="5"/>
        <v>8.8860841086062736E-2</v>
      </c>
    </row>
    <row r="57" spans="1:8" ht="15">
      <c r="A57" s="552" t="s">
        <v>34</v>
      </c>
      <c r="B57" s="281">
        <v>1544.4989110000001</v>
      </c>
      <c r="C57" s="551">
        <v>2449.7458379999998</v>
      </c>
      <c r="D57" s="338">
        <f t="shared" si="0"/>
        <v>0.5861104339749188</v>
      </c>
      <c r="E57" s="281">
        <v>18019.173562</v>
      </c>
      <c r="F57" s="551">
        <v>21460.477429999999</v>
      </c>
      <c r="G57" s="338">
        <f t="shared" si="1"/>
        <v>0.19098011660519454</v>
      </c>
      <c r="H57" s="338">
        <f t="shared" si="5"/>
        <v>8.4323708005240902E-2</v>
      </c>
    </row>
    <row r="58" spans="1:8" ht="15">
      <c r="A58" s="552" t="s">
        <v>382</v>
      </c>
      <c r="B58" s="281">
        <v>1597.6616799999999</v>
      </c>
      <c r="C58" s="551">
        <v>1344.9690800000001</v>
      </c>
      <c r="D58" s="338">
        <f t="shared" si="0"/>
        <v>-0.15816402381260086</v>
      </c>
      <c r="E58" s="281">
        <v>16614.014429999999</v>
      </c>
      <c r="F58" s="551">
        <v>14270.220791000002</v>
      </c>
      <c r="G58" s="338">
        <f t="shared" si="1"/>
        <v>-0.14107328778815786</v>
      </c>
      <c r="H58" s="338">
        <f t="shared" si="5"/>
        <v>5.6071349534305405E-2</v>
      </c>
    </row>
    <row r="59" spans="1:8" ht="15">
      <c r="A59" s="552" t="s">
        <v>42</v>
      </c>
      <c r="B59" s="281">
        <v>1325.666741</v>
      </c>
      <c r="C59" s="551">
        <v>1585.452004</v>
      </c>
      <c r="D59" s="338">
        <f t="shared" si="0"/>
        <v>0.19596573932603478</v>
      </c>
      <c r="E59" s="281">
        <v>10106.493725999999</v>
      </c>
      <c r="F59" s="551">
        <v>12828.281047999999</v>
      </c>
      <c r="G59" s="338">
        <f t="shared" si="1"/>
        <v>0.26931074176575409</v>
      </c>
      <c r="H59" s="338">
        <f t="shared" si="5"/>
        <v>5.0405599261671125E-2</v>
      </c>
    </row>
    <row r="60" spans="1:8" ht="15">
      <c r="A60" s="552" t="s">
        <v>39</v>
      </c>
      <c r="B60" s="281">
        <v>1638.5018970000001</v>
      </c>
      <c r="C60" s="551">
        <v>1270.92401</v>
      </c>
      <c r="D60" s="338">
        <f t="shared" si="0"/>
        <v>-0.22433778543254268</v>
      </c>
      <c r="E60" s="281">
        <v>11733.304198000002</v>
      </c>
      <c r="F60" s="551">
        <v>11966.600764000001</v>
      </c>
      <c r="G60" s="338">
        <f t="shared" si="1"/>
        <v>1.9883279429486311E-2</v>
      </c>
      <c r="H60" s="338">
        <f t="shared" si="5"/>
        <v>4.7019836903918727E-2</v>
      </c>
    </row>
    <row r="61" spans="1:8" ht="15">
      <c r="A61" s="552" t="s">
        <v>45</v>
      </c>
      <c r="B61" s="281">
        <v>142.65615</v>
      </c>
      <c r="C61" s="551">
        <v>571.88554900000008</v>
      </c>
      <c r="D61" s="338">
        <f t="shared" si="0"/>
        <v>3.0088390791424002</v>
      </c>
      <c r="E61" s="281">
        <v>2717.425303</v>
      </c>
      <c r="F61" s="551">
        <v>6061.0364070000005</v>
      </c>
      <c r="G61" s="338">
        <f t="shared" si="1"/>
        <v>1.230433491698447</v>
      </c>
      <c r="H61" s="338">
        <f t="shared" si="5"/>
        <v>2.3815363188450862E-2</v>
      </c>
    </row>
    <row r="62" spans="1:8" ht="15">
      <c r="A62" s="552" t="s">
        <v>36</v>
      </c>
      <c r="B62" s="281">
        <v>298.65427699999998</v>
      </c>
      <c r="C62" s="551">
        <v>4.0489800000000002</v>
      </c>
      <c r="D62" s="338">
        <f t="shared" si="0"/>
        <v>-0.98644258491566827</v>
      </c>
      <c r="E62" s="281">
        <v>1200.937582</v>
      </c>
      <c r="F62" s="551">
        <v>1078.8477439999999</v>
      </c>
      <c r="G62" s="338">
        <f t="shared" si="1"/>
        <v>-0.10166210120319152</v>
      </c>
      <c r="H62" s="338">
        <f t="shared" si="5"/>
        <v>4.2390688857647137E-3</v>
      </c>
    </row>
    <row r="63" spans="1:8" ht="15.75" thickBot="1">
      <c r="A63" s="552" t="s">
        <v>43</v>
      </c>
      <c r="B63" s="281">
        <v>21.397158999999998</v>
      </c>
      <c r="C63" s="551">
        <v>0</v>
      </c>
      <c r="D63" s="776" t="s">
        <v>54</v>
      </c>
      <c r="E63" s="281">
        <v>345.47839699999997</v>
      </c>
      <c r="F63" s="551">
        <v>698.26888499999995</v>
      </c>
      <c r="G63" s="338">
        <f t="shared" si="1"/>
        <v>1.0211651178872407</v>
      </c>
      <c r="H63" s="338">
        <f t="shared" si="5"/>
        <v>2.7436771507037784E-3</v>
      </c>
    </row>
    <row r="64" spans="1:8" ht="15">
      <c r="A64" s="545" t="s">
        <v>368</v>
      </c>
      <c r="B64" s="282">
        <f>+SUM(B65:B80)</f>
        <v>332289.28901500005</v>
      </c>
      <c r="C64" s="283">
        <f>+SUM(C65:C80)</f>
        <v>337876.89732499997</v>
      </c>
      <c r="D64" s="340">
        <f t="shared" si="0"/>
        <v>1.6815493290690098E-2</v>
      </c>
      <c r="E64" s="282">
        <f>+SUM(E65:E80)</f>
        <v>3491375.9954630001</v>
      </c>
      <c r="F64" s="283">
        <f>+SUM(F65:F80)</f>
        <v>3178953.1000309996</v>
      </c>
      <c r="G64" s="340">
        <f>+F64/E64-1</f>
        <v>-8.948417352871485E-2</v>
      </c>
      <c r="H64" s="554">
        <f>SUM(H65:H80)</f>
        <v>1.0000000000000002</v>
      </c>
    </row>
    <row r="65" spans="1:8" ht="15">
      <c r="A65" s="552" t="s">
        <v>381</v>
      </c>
      <c r="B65" s="281">
        <v>50384.384105000005</v>
      </c>
      <c r="C65" s="551">
        <v>58490.014511999987</v>
      </c>
      <c r="D65" s="338">
        <f t="shared" si="0"/>
        <v>0.16087584578007386</v>
      </c>
      <c r="E65" s="281">
        <v>584822.02754600008</v>
      </c>
      <c r="F65" s="551">
        <v>545305.7003100001</v>
      </c>
      <c r="G65" s="338">
        <f t="shared" si="1"/>
        <v>-6.7569833854952965E-2</v>
      </c>
      <c r="H65" s="338">
        <f t="shared" ref="H65:H80" si="6">(F65/$F$64)</f>
        <v>0.17153625207766751</v>
      </c>
    </row>
    <row r="66" spans="1:8" ht="15">
      <c r="A66" s="552" t="s">
        <v>38</v>
      </c>
      <c r="B66" s="281">
        <v>52363.843179999996</v>
      </c>
      <c r="C66" s="551">
        <v>59239.670471999998</v>
      </c>
      <c r="D66" s="338">
        <f t="shared" si="0"/>
        <v>0.13130868313779875</v>
      </c>
      <c r="E66" s="281">
        <v>532513.87160499999</v>
      </c>
      <c r="F66" s="551">
        <v>542460.25216200005</v>
      </c>
      <c r="G66" s="338">
        <f t="shared" si="1"/>
        <v>1.8678162367905315E-2</v>
      </c>
      <c r="H66" s="338">
        <f t="shared" si="6"/>
        <v>0.17064116238667071</v>
      </c>
    </row>
    <row r="67" spans="1:8" ht="15">
      <c r="A67" s="552" t="s">
        <v>379</v>
      </c>
      <c r="B67" s="281">
        <v>53795.171749000001</v>
      </c>
      <c r="C67" s="551">
        <v>51169.269854000006</v>
      </c>
      <c r="D67" s="338">
        <f t="shared" si="0"/>
        <v>-4.8812966101345445E-2</v>
      </c>
      <c r="E67" s="281">
        <v>572463.09751600004</v>
      </c>
      <c r="F67" s="551">
        <v>534223.2611410002</v>
      </c>
      <c r="G67" s="338">
        <f t="shared" si="1"/>
        <v>-6.6798779765766536E-2</v>
      </c>
      <c r="H67" s="338">
        <f t="shared" si="6"/>
        <v>0.16805006061139774</v>
      </c>
    </row>
    <row r="68" spans="1:8" ht="15">
      <c r="A68" s="552" t="s">
        <v>41</v>
      </c>
      <c r="B68" s="281">
        <v>47225.519868999996</v>
      </c>
      <c r="C68" s="551">
        <v>51474.092767000009</v>
      </c>
      <c r="D68" s="338">
        <f t="shared" si="0"/>
        <v>8.9963496638792551E-2</v>
      </c>
      <c r="E68" s="281">
        <v>562583.29113500006</v>
      </c>
      <c r="F68" s="551">
        <v>431408.11458400002</v>
      </c>
      <c r="G68" s="338">
        <f t="shared" si="1"/>
        <v>-0.23316578828062395</v>
      </c>
      <c r="H68" s="338">
        <f t="shared" si="6"/>
        <v>0.13570760593473152</v>
      </c>
    </row>
    <row r="69" spans="1:8" ht="15">
      <c r="A69" s="552" t="s">
        <v>45</v>
      </c>
      <c r="B69" s="281">
        <v>42560.868307999997</v>
      </c>
      <c r="C69" s="551">
        <v>37621.619472000006</v>
      </c>
      <c r="D69" s="338">
        <f t="shared" si="0"/>
        <v>-0.11605141136351249</v>
      </c>
      <c r="E69" s="281">
        <v>401874.01565099997</v>
      </c>
      <c r="F69" s="551">
        <v>405426.99468599993</v>
      </c>
      <c r="G69" s="338">
        <f t="shared" si="1"/>
        <v>8.8410270299372762E-3</v>
      </c>
      <c r="H69" s="338">
        <f t="shared" si="6"/>
        <v>0.12753475182821866</v>
      </c>
    </row>
    <row r="70" spans="1:8" ht="15">
      <c r="A70" s="552" t="s">
        <v>34</v>
      </c>
      <c r="B70" s="281">
        <v>22648.983592999997</v>
      </c>
      <c r="C70" s="551">
        <v>15698.359962</v>
      </c>
      <c r="D70" s="338">
        <f t="shared" si="0"/>
        <v>-0.30688457177160877</v>
      </c>
      <c r="E70" s="281">
        <v>249579.61507499998</v>
      </c>
      <c r="F70" s="551">
        <v>121993.22779200002</v>
      </c>
      <c r="G70" s="338">
        <f t="shared" si="1"/>
        <v>-0.51120516090490642</v>
      </c>
      <c r="H70" s="338">
        <f t="shared" si="6"/>
        <v>3.8375283923128778E-2</v>
      </c>
    </row>
    <row r="71" spans="1:8" ht="15">
      <c r="A71" s="552" t="s">
        <v>42</v>
      </c>
      <c r="B71" s="281">
        <v>11840.447050000002</v>
      </c>
      <c r="C71" s="551">
        <v>11010.110083000001</v>
      </c>
      <c r="D71" s="338">
        <f t="shared" ref="D71:D84" si="7">+C71/B71-1</f>
        <v>-7.0127163568541206E-2</v>
      </c>
      <c r="E71" s="281">
        <v>112364.69441499998</v>
      </c>
      <c r="F71" s="551">
        <v>115826.276381</v>
      </c>
      <c r="G71" s="338">
        <f t="shared" ref="G71:G84" si="8">+F71/E71-1</f>
        <v>3.0806669159044286E-2</v>
      </c>
      <c r="H71" s="338">
        <f t="shared" si="6"/>
        <v>3.643535237429911E-2</v>
      </c>
    </row>
    <row r="72" spans="1:8" ht="15">
      <c r="A72" s="552" t="s">
        <v>36</v>
      </c>
      <c r="B72" s="281">
        <v>12993.121035999999</v>
      </c>
      <c r="C72" s="551">
        <v>11654.433639999999</v>
      </c>
      <c r="D72" s="338">
        <f t="shared" si="7"/>
        <v>-0.10303047222379458</v>
      </c>
      <c r="E72" s="281">
        <v>109402.15192400001</v>
      </c>
      <c r="F72" s="551">
        <v>111025.74380600001</v>
      </c>
      <c r="G72" s="338">
        <f t="shared" si="8"/>
        <v>1.4840584517276101E-2</v>
      </c>
      <c r="H72" s="338">
        <f t="shared" si="6"/>
        <v>3.4925253790286284E-2</v>
      </c>
    </row>
    <row r="73" spans="1:8" ht="15">
      <c r="A73" s="552" t="s">
        <v>39</v>
      </c>
      <c r="B73" s="281">
        <v>13015.944144999999</v>
      </c>
      <c r="C73" s="551">
        <v>12238.125534999999</v>
      </c>
      <c r="D73" s="338">
        <f t="shared" si="7"/>
        <v>-5.9758908100323582E-2</v>
      </c>
      <c r="E73" s="281">
        <v>101267.38372500001</v>
      </c>
      <c r="F73" s="551">
        <v>100656.668341</v>
      </c>
      <c r="G73" s="338">
        <f t="shared" si="8"/>
        <v>-6.0307214577445256E-3</v>
      </c>
      <c r="H73" s="338">
        <f t="shared" si="6"/>
        <v>3.1663464409090666E-2</v>
      </c>
    </row>
    <row r="74" spans="1:8" ht="15">
      <c r="A74" s="552" t="s">
        <v>37</v>
      </c>
      <c r="B74" s="281">
        <v>5603.5727869999992</v>
      </c>
      <c r="C74" s="551">
        <v>10073.484151999999</v>
      </c>
      <c r="D74" s="338">
        <f t="shared" si="7"/>
        <v>0.797689533964824</v>
      </c>
      <c r="E74" s="281">
        <v>55336.397791000003</v>
      </c>
      <c r="F74" s="551">
        <v>91310.743749999994</v>
      </c>
      <c r="G74" s="338">
        <f t="shared" si="8"/>
        <v>0.65010277855221932</v>
      </c>
      <c r="H74" s="338">
        <f t="shared" si="6"/>
        <v>2.8723526543725848E-2</v>
      </c>
    </row>
    <row r="75" spans="1:8" ht="15">
      <c r="A75" s="552" t="s">
        <v>382</v>
      </c>
      <c r="B75" s="281">
        <v>6046.5868689999998</v>
      </c>
      <c r="C75" s="551">
        <v>6888.0542619999997</v>
      </c>
      <c r="D75" s="338">
        <f t="shared" si="7"/>
        <v>0.13916402943189077</v>
      </c>
      <c r="E75" s="281">
        <v>60994.541355000001</v>
      </c>
      <c r="F75" s="551">
        <v>61629.501077000001</v>
      </c>
      <c r="G75" s="338">
        <f t="shared" si="8"/>
        <v>1.0410107329185569E-2</v>
      </c>
      <c r="H75" s="338">
        <f t="shared" si="6"/>
        <v>1.9386728629748901E-2</v>
      </c>
    </row>
    <row r="76" spans="1:8" ht="15">
      <c r="A76" s="552" t="s">
        <v>35</v>
      </c>
      <c r="B76" s="281">
        <v>6345.4630289999996</v>
      </c>
      <c r="C76" s="551">
        <v>6073.945291</v>
      </c>
      <c r="D76" s="338">
        <f t="shared" si="7"/>
        <v>-4.2789271131060236E-2</v>
      </c>
      <c r="E76" s="281">
        <v>72092.866200999997</v>
      </c>
      <c r="F76" s="551">
        <v>61477.616567000005</v>
      </c>
      <c r="G76" s="338">
        <f t="shared" si="8"/>
        <v>-0.14724410601742377</v>
      </c>
      <c r="H76" s="338">
        <f t="shared" si="6"/>
        <v>1.9338950475991767E-2</v>
      </c>
    </row>
    <row r="77" spans="1:8" ht="15">
      <c r="A77" s="552" t="s">
        <v>40</v>
      </c>
      <c r="B77" s="281">
        <v>4414.349819</v>
      </c>
      <c r="C77" s="551">
        <v>4203.8845329999995</v>
      </c>
      <c r="D77" s="338">
        <f t="shared" si="7"/>
        <v>-4.7677527751454507E-2</v>
      </c>
      <c r="E77" s="281">
        <v>37292.839387</v>
      </c>
      <c r="F77" s="551">
        <v>30922.862572999995</v>
      </c>
      <c r="G77" s="338">
        <f t="shared" si="8"/>
        <v>-0.17080964921701647</v>
      </c>
      <c r="H77" s="338">
        <f t="shared" si="6"/>
        <v>9.7273730061316257E-3</v>
      </c>
    </row>
    <row r="78" spans="1:8" ht="15">
      <c r="A78" s="552" t="s">
        <v>44</v>
      </c>
      <c r="B78" s="281">
        <v>2800.9646750000002</v>
      </c>
      <c r="C78" s="551">
        <v>1934.05872</v>
      </c>
      <c r="D78" s="338">
        <f t="shared" si="7"/>
        <v>-0.30950263769392239</v>
      </c>
      <c r="E78" s="281">
        <v>36608.292602999994</v>
      </c>
      <c r="F78" s="551">
        <v>22816.129285999999</v>
      </c>
      <c r="G78" s="338">
        <f t="shared" si="8"/>
        <v>-0.37674970167468969</v>
      </c>
      <c r="H78" s="338">
        <f t="shared" si="6"/>
        <v>7.1772462719810201E-3</v>
      </c>
    </row>
    <row r="79" spans="1:8" ht="15">
      <c r="A79" s="552" t="s">
        <v>43</v>
      </c>
      <c r="B79" s="281">
        <v>119.674798</v>
      </c>
      <c r="C79" s="551">
        <v>0</v>
      </c>
      <c r="D79" s="776" t="s">
        <v>54</v>
      </c>
      <c r="E79" s="281">
        <v>1295.3158809999998</v>
      </c>
      <c r="F79" s="551">
        <v>1553.747468</v>
      </c>
      <c r="G79" s="338">
        <f t="shared" si="8"/>
        <v>0.19951240526788561</v>
      </c>
      <c r="H79" s="338">
        <f t="shared" si="6"/>
        <v>4.887607394978078E-4</v>
      </c>
    </row>
    <row r="80" spans="1:8" ht="15.75" thickBot="1">
      <c r="A80" s="552" t="s">
        <v>380</v>
      </c>
      <c r="B80" s="281">
        <v>130.394003</v>
      </c>
      <c r="C80" s="551">
        <v>107.77406999999999</v>
      </c>
      <c r="D80" s="338">
        <f t="shared" si="7"/>
        <v>-0.17347372179378528</v>
      </c>
      <c r="E80" s="281">
        <v>885.59365300000002</v>
      </c>
      <c r="F80" s="551">
        <v>916.26010700000006</v>
      </c>
      <c r="G80" s="338">
        <f t="shared" si="8"/>
        <v>3.4628132096606201E-2</v>
      </c>
      <c r="H80" s="338">
        <f t="shared" si="6"/>
        <v>2.8822699743228839E-4</v>
      </c>
    </row>
    <row r="81" spans="1:8" ht="15">
      <c r="A81" s="545" t="s">
        <v>369</v>
      </c>
      <c r="B81" s="282">
        <f>+B82</f>
        <v>460686.96806099999</v>
      </c>
      <c r="C81" s="283">
        <f>+C82</f>
        <v>883232.61358400004</v>
      </c>
      <c r="D81" s="340">
        <f t="shared" si="7"/>
        <v>0.91720772415478957</v>
      </c>
      <c r="E81" s="282">
        <f>+E82</f>
        <v>8068714.3529510004</v>
      </c>
      <c r="F81" s="283">
        <f>+F82</f>
        <v>7838580.2925750008</v>
      </c>
      <c r="G81" s="340">
        <f>+F81/E81-1</f>
        <v>-2.8521775627344148E-2</v>
      </c>
      <c r="H81" s="554">
        <f>SUM(H82)</f>
        <v>1</v>
      </c>
    </row>
    <row r="82" spans="1:8" ht="15.75" thickBot="1">
      <c r="A82" s="552" t="s">
        <v>39</v>
      </c>
      <c r="B82" s="281">
        <v>460686.96806099999</v>
      </c>
      <c r="C82" s="551">
        <v>883232.61358400004</v>
      </c>
      <c r="D82" s="338">
        <f t="shared" si="7"/>
        <v>0.91720772415478957</v>
      </c>
      <c r="E82" s="281">
        <v>8068714.3529510004</v>
      </c>
      <c r="F82" s="551">
        <v>7838580.2925750008</v>
      </c>
      <c r="G82" s="338">
        <f t="shared" si="8"/>
        <v>-2.8521775627344148E-2</v>
      </c>
      <c r="H82" s="382">
        <f>(F82/$F$81)</f>
        <v>1</v>
      </c>
    </row>
    <row r="83" spans="1:8" ht="15">
      <c r="A83" s="545" t="s">
        <v>370</v>
      </c>
      <c r="B83" s="282">
        <f>+B84</f>
        <v>1550.1867</v>
      </c>
      <c r="C83" s="283">
        <f>+C84</f>
        <v>1331.3577</v>
      </c>
      <c r="D83" s="340">
        <f t="shared" si="7"/>
        <v>-0.14116299668936649</v>
      </c>
      <c r="E83" s="282">
        <f>+E84</f>
        <v>15307.910108</v>
      </c>
      <c r="F83" s="283">
        <f>+F84</f>
        <v>16474.273300000001</v>
      </c>
      <c r="G83" s="340">
        <f>+F83/E83-1</f>
        <v>7.6193496288592177E-2</v>
      </c>
      <c r="H83" s="554">
        <f>SUM(H84)</f>
        <v>1</v>
      </c>
    </row>
    <row r="84" spans="1:8" ht="15.75" thickBot="1">
      <c r="A84" s="552" t="s">
        <v>43</v>
      </c>
      <c r="B84" s="281">
        <v>1550.1867</v>
      </c>
      <c r="C84" s="551">
        <v>1331.3577</v>
      </c>
      <c r="D84" s="338">
        <f t="shared" si="7"/>
        <v>-0.14116299668936649</v>
      </c>
      <c r="E84" s="281">
        <v>15307.910108</v>
      </c>
      <c r="F84" s="551">
        <v>16474.273300000001</v>
      </c>
      <c r="G84" s="338">
        <f t="shared" si="8"/>
        <v>7.6193496288592177E-2</v>
      </c>
      <c r="H84" s="382">
        <f>(F84/$F$83)</f>
        <v>1</v>
      </c>
    </row>
    <row r="85" spans="1:8" ht="15">
      <c r="A85" s="545" t="s">
        <v>371</v>
      </c>
      <c r="B85" s="282">
        <f>SUM(B86:B92)</f>
        <v>2807.0343100000005</v>
      </c>
      <c r="C85" s="283">
        <f>SUM(C86:C92)</f>
        <v>2617.3414779999998</v>
      </c>
      <c r="D85" s="340">
        <f t="shared" ref="D85:D92" si="9">(C85-B85)/B85</f>
        <v>-6.7577667762814278E-2</v>
      </c>
      <c r="E85" s="282">
        <f>SUM(E86:E92)</f>
        <v>23466.389255000002</v>
      </c>
      <c r="F85" s="283">
        <f>SUM(F86:F92)</f>
        <v>23628.260937000003</v>
      </c>
      <c r="G85" s="340">
        <f>+F85/E85-1</f>
        <v>6.8980225394288386E-3</v>
      </c>
      <c r="H85" s="554">
        <f>SUM(H86:H92)</f>
        <v>0.99999999999999989</v>
      </c>
    </row>
    <row r="86" spans="1:8" ht="15">
      <c r="A86" s="552" t="s">
        <v>34</v>
      </c>
      <c r="B86" s="151">
        <v>1351.0420859999999</v>
      </c>
      <c r="C86" s="540">
        <v>1068.9424079999999</v>
      </c>
      <c r="D86" s="338">
        <f t="shared" si="9"/>
        <v>-0.2088015472820734</v>
      </c>
      <c r="E86" s="151">
        <v>10555.615366</v>
      </c>
      <c r="F86" s="540">
        <v>10579.768823</v>
      </c>
      <c r="G86" s="338">
        <f t="shared" ref="G86:G92" si="10">(F86-E86)/E86</f>
        <v>2.2882092765334609E-3</v>
      </c>
      <c r="H86" s="338">
        <f t="shared" ref="H86:H92" si="11">(F86/$F$85)</f>
        <v>0.44775909878466391</v>
      </c>
    </row>
    <row r="87" spans="1:8" ht="15">
      <c r="A87" s="552" t="s">
        <v>37</v>
      </c>
      <c r="B87" s="281">
        <v>380.35512</v>
      </c>
      <c r="C87" s="551">
        <v>928.55760199999997</v>
      </c>
      <c r="D87" s="338">
        <f t="shared" si="9"/>
        <v>1.4412911859842978</v>
      </c>
      <c r="E87" s="281">
        <v>3505.3788949999998</v>
      </c>
      <c r="F87" s="551">
        <v>5444.0470299999997</v>
      </c>
      <c r="G87" s="338">
        <f t="shared" si="10"/>
        <v>0.55305523113785959</v>
      </c>
      <c r="H87" s="338">
        <f t="shared" si="11"/>
        <v>0.23040405066269812</v>
      </c>
    </row>
    <row r="88" spans="1:8" ht="15">
      <c r="A88" s="552" t="s">
        <v>35</v>
      </c>
      <c r="B88" s="281">
        <v>262.85576400000002</v>
      </c>
      <c r="C88" s="553">
        <v>256.40485200000001</v>
      </c>
      <c r="D88" s="338">
        <f t="shared" si="9"/>
        <v>-2.454164178039488E-2</v>
      </c>
      <c r="E88" s="281">
        <v>2540.0359530000001</v>
      </c>
      <c r="F88" s="553">
        <v>2641.1383919999998</v>
      </c>
      <c r="G88" s="338">
        <f t="shared" si="10"/>
        <v>3.9803546434289301E-2</v>
      </c>
      <c r="H88" s="338">
        <f t="shared" si="11"/>
        <v>0.11177878892746543</v>
      </c>
    </row>
    <row r="89" spans="1:8" ht="15">
      <c r="A89" s="552" t="s">
        <v>379</v>
      </c>
      <c r="B89" s="281">
        <v>499.14198900000002</v>
      </c>
      <c r="C89" s="551">
        <v>186.54793599999999</v>
      </c>
      <c r="D89" s="338">
        <f t="shared" si="9"/>
        <v>-0.62626278671979252</v>
      </c>
      <c r="E89" s="281">
        <v>3891.5412900000001</v>
      </c>
      <c r="F89" s="551">
        <v>2156.2596109999999</v>
      </c>
      <c r="G89" s="338">
        <f t="shared" si="10"/>
        <v>-0.44591115696475114</v>
      </c>
      <c r="H89" s="338">
        <f t="shared" si="11"/>
        <v>9.1257651874982748E-2</v>
      </c>
    </row>
    <row r="90" spans="1:8" ht="15">
      <c r="A90" s="552" t="s">
        <v>380</v>
      </c>
      <c r="B90" s="281">
        <v>146.12575100000001</v>
      </c>
      <c r="C90" s="551">
        <v>66.474536999999998</v>
      </c>
      <c r="D90" s="338">
        <f t="shared" si="9"/>
        <v>-0.54508677255660443</v>
      </c>
      <c r="E90" s="281">
        <v>1658.4953579999999</v>
      </c>
      <c r="F90" s="551">
        <v>1608.354124</v>
      </c>
      <c r="G90" s="338">
        <f t="shared" si="10"/>
        <v>-3.0232966138938052E-2</v>
      </c>
      <c r="H90" s="338">
        <f t="shared" si="11"/>
        <v>6.8069085925889852E-2</v>
      </c>
    </row>
    <row r="91" spans="1:8" ht="17.25" customHeight="1">
      <c r="A91" s="552" t="s">
        <v>36</v>
      </c>
      <c r="B91" s="281">
        <v>127.900364</v>
      </c>
      <c r="C91" s="551">
        <v>66.948063000000005</v>
      </c>
      <c r="D91" s="338">
        <f t="shared" si="9"/>
        <v>-0.47656080947510043</v>
      </c>
      <c r="E91" s="281">
        <v>703.09408599999995</v>
      </c>
      <c r="F91" s="551">
        <v>967.37722399999996</v>
      </c>
      <c r="G91" s="338">
        <f t="shared" si="10"/>
        <v>0.37588587823792335</v>
      </c>
      <c r="H91" s="338">
        <f t="shared" si="11"/>
        <v>4.0941532962553463E-2</v>
      </c>
    </row>
    <row r="92" spans="1:8" ht="18.75" customHeight="1" thickBot="1">
      <c r="A92" s="550" t="s">
        <v>381</v>
      </c>
      <c r="B92" s="284">
        <v>39.613236000000001</v>
      </c>
      <c r="C92" s="285">
        <v>43.466079999999998</v>
      </c>
      <c r="D92" s="337">
        <f t="shared" si="9"/>
        <v>9.7261531473974941E-2</v>
      </c>
      <c r="E92" s="284">
        <v>612.22830699999997</v>
      </c>
      <c r="F92" s="285">
        <v>231.31573299999999</v>
      </c>
      <c r="G92" s="337">
        <f t="shared" si="10"/>
        <v>-0.62217406422535759</v>
      </c>
      <c r="H92" s="337">
        <f t="shared" si="11"/>
        <v>9.7897908617463128E-3</v>
      </c>
    </row>
    <row r="93" spans="1:8" ht="39.75" customHeight="1" thickBot="1">
      <c r="A93" s="786" t="s">
        <v>576</v>
      </c>
      <c r="B93" s="787"/>
      <c r="C93" s="787"/>
      <c r="D93" s="787"/>
      <c r="E93" s="787"/>
      <c r="F93" s="787"/>
      <c r="G93" s="787"/>
      <c r="H93" s="788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47"/>
  <sheetViews>
    <sheetView showGridLines="0" view="pageBreakPreview" zoomScale="110" zoomScaleNormal="100" zoomScaleSheetLayoutView="110" workbookViewId="0"/>
  </sheetViews>
  <sheetFormatPr baseColWidth="10" defaultColWidth="11.42578125" defaultRowHeight="15"/>
  <cols>
    <col min="1" max="1" width="55.28515625" style="388" bestFit="1" customWidth="1"/>
    <col min="2" max="3" width="10.5703125" style="388" bestFit="1" customWidth="1"/>
    <col min="4" max="4" width="8.5703125" style="388" bestFit="1" customWidth="1"/>
    <col min="5" max="5" width="7.42578125" style="388" customWidth="1"/>
    <col min="6" max="7" width="11.5703125" style="388" bestFit="1" customWidth="1"/>
    <col min="8" max="8" width="8.5703125" style="388" bestFit="1" customWidth="1"/>
    <col min="9" max="9" width="9.5703125" style="388" bestFit="1" customWidth="1"/>
    <col min="10" max="16384" width="11.42578125" style="388"/>
  </cols>
  <sheetData>
    <row r="1" spans="1:9">
      <c r="A1" s="169" t="s">
        <v>221</v>
      </c>
      <c r="B1" s="286"/>
      <c r="C1" s="286"/>
      <c r="D1" s="341"/>
      <c r="E1" s="286"/>
      <c r="F1" s="471"/>
      <c r="G1" s="471"/>
      <c r="H1" s="471"/>
      <c r="I1" s="470"/>
    </row>
    <row r="2" spans="1:9" ht="15.75">
      <c r="A2" s="171" t="s">
        <v>383</v>
      </c>
      <c r="B2" s="286"/>
      <c r="C2" s="286"/>
      <c r="D2" s="341"/>
      <c r="E2" s="286"/>
      <c r="F2" s="471"/>
      <c r="G2" s="471"/>
      <c r="H2" s="471"/>
      <c r="I2" s="470"/>
    </row>
    <row r="3" spans="1:9">
      <c r="A3" s="474"/>
      <c r="B3" s="472"/>
      <c r="C3" s="472"/>
      <c r="D3" s="473"/>
      <c r="E3" s="472"/>
      <c r="F3" s="471"/>
      <c r="G3" s="471"/>
      <c r="H3" s="471"/>
      <c r="I3" s="470"/>
    </row>
    <row r="4" spans="1:9">
      <c r="A4" s="469"/>
      <c r="B4" s="794" t="s">
        <v>577</v>
      </c>
      <c r="C4" s="794"/>
      <c r="D4" s="794"/>
      <c r="E4" s="468"/>
      <c r="F4" s="794" t="s">
        <v>579</v>
      </c>
      <c r="G4" s="794"/>
      <c r="H4" s="794"/>
      <c r="I4" s="794"/>
    </row>
    <row r="5" spans="1:9">
      <c r="A5" s="467" t="s">
        <v>214</v>
      </c>
      <c r="B5" s="354">
        <v>2018</v>
      </c>
      <c r="C5" s="466">
        <v>2019</v>
      </c>
      <c r="D5" s="324" t="s">
        <v>449</v>
      </c>
      <c r="E5" s="465"/>
      <c r="F5" s="354">
        <v>2018</v>
      </c>
      <c r="G5" s="466">
        <v>2019</v>
      </c>
      <c r="H5" s="465" t="s">
        <v>449</v>
      </c>
      <c r="I5" s="324" t="s">
        <v>450</v>
      </c>
    </row>
    <row r="6" spans="1:9">
      <c r="A6" s="455" t="s">
        <v>215</v>
      </c>
      <c r="B6" s="355">
        <f>SUM(B7:B40)</f>
        <v>4563580.146000999</v>
      </c>
      <c r="C6" s="463">
        <f>SUM(C7:C40)</f>
        <v>4387811.5245999992</v>
      </c>
      <c r="D6" s="451">
        <f>(C6-B6)/B6</f>
        <v>-3.8515511019352515E-2</v>
      </c>
      <c r="E6" s="464"/>
      <c r="F6" s="355">
        <f>SUM(F7:F40)</f>
        <v>53438182.376001</v>
      </c>
      <c r="G6" s="463">
        <f>SUM(G7:G40)</f>
        <v>37909450.313534006</v>
      </c>
      <c r="H6" s="452">
        <f>G6/F6-1</f>
        <v>-0.29059244480293034</v>
      </c>
      <c r="I6" s="462">
        <f>SUM(I7:I40)</f>
        <v>1</v>
      </c>
    </row>
    <row r="7" spans="1:9">
      <c r="A7" s="442" t="s">
        <v>174</v>
      </c>
      <c r="B7" s="356">
        <v>1868436.08</v>
      </c>
      <c r="C7" s="360">
        <v>1780285.281</v>
      </c>
      <c r="D7" s="447">
        <f t="shared" ref="D7:D39" si="0">(C7-B7)/B7</f>
        <v>-4.7178921421812896E-2</v>
      </c>
      <c r="E7" s="170"/>
      <c r="F7" s="356">
        <v>27614195.315000001</v>
      </c>
      <c r="G7" s="360">
        <v>12058139.969000002</v>
      </c>
      <c r="H7" s="448">
        <f>G7/F7-1</f>
        <v>-0.56333545730916035</v>
      </c>
      <c r="I7" s="447">
        <f t="shared" ref="I7:I40" si="1">G7/$G$6</f>
        <v>0.31807741524268796</v>
      </c>
    </row>
    <row r="8" spans="1:9">
      <c r="A8" s="442" t="s">
        <v>175</v>
      </c>
      <c r="B8" s="356">
        <v>873750</v>
      </c>
      <c r="C8" s="360">
        <v>949212</v>
      </c>
      <c r="D8" s="447">
        <f t="shared" si="0"/>
        <v>8.6365665236051506E-2</v>
      </c>
      <c r="E8" s="170"/>
      <c r="F8" s="356">
        <v>8602030</v>
      </c>
      <c r="G8" s="360">
        <v>9396773</v>
      </c>
      <c r="H8" s="448">
        <f t="shared" ref="H8:H40" si="2">G8/F8-1</f>
        <v>9.2390168367234349E-2</v>
      </c>
      <c r="I8" s="447">
        <f t="shared" si="1"/>
        <v>0.24787415597649196</v>
      </c>
    </row>
    <row r="9" spans="1:9">
      <c r="A9" s="442" t="s">
        <v>528</v>
      </c>
      <c r="B9" s="356">
        <v>542646.1</v>
      </c>
      <c r="C9" s="357">
        <v>440553.05999999994</v>
      </c>
      <c r="D9" s="447">
        <f t="shared" si="0"/>
        <v>-0.18813926793171468</v>
      </c>
      <c r="E9" s="170"/>
      <c r="F9" s="356">
        <v>7064219.1860000007</v>
      </c>
      <c r="G9" s="360">
        <v>5363104.0480000004</v>
      </c>
      <c r="H9" s="448">
        <f t="shared" si="2"/>
        <v>-0.24080724184936131</v>
      </c>
      <c r="I9" s="447">
        <f t="shared" si="1"/>
        <v>0.14147142740514296</v>
      </c>
    </row>
    <row r="10" spans="1:9">
      <c r="A10" s="442" t="s">
        <v>176</v>
      </c>
      <c r="B10" s="356">
        <v>202116.07</v>
      </c>
      <c r="C10" s="360">
        <v>172316.04499999998</v>
      </c>
      <c r="D10" s="447">
        <f t="shared" si="0"/>
        <v>-0.14744015653975473</v>
      </c>
      <c r="E10" s="170"/>
      <c r="F10" s="356">
        <v>1768808.58</v>
      </c>
      <c r="G10" s="360">
        <v>1689167.2220000003</v>
      </c>
      <c r="H10" s="448">
        <f t="shared" si="2"/>
        <v>-4.5025424967126582E-2</v>
      </c>
      <c r="I10" s="447">
        <f t="shared" si="1"/>
        <v>4.4557945526236049E-2</v>
      </c>
    </row>
    <row r="11" spans="1:9">
      <c r="A11" s="442" t="s">
        <v>177</v>
      </c>
      <c r="B11" s="356">
        <v>173201.1</v>
      </c>
      <c r="C11" s="360">
        <v>151969.49</v>
      </c>
      <c r="D11" s="447">
        <f t="shared" si="0"/>
        <v>-0.12258357481563348</v>
      </c>
      <c r="E11" s="170"/>
      <c r="F11" s="356">
        <v>1215571.6629999999</v>
      </c>
      <c r="G11" s="360">
        <v>1626289.7419999999</v>
      </c>
      <c r="H11" s="448">
        <f t="shared" si="2"/>
        <v>0.33788059684310023</v>
      </c>
      <c r="I11" s="447">
        <f t="shared" si="1"/>
        <v>4.2899322689978446E-2</v>
      </c>
    </row>
    <row r="12" spans="1:9">
      <c r="A12" s="442" t="s">
        <v>440</v>
      </c>
      <c r="B12" s="356">
        <v>241086.6</v>
      </c>
      <c r="C12" s="360">
        <v>126613.06999999999</v>
      </c>
      <c r="D12" s="447">
        <f t="shared" si="0"/>
        <v>-0.4748232792697728</v>
      </c>
      <c r="E12" s="170"/>
      <c r="F12" s="356">
        <v>1186155.7574999998</v>
      </c>
      <c r="G12" s="360">
        <v>1427110.3499999999</v>
      </c>
      <c r="H12" s="448">
        <f t="shared" si="2"/>
        <v>0.20313908268493153</v>
      </c>
      <c r="I12" s="447">
        <f>G12/$G$6</f>
        <v>3.764523985963756E-2</v>
      </c>
    </row>
    <row r="13" spans="1:9">
      <c r="A13" s="442" t="s">
        <v>181</v>
      </c>
      <c r="B13" s="356">
        <v>111897</v>
      </c>
      <c r="C13" s="360">
        <v>108530</v>
      </c>
      <c r="D13" s="447">
        <f t="shared" si="0"/>
        <v>-3.0090172211944915E-2</v>
      </c>
      <c r="E13" s="170"/>
      <c r="F13" s="383">
        <v>1029586</v>
      </c>
      <c r="G13" s="360">
        <v>1380858</v>
      </c>
      <c r="H13" s="448">
        <f t="shared" si="2"/>
        <v>0.34117791034454625</v>
      </c>
      <c r="I13" s="447">
        <f t="shared" si="1"/>
        <v>3.6425165455565088E-2</v>
      </c>
    </row>
    <row r="14" spans="1:9">
      <c r="A14" s="442" t="s">
        <v>179</v>
      </c>
      <c r="B14" s="356">
        <v>78998.407000000007</v>
      </c>
      <c r="C14" s="360">
        <v>138270.99059999996</v>
      </c>
      <c r="D14" s="447">
        <f t="shared" si="0"/>
        <v>0.75030099784163939</v>
      </c>
      <c r="E14" s="170"/>
      <c r="F14" s="356">
        <v>910410.18150000006</v>
      </c>
      <c r="G14" s="360">
        <v>1185145.9018339999</v>
      </c>
      <c r="H14" s="448">
        <f t="shared" si="2"/>
        <v>0.30177136187267006</v>
      </c>
      <c r="I14" s="447">
        <f t="shared" si="1"/>
        <v>3.1262545144604546E-2</v>
      </c>
    </row>
    <row r="15" spans="1:9">
      <c r="A15" s="442" t="s">
        <v>180</v>
      </c>
      <c r="B15" s="356">
        <v>120793.54000000001</v>
      </c>
      <c r="C15" s="360">
        <v>126582.38</v>
      </c>
      <c r="D15" s="447">
        <f t="shared" si="0"/>
        <v>4.7923423719513449E-2</v>
      </c>
      <c r="E15" s="170"/>
      <c r="F15" s="356">
        <v>947721.19</v>
      </c>
      <c r="G15" s="360">
        <v>1104782.74</v>
      </c>
      <c r="H15" s="448">
        <f t="shared" si="2"/>
        <v>0.16572548092968153</v>
      </c>
      <c r="I15" s="447">
        <f t="shared" si="1"/>
        <v>2.9142673683284267E-2</v>
      </c>
    </row>
    <row r="16" spans="1:9">
      <c r="A16" s="460" t="s">
        <v>178</v>
      </c>
      <c r="B16" s="458">
        <v>130034</v>
      </c>
      <c r="C16" s="433">
        <v>129122.6</v>
      </c>
      <c r="D16" s="447">
        <f t="shared" si="0"/>
        <v>-7.0089361243981891E-3</v>
      </c>
      <c r="E16" s="459"/>
      <c r="F16" s="458">
        <v>1274800.0069999998</v>
      </c>
      <c r="G16" s="433">
        <v>1030600.6</v>
      </c>
      <c r="H16" s="448">
        <f t="shared" si="2"/>
        <v>-0.1915589940846304</v>
      </c>
      <c r="I16" s="457">
        <f t="shared" si="1"/>
        <v>2.7185849213753083E-2</v>
      </c>
    </row>
    <row r="17" spans="1:9">
      <c r="A17" s="442" t="s">
        <v>182</v>
      </c>
      <c r="B17" s="356">
        <v>48039.35</v>
      </c>
      <c r="C17" s="360">
        <v>62001.34</v>
      </c>
      <c r="D17" s="447">
        <f t="shared" si="0"/>
        <v>0.29063653026112962</v>
      </c>
      <c r="E17" s="170"/>
      <c r="F17" s="356">
        <v>657862.50999999989</v>
      </c>
      <c r="G17" s="360">
        <v>626495.07000000007</v>
      </c>
      <c r="H17" s="448">
        <f t="shared" si="2"/>
        <v>-4.7680844436628345E-2</v>
      </c>
      <c r="I17" s="447">
        <f t="shared" si="1"/>
        <v>1.6526092170118748E-2</v>
      </c>
    </row>
    <row r="18" spans="1:9">
      <c r="A18" s="442" t="s">
        <v>529</v>
      </c>
      <c r="B18" s="356">
        <v>32356.339999999997</v>
      </c>
      <c r="C18" s="360">
        <v>29209.66</v>
      </c>
      <c r="D18" s="447">
        <f t="shared" si="0"/>
        <v>-9.7250801543066895E-2</v>
      </c>
      <c r="E18" s="170"/>
      <c r="F18" s="356">
        <v>374521.50099999999</v>
      </c>
      <c r="G18" s="360">
        <v>342156.19000000006</v>
      </c>
      <c r="H18" s="448">
        <f t="shared" si="2"/>
        <v>-8.6417764837485089E-2</v>
      </c>
      <c r="I18" s="447">
        <f t="shared" si="1"/>
        <v>9.0256172846127306E-3</v>
      </c>
    </row>
    <row r="19" spans="1:9">
      <c r="A19" s="442" t="s">
        <v>183</v>
      </c>
      <c r="B19" s="356">
        <v>54445.435001000005</v>
      </c>
      <c r="C19" s="360">
        <v>42610.502999999997</v>
      </c>
      <c r="D19" s="447">
        <f t="shared" si="0"/>
        <v>-0.21737234720932314</v>
      </c>
      <c r="E19" s="170"/>
      <c r="F19" s="356">
        <v>329731.17600099999</v>
      </c>
      <c r="G19" s="360">
        <v>170106.114</v>
      </c>
      <c r="H19" s="448">
        <f t="shared" si="2"/>
        <v>-0.48410667118876227</v>
      </c>
      <c r="I19" s="447">
        <f t="shared" si="1"/>
        <v>4.4871690988162556E-3</v>
      </c>
    </row>
    <row r="20" spans="1:9">
      <c r="A20" s="442" t="s">
        <v>520</v>
      </c>
      <c r="B20" s="356">
        <v>55478.35</v>
      </c>
      <c r="C20" s="360">
        <v>31957.05</v>
      </c>
      <c r="D20" s="447">
        <f t="shared" si="0"/>
        <v>-0.42397259471487525</v>
      </c>
      <c r="E20" s="170"/>
      <c r="F20" s="356">
        <v>55478.35</v>
      </c>
      <c r="G20" s="360">
        <v>111108.17</v>
      </c>
      <c r="H20" s="448">
        <f t="shared" si="2"/>
        <v>1.0027302542343093</v>
      </c>
      <c r="I20" s="447">
        <f t="shared" si="1"/>
        <v>2.9308831724297888E-3</v>
      </c>
    </row>
    <row r="21" spans="1:9">
      <c r="A21" s="460" t="s">
        <v>184</v>
      </c>
      <c r="B21" s="458">
        <v>10086.130000000001</v>
      </c>
      <c r="C21" s="433">
        <v>8774.74</v>
      </c>
      <c r="D21" s="447">
        <f t="shared" si="0"/>
        <v>-0.13001914510322601</v>
      </c>
      <c r="E21" s="459"/>
      <c r="F21" s="458">
        <v>109038.41</v>
      </c>
      <c r="G21" s="433">
        <v>86510.00569999998</v>
      </c>
      <c r="H21" s="448">
        <f t="shared" si="2"/>
        <v>-0.20660980199546219</v>
      </c>
      <c r="I21" s="605">
        <f t="shared" si="1"/>
        <v>2.2820168845633496E-3</v>
      </c>
    </row>
    <row r="22" spans="1:9">
      <c r="A22" s="460" t="s">
        <v>190</v>
      </c>
      <c r="B22" s="356">
        <v>1585</v>
      </c>
      <c r="C22" s="360">
        <v>56705</v>
      </c>
      <c r="D22" s="447" t="s">
        <v>64</v>
      </c>
      <c r="E22" s="170"/>
      <c r="F22" s="356">
        <v>92897.634999999995</v>
      </c>
      <c r="G22" s="360">
        <v>60766.854999999996</v>
      </c>
      <c r="H22" s="448">
        <f t="shared" si="2"/>
        <v>-0.34587296005974744</v>
      </c>
      <c r="I22" s="606">
        <f t="shared" si="1"/>
        <v>1.6029474048666354E-3</v>
      </c>
    </row>
    <row r="23" spans="1:9">
      <c r="A23" s="442" t="s">
        <v>188</v>
      </c>
      <c r="B23" s="356">
        <v>2193</v>
      </c>
      <c r="C23" s="360">
        <v>2334</v>
      </c>
      <c r="D23" s="447">
        <f t="shared" si="0"/>
        <v>6.429548563611491E-2</v>
      </c>
      <c r="E23" s="170"/>
      <c r="F23" s="356">
        <v>26248</v>
      </c>
      <c r="G23" s="360">
        <v>38549</v>
      </c>
      <c r="H23" s="448">
        <f t="shared" si="2"/>
        <v>0.46864523011277059</v>
      </c>
      <c r="I23" s="606">
        <f t="shared" si="1"/>
        <v>1.0168704552869147E-3</v>
      </c>
    </row>
    <row r="24" spans="1:9">
      <c r="A24" s="461" t="s">
        <v>194</v>
      </c>
      <c r="B24" s="458">
        <v>101</v>
      </c>
      <c r="C24" s="433">
        <v>18016.294999999998</v>
      </c>
      <c r="D24" s="447" t="s">
        <v>64</v>
      </c>
      <c r="E24" s="459"/>
      <c r="F24" s="458">
        <v>2136.7000000000003</v>
      </c>
      <c r="G24" s="433">
        <v>37629.991999999998</v>
      </c>
      <c r="H24" s="448" t="s">
        <v>64</v>
      </c>
      <c r="I24" s="605">
        <f t="shared" si="1"/>
        <v>9.9262826785345812E-4</v>
      </c>
    </row>
    <row r="25" spans="1:9">
      <c r="A25" s="460" t="s">
        <v>185</v>
      </c>
      <c r="B25" s="356">
        <v>4608.63</v>
      </c>
      <c r="C25" s="360">
        <v>3482.06</v>
      </c>
      <c r="D25" s="447">
        <f t="shared" si="0"/>
        <v>-0.2444479161920137</v>
      </c>
      <c r="E25" s="170"/>
      <c r="F25" s="356">
        <v>57060.89</v>
      </c>
      <c r="G25" s="360">
        <v>37518.820000000007</v>
      </c>
      <c r="H25" s="448">
        <f t="shared" si="2"/>
        <v>-0.34247748326393068</v>
      </c>
      <c r="I25" s="606">
        <f t="shared" si="1"/>
        <v>9.896957009320037E-4</v>
      </c>
    </row>
    <row r="26" spans="1:9">
      <c r="A26" s="442" t="s">
        <v>373</v>
      </c>
      <c r="B26" s="356">
        <v>797.85</v>
      </c>
      <c r="C26" s="360">
        <v>586</v>
      </c>
      <c r="D26" s="447">
        <f t="shared" si="0"/>
        <v>-0.26552610139750582</v>
      </c>
      <c r="E26" s="170"/>
      <c r="F26" s="356">
        <v>6466.01</v>
      </c>
      <c r="G26" s="360">
        <v>34885.42</v>
      </c>
      <c r="H26" s="448">
        <f t="shared" si="2"/>
        <v>4.3952004404570975</v>
      </c>
      <c r="I26" s="606">
        <f t="shared" si="1"/>
        <v>9.202301724629755E-4</v>
      </c>
    </row>
    <row r="27" spans="1:9">
      <c r="A27" s="460" t="s">
        <v>191</v>
      </c>
      <c r="B27" s="458">
        <v>3427.527</v>
      </c>
      <c r="C27" s="433">
        <v>2308.8240000000001</v>
      </c>
      <c r="D27" s="447">
        <f t="shared" si="0"/>
        <v>-0.32638780088384423</v>
      </c>
      <c r="E27" s="459"/>
      <c r="F27" s="458">
        <v>19490.120999999999</v>
      </c>
      <c r="G27" s="433">
        <v>20895.875999999997</v>
      </c>
      <c r="H27" s="448">
        <f t="shared" si="2"/>
        <v>7.2126540415013096E-2</v>
      </c>
      <c r="I27" s="605">
        <f t="shared" si="1"/>
        <v>5.5120493246877777E-4</v>
      </c>
    </row>
    <row r="28" spans="1:9">
      <c r="A28" s="442" t="s">
        <v>187</v>
      </c>
      <c r="B28" s="356">
        <v>2147.6729999999998</v>
      </c>
      <c r="C28" s="360">
        <v>892.94600000000003</v>
      </c>
      <c r="D28" s="447">
        <f t="shared" si="0"/>
        <v>-0.58422627653278691</v>
      </c>
      <c r="E28" s="170"/>
      <c r="F28" s="356">
        <v>23912.733</v>
      </c>
      <c r="G28" s="360">
        <v>20472.325000000001</v>
      </c>
      <c r="H28" s="448">
        <f t="shared" si="2"/>
        <v>-0.14387347527361261</v>
      </c>
      <c r="I28" s="606">
        <f t="shared" si="1"/>
        <v>5.400322302402576E-4</v>
      </c>
    </row>
    <row r="29" spans="1:9">
      <c r="A29" s="442" t="s">
        <v>186</v>
      </c>
      <c r="B29" s="356">
        <v>25</v>
      </c>
      <c r="C29" s="360">
        <v>533</v>
      </c>
      <c r="D29" s="447" t="s">
        <v>64</v>
      </c>
      <c r="E29" s="170"/>
      <c r="F29" s="356">
        <v>19211</v>
      </c>
      <c r="G29" s="360">
        <v>17604</v>
      </c>
      <c r="H29" s="448">
        <f t="shared" si="2"/>
        <v>-8.3649992191973332E-2</v>
      </c>
      <c r="I29" s="606">
        <f t="shared" si="1"/>
        <v>4.6436969817299664E-4</v>
      </c>
    </row>
    <row r="30" spans="1:9">
      <c r="A30" s="442" t="s">
        <v>189</v>
      </c>
      <c r="B30" s="356">
        <v>2271.4</v>
      </c>
      <c r="C30" s="360">
        <v>851.32500000000005</v>
      </c>
      <c r="D30" s="447">
        <f t="shared" si="0"/>
        <v>-0.62519811569956851</v>
      </c>
      <c r="E30" s="170"/>
      <c r="F30" s="356">
        <v>16617.62</v>
      </c>
      <c r="G30" s="360">
        <v>14301.460000000001</v>
      </c>
      <c r="H30" s="448">
        <f t="shared" si="2"/>
        <v>-0.13937976677767328</v>
      </c>
      <c r="I30" s="606">
        <f t="shared" si="1"/>
        <v>3.7725316198779739E-4</v>
      </c>
    </row>
    <row r="31" spans="1:9">
      <c r="A31" s="442" t="s">
        <v>192</v>
      </c>
      <c r="B31" s="356">
        <v>1002</v>
      </c>
      <c r="C31" s="360">
        <v>2033.2649999999999</v>
      </c>
      <c r="D31" s="447">
        <f t="shared" si="0"/>
        <v>1.0292065868263471</v>
      </c>
      <c r="E31" s="170"/>
      <c r="F31" s="356">
        <v>13135.456</v>
      </c>
      <c r="G31" s="360">
        <v>13752.58</v>
      </c>
      <c r="H31" s="448">
        <f t="shared" si="2"/>
        <v>4.6981543693648709E-2</v>
      </c>
      <c r="I31" s="607">
        <f t="shared" si="1"/>
        <v>3.6277445033515052E-4</v>
      </c>
    </row>
    <row r="32" spans="1:9">
      <c r="A32" s="442" t="s">
        <v>580</v>
      </c>
      <c r="B32" s="356">
        <v>1292.729</v>
      </c>
      <c r="C32" s="456">
        <v>441.01499999999999</v>
      </c>
      <c r="D32" s="447">
        <f t="shared" si="0"/>
        <v>-0.65884961194496294</v>
      </c>
      <c r="E32" s="170"/>
      <c r="F32" s="356">
        <v>14281.329000000002</v>
      </c>
      <c r="G32" s="360">
        <v>7964.848</v>
      </c>
      <c r="H32" s="448">
        <f t="shared" si="2"/>
        <v>-0.44228943958927081</v>
      </c>
      <c r="I32" s="607">
        <f t="shared" si="1"/>
        <v>2.1010191216506454E-4</v>
      </c>
    </row>
    <row r="33" spans="1:9">
      <c r="A33" s="778" t="s">
        <v>486</v>
      </c>
      <c r="B33" s="777">
        <v>0</v>
      </c>
      <c r="C33" s="360">
        <v>1066</v>
      </c>
      <c r="D33" s="447" t="s">
        <v>64</v>
      </c>
      <c r="E33" s="170"/>
      <c r="F33" s="356">
        <v>3428</v>
      </c>
      <c r="G33" s="360">
        <v>3650</v>
      </c>
      <c r="H33" s="448">
        <f t="shared" si="2"/>
        <v>6.4760793465577615E-2</v>
      </c>
      <c r="I33" s="607">
        <f t="shared" si="1"/>
        <v>9.6282060800467956E-5</v>
      </c>
    </row>
    <row r="34" spans="1:9">
      <c r="A34" s="442" t="s">
        <v>193</v>
      </c>
      <c r="B34" s="356">
        <v>358.6</v>
      </c>
      <c r="C34" s="360">
        <v>484.6</v>
      </c>
      <c r="D34" s="447">
        <f t="shared" si="0"/>
        <v>0.35136642498605686</v>
      </c>
      <c r="E34" s="170"/>
      <c r="F34" s="356">
        <v>1724.6</v>
      </c>
      <c r="G34" s="360">
        <v>2021.6</v>
      </c>
      <c r="H34" s="448">
        <f t="shared" si="2"/>
        <v>0.17221384668908724</v>
      </c>
      <c r="I34" s="608">
        <f t="shared" si="1"/>
        <v>5.3327072360061918E-5</v>
      </c>
    </row>
    <row r="35" spans="1:9">
      <c r="A35" s="442" t="s">
        <v>464</v>
      </c>
      <c r="B35" s="356">
        <v>0</v>
      </c>
      <c r="C35" s="360">
        <v>0</v>
      </c>
      <c r="D35" s="447" t="s">
        <v>54</v>
      </c>
      <c r="E35" s="170"/>
      <c r="F35" s="356">
        <v>213.52500000000001</v>
      </c>
      <c r="G35" s="360">
        <v>350.18999999999994</v>
      </c>
      <c r="H35" s="448">
        <f t="shared" si="2"/>
        <v>0.64004214963119033</v>
      </c>
      <c r="I35" s="609">
        <f t="shared" si="1"/>
        <v>9.2375383210180448E-6</v>
      </c>
    </row>
    <row r="36" spans="1:9">
      <c r="A36" s="442" t="s">
        <v>197</v>
      </c>
      <c r="B36" s="356">
        <v>28</v>
      </c>
      <c r="C36" s="360">
        <v>27</v>
      </c>
      <c r="D36" s="447">
        <f t="shared" si="0"/>
        <v>-3.5714285714285712E-2</v>
      </c>
      <c r="E36" s="170"/>
      <c r="F36" s="356">
        <v>342</v>
      </c>
      <c r="G36" s="360">
        <v>285</v>
      </c>
      <c r="H36" s="448">
        <f t="shared" si="2"/>
        <v>-0.16666666666666663</v>
      </c>
      <c r="I36" s="609">
        <f t="shared" si="1"/>
        <v>7.5179143364748949E-6</v>
      </c>
    </row>
    <row r="37" spans="1:9">
      <c r="A37" s="442" t="s">
        <v>196</v>
      </c>
      <c r="B37" s="356">
        <v>90</v>
      </c>
      <c r="C37" s="360">
        <v>24</v>
      </c>
      <c r="D37" s="447">
        <f t="shared" si="0"/>
        <v>-0.73333333333333328</v>
      </c>
      <c r="E37" s="170"/>
      <c r="F37" s="356">
        <v>240</v>
      </c>
      <c r="G37" s="360">
        <v>230</v>
      </c>
      <c r="H37" s="448">
        <f t="shared" si="2"/>
        <v>-4.166666666666663E-2</v>
      </c>
      <c r="I37" s="609">
        <f t="shared" si="1"/>
        <v>6.0670887627692131E-6</v>
      </c>
    </row>
    <row r="38" spans="1:9">
      <c r="A38" s="450" t="s">
        <v>428</v>
      </c>
      <c r="B38" s="356">
        <v>50</v>
      </c>
      <c r="C38" s="360">
        <v>13</v>
      </c>
      <c r="D38" s="447">
        <f t="shared" si="0"/>
        <v>-0.74</v>
      </c>
      <c r="E38" s="170"/>
      <c r="F38" s="356">
        <v>268</v>
      </c>
      <c r="G38" s="360">
        <v>172</v>
      </c>
      <c r="H38" s="448">
        <f t="shared" si="2"/>
        <v>-0.35820895522388063</v>
      </c>
      <c r="I38" s="609">
        <f t="shared" si="1"/>
        <v>4.5371272486795854E-6</v>
      </c>
    </row>
    <row r="39" spans="1:9">
      <c r="A39" s="450" t="s">
        <v>195</v>
      </c>
      <c r="B39" s="356">
        <v>17.234999999999999</v>
      </c>
      <c r="C39" s="360">
        <v>4.9850000000000003</v>
      </c>
      <c r="D39" s="447">
        <f t="shared" si="0"/>
        <v>-0.71076298230345225</v>
      </c>
      <c r="E39" s="170"/>
      <c r="F39" s="356">
        <v>158.93</v>
      </c>
      <c r="G39" s="360">
        <v>47.225000000000001</v>
      </c>
      <c r="H39" s="448">
        <f t="shared" si="2"/>
        <v>-0.70285660353614798</v>
      </c>
      <c r="I39" s="609">
        <f t="shared" si="1"/>
        <v>1.2457315948772875E-6</v>
      </c>
    </row>
    <row r="40" spans="1:9">
      <c r="A40" s="442" t="s">
        <v>465</v>
      </c>
      <c r="B40" s="356">
        <v>220</v>
      </c>
      <c r="C40" s="360">
        <v>0</v>
      </c>
      <c r="D40" s="447" t="s">
        <v>54</v>
      </c>
      <c r="E40" s="170"/>
      <c r="F40" s="356">
        <v>220</v>
      </c>
      <c r="G40" s="360">
        <v>6</v>
      </c>
      <c r="H40" s="448">
        <f t="shared" si="2"/>
        <v>-0.97272727272727277</v>
      </c>
      <c r="I40" s="609">
        <f t="shared" si="1"/>
        <v>1.5827188076789253E-7</v>
      </c>
    </row>
    <row r="41" spans="1:9">
      <c r="A41" s="455" t="s">
        <v>429</v>
      </c>
      <c r="B41" s="358">
        <f>SUM(B42:B44)</f>
        <v>14403.210000000003</v>
      </c>
      <c r="C41" s="453">
        <f>SUM(C42:C44)</f>
        <v>18708.400000000001</v>
      </c>
      <c r="D41" s="451">
        <f>(C41-B41)/B41</f>
        <v>0.29890489689451155</v>
      </c>
      <c r="E41" s="454"/>
      <c r="F41" s="358">
        <f>SUM(F42:F44)</f>
        <v>181751.97500000001</v>
      </c>
      <c r="G41" s="453">
        <f>SUM(G42:G44)</f>
        <v>149045.84999999998</v>
      </c>
      <c r="H41" s="452">
        <f>(G41-F41)/F41</f>
        <v>-0.17994921375682452</v>
      </c>
      <c r="I41" s="451">
        <f>SUM(I42:I44)</f>
        <v>1.0000000000000002</v>
      </c>
    </row>
    <row r="42" spans="1:9">
      <c r="A42" s="450" t="s">
        <v>466</v>
      </c>
      <c r="B42" s="359">
        <v>5270.3</v>
      </c>
      <c r="C42" s="449">
        <v>10117.36</v>
      </c>
      <c r="D42" s="447">
        <f>(C42-B42)/B42</f>
        <v>0.91969337608864776</v>
      </c>
      <c r="E42" s="296"/>
      <c r="F42" s="359">
        <v>88490.02</v>
      </c>
      <c r="G42" s="449">
        <v>96346.240000000005</v>
      </c>
      <c r="H42" s="448">
        <f>(G42-F42)/F42</f>
        <v>8.8780859129651016E-2</v>
      </c>
      <c r="I42" s="447">
        <f>G42/$G$41</f>
        <v>0.64642014521034985</v>
      </c>
    </row>
    <row r="43" spans="1:9" ht="12.75" customHeight="1">
      <c r="A43" s="450" t="s">
        <v>467</v>
      </c>
      <c r="B43" s="359">
        <v>9100.8700000000008</v>
      </c>
      <c r="C43" s="449">
        <v>8590.94</v>
      </c>
      <c r="D43" s="447">
        <f>(C43-B43)/B43</f>
        <v>-5.6030906935271053E-2</v>
      </c>
      <c r="E43" s="296"/>
      <c r="F43" s="359">
        <v>93117.55</v>
      </c>
      <c r="G43" s="449">
        <v>52696.81</v>
      </c>
      <c r="H43" s="448">
        <f>(G43-F43)/F43</f>
        <v>-0.43408294140041276</v>
      </c>
      <c r="I43" s="447">
        <f>G43/$G$41</f>
        <v>0.35356106862418513</v>
      </c>
    </row>
    <row r="44" spans="1:9" ht="14.25" customHeight="1">
      <c r="A44" s="442" t="s">
        <v>468</v>
      </c>
      <c r="B44" s="626">
        <v>32.04</v>
      </c>
      <c r="C44" s="445">
        <v>0.1</v>
      </c>
      <c r="D44" s="443">
        <f>(C44-B44)/B44</f>
        <v>-0.99687890137328339</v>
      </c>
      <c r="E44" s="296"/>
      <c r="F44" s="446">
        <v>144.405</v>
      </c>
      <c r="G44" s="445">
        <v>2.8</v>
      </c>
      <c r="H44" s="444">
        <f>(G44-F44)/F44</f>
        <v>-0.98061008967833518</v>
      </c>
      <c r="I44" s="610">
        <f>G44/$G$41</f>
        <v>1.8786165465190746E-5</v>
      </c>
    </row>
    <row r="45" spans="1:9" ht="28.5" customHeight="1">
      <c r="A45" s="442"/>
      <c r="B45" s="433"/>
      <c r="C45" s="441"/>
      <c r="D45" s="296"/>
      <c r="E45" s="296"/>
      <c r="F45" s="441"/>
      <c r="G45" s="441"/>
      <c r="H45" s="296"/>
      <c r="I45" s="296"/>
    </row>
    <row r="46" spans="1:9" ht="32.25" customHeight="1">
      <c r="A46" s="795" t="s">
        <v>581</v>
      </c>
      <c r="B46" s="796"/>
      <c r="C46" s="796"/>
      <c r="D46" s="796"/>
      <c r="E46" s="796"/>
      <c r="F46" s="796"/>
      <c r="G46" s="440"/>
      <c r="H46" s="440"/>
      <c r="I46" s="439"/>
    </row>
    <row r="47" spans="1:9">
      <c r="A47" s="438" t="s">
        <v>451</v>
      </c>
      <c r="B47" s="436"/>
      <c r="C47" s="436"/>
      <c r="D47" s="437"/>
      <c r="E47" s="436"/>
      <c r="F47" s="435"/>
      <c r="G47" s="435"/>
      <c r="H47" s="435"/>
      <c r="I47" s="434"/>
    </row>
  </sheetData>
  <mergeCells count="3">
    <mergeCell ref="B4:D4"/>
    <mergeCell ref="F4:I4"/>
    <mergeCell ref="A46:F46"/>
  </mergeCells>
  <conditionalFormatting sqref="I41:I42 I45">
    <cfRule type="cellIs" dxfId="1" priority="1" operator="greaterThan">
      <formula>1</formula>
    </cfRule>
  </conditionalFormatting>
  <conditionalFormatting sqref="I43:I44 I6:I40">
    <cfRule type="cellIs" dxfId="0" priority="2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27"/>
  <sheetViews>
    <sheetView showGridLines="0" view="pageBreakPreview" topLeftCell="A106" zoomScale="110" zoomScaleNormal="100" zoomScaleSheetLayoutView="110" workbookViewId="0">
      <selection activeCell="F4" sqref="F4:I4"/>
    </sheetView>
  </sheetViews>
  <sheetFormatPr baseColWidth="10" defaultColWidth="11.42578125" defaultRowHeight="15"/>
  <cols>
    <col min="1" max="1" width="28.140625" style="388" customWidth="1"/>
    <col min="2" max="2" width="9.7109375" style="388" bestFit="1" customWidth="1"/>
    <col min="3" max="3" width="11.42578125" style="388" customWidth="1"/>
    <col min="4" max="4" width="9.42578125" style="388" customWidth="1"/>
    <col min="5" max="5" width="6.28515625" style="388" customWidth="1"/>
    <col min="6" max="6" width="10.7109375" style="388" bestFit="1" customWidth="1"/>
    <col min="7" max="7" width="12.28515625" style="388" customWidth="1"/>
    <col min="8" max="8" width="9.7109375" style="388" bestFit="1" customWidth="1"/>
    <col min="9" max="9" width="7.140625" style="388" bestFit="1" customWidth="1"/>
    <col min="10" max="16384" width="11.42578125" style="388"/>
  </cols>
  <sheetData>
    <row r="1" spans="1:9">
      <c r="A1" s="169" t="s">
        <v>410</v>
      </c>
    </row>
    <row r="2" spans="1:9" ht="15.75">
      <c r="A2" s="171" t="s">
        <v>491</v>
      </c>
    </row>
    <row r="4" spans="1:9">
      <c r="A4" s="316"/>
      <c r="B4" s="794" t="s">
        <v>577</v>
      </c>
      <c r="C4" s="794"/>
      <c r="D4" s="794"/>
      <c r="E4" s="507"/>
      <c r="F4" s="794" t="s">
        <v>579</v>
      </c>
      <c r="G4" s="794"/>
      <c r="H4" s="794"/>
      <c r="I4" s="794"/>
    </row>
    <row r="5" spans="1:9">
      <c r="A5" s="506" t="s">
        <v>386</v>
      </c>
      <c r="B5" s="317">
        <v>2018</v>
      </c>
      <c r="C5" s="505">
        <v>2019</v>
      </c>
      <c r="D5" s="318" t="s">
        <v>452</v>
      </c>
      <c r="E5" s="505"/>
      <c r="F5" s="317">
        <v>2018</v>
      </c>
      <c r="G5" s="505">
        <v>2019</v>
      </c>
      <c r="H5" s="505" t="s">
        <v>452</v>
      </c>
      <c r="I5" s="318" t="s">
        <v>450</v>
      </c>
    </row>
    <row r="6" spans="1:9">
      <c r="A6" s="478" t="s">
        <v>387</v>
      </c>
      <c r="B6" s="319">
        <f>SUM(B7:B11)</f>
        <v>1868436.0800000003</v>
      </c>
      <c r="C6" s="476">
        <f>SUM(C7:C11)</f>
        <v>1780285.281</v>
      </c>
      <c r="D6" s="417">
        <f t="shared" ref="D6:D55" si="0">(C6-B6)/B6</f>
        <v>-4.7178921421813014E-2</v>
      </c>
      <c r="E6" s="477"/>
      <c r="F6" s="319">
        <f>SUM(F7:F11)</f>
        <v>27614195.315000005</v>
      </c>
      <c r="G6" s="476">
        <f>SUM(G7:G11)</f>
        <v>12058139.969000001</v>
      </c>
      <c r="H6" s="475">
        <f t="shared" ref="H6:H49" si="1">(G6-F6)/F6</f>
        <v>-0.56333545730916046</v>
      </c>
      <c r="I6" s="417">
        <f>SUM(I7:I11)</f>
        <v>0.99999999999999989</v>
      </c>
    </row>
    <row r="7" spans="1:9">
      <c r="A7" s="484" t="s">
        <v>41</v>
      </c>
      <c r="B7" s="485">
        <v>907113.36500000011</v>
      </c>
      <c r="C7" s="481">
        <v>506576.91</v>
      </c>
      <c r="D7" s="479">
        <f>(C7-B7)/B7</f>
        <v>-0.4415506048684445</v>
      </c>
      <c r="E7" s="504"/>
      <c r="F7" s="485">
        <v>3901082</v>
      </c>
      <c r="G7" s="481">
        <v>3986485.3000000003</v>
      </c>
      <c r="H7" s="480">
        <f t="shared" si="1"/>
        <v>2.1892208366807026E-2</v>
      </c>
      <c r="I7" s="479">
        <f>G7/$G$6</f>
        <v>0.33060532638108076</v>
      </c>
    </row>
    <row r="8" spans="1:9">
      <c r="A8" s="484" t="s">
        <v>381</v>
      </c>
      <c r="B8" s="485">
        <v>377700</v>
      </c>
      <c r="C8" s="481">
        <v>855996.53200000001</v>
      </c>
      <c r="D8" s="479">
        <f>(C8-B8)/B8</f>
        <v>1.266339772306063</v>
      </c>
      <c r="E8" s="504"/>
      <c r="F8" s="485">
        <v>18990597.666000001</v>
      </c>
      <c r="G8" s="481">
        <v>3706706.8220000006</v>
      </c>
      <c r="H8" s="480">
        <f t="shared" si="1"/>
        <v>-0.8048135773716939</v>
      </c>
      <c r="I8" s="479">
        <f>G8/$G$6</f>
        <v>0.30740286906019415</v>
      </c>
    </row>
    <row r="9" spans="1:9">
      <c r="A9" s="484" t="s">
        <v>34</v>
      </c>
      <c r="B9" s="485">
        <v>422944.25</v>
      </c>
      <c r="C9" s="481">
        <v>208308</v>
      </c>
      <c r="D9" s="479">
        <f>(C9-B9)/B9</f>
        <v>-0.50748118694130495</v>
      </c>
      <c r="E9" s="504"/>
      <c r="F9" s="485">
        <v>2128118.7599999998</v>
      </c>
      <c r="G9" s="481">
        <v>2300988.7600000002</v>
      </c>
      <c r="H9" s="480">
        <f t="shared" si="1"/>
        <v>8.1231368873417795E-2</v>
      </c>
      <c r="I9" s="479">
        <f>G9/$G$6</f>
        <v>0.19082451903158865</v>
      </c>
    </row>
    <row r="10" spans="1:9">
      <c r="A10" s="484" t="s">
        <v>40</v>
      </c>
      <c r="B10" s="485">
        <v>106591.31</v>
      </c>
      <c r="C10" s="481">
        <v>153234.35399999999</v>
      </c>
      <c r="D10" s="479">
        <f>(C10-B10)/B10</f>
        <v>0.43758767952096655</v>
      </c>
      <c r="E10" s="504"/>
      <c r="F10" s="485">
        <v>2017579.8289999999</v>
      </c>
      <c r="G10" s="481">
        <v>1461226.8119999999</v>
      </c>
      <c r="H10" s="480">
        <f t="shared" si="1"/>
        <v>-0.27575266614146943</v>
      </c>
      <c r="I10" s="479">
        <f>G10/$G$6</f>
        <v>0.12118177561022138</v>
      </c>
    </row>
    <row r="11" spans="1:9">
      <c r="A11" s="484" t="s">
        <v>26</v>
      </c>
      <c r="B11" s="485">
        <v>54087.155000000028</v>
      </c>
      <c r="C11" s="481">
        <v>56169.48499999987</v>
      </c>
      <c r="D11" s="479">
        <f>(C11-B11)/B11</f>
        <v>3.8499529139586666E-2</v>
      </c>
      <c r="E11" s="504"/>
      <c r="F11" s="485">
        <v>576817.06000000611</v>
      </c>
      <c r="G11" s="481">
        <v>602732.27499999851</v>
      </c>
      <c r="H11" s="480">
        <f t="shared" si="1"/>
        <v>4.4927962082106455E-2</v>
      </c>
      <c r="I11" s="479">
        <f>G11/$G$6</f>
        <v>4.9985509916914986E-2</v>
      </c>
    </row>
    <row r="12" spans="1:9">
      <c r="A12" s="478" t="s">
        <v>388</v>
      </c>
      <c r="B12" s="319">
        <f>SUM(B13)</f>
        <v>873750</v>
      </c>
      <c r="C12" s="476">
        <f>SUM(C13)</f>
        <v>949212</v>
      </c>
      <c r="D12" s="417">
        <f t="shared" si="0"/>
        <v>8.6365665236051506E-2</v>
      </c>
      <c r="E12" s="477"/>
      <c r="F12" s="319">
        <f>SUM(F13)</f>
        <v>8602030</v>
      </c>
      <c r="G12" s="476">
        <f>SUM(G13)</f>
        <v>9396773</v>
      </c>
      <c r="H12" s="475">
        <f t="shared" si="1"/>
        <v>9.2390168367234252E-2</v>
      </c>
      <c r="I12" s="417">
        <f>SUM(I13)</f>
        <v>1</v>
      </c>
    </row>
    <row r="13" spans="1:9">
      <c r="A13" s="484" t="s">
        <v>162</v>
      </c>
      <c r="B13" s="332">
        <v>873750</v>
      </c>
      <c r="C13" s="502">
        <v>949212</v>
      </c>
      <c r="D13" s="419">
        <f t="shared" si="0"/>
        <v>8.6365665236051506E-2</v>
      </c>
      <c r="E13" s="503"/>
      <c r="F13" s="332">
        <v>8602030</v>
      </c>
      <c r="G13" s="502">
        <v>9396773</v>
      </c>
      <c r="H13" s="480">
        <f>(G13-F13)/F13</f>
        <v>9.2390168367234252E-2</v>
      </c>
      <c r="I13" s="479">
        <f>G12/$G$13</f>
        <v>1</v>
      </c>
    </row>
    <row r="14" spans="1:9">
      <c r="A14" s="478" t="s">
        <v>389</v>
      </c>
      <c r="B14" s="319">
        <f>SUM(B15:B19)</f>
        <v>542646.10000000009</v>
      </c>
      <c r="C14" s="476">
        <f>SUM(C15:C19)</f>
        <v>440553.06</v>
      </c>
      <c r="D14" s="417">
        <f t="shared" si="0"/>
        <v>-0.18813926793171476</v>
      </c>
      <c r="E14" s="477"/>
      <c r="F14" s="319">
        <f>SUM(F15:F19)</f>
        <v>7064219.1860000007</v>
      </c>
      <c r="G14" s="476">
        <f>SUM(G15:G19)</f>
        <v>5363104.0480000004</v>
      </c>
      <c r="H14" s="475">
        <f t="shared" si="1"/>
        <v>-0.24080724184936128</v>
      </c>
      <c r="I14" s="417">
        <f>SUM(I15:I19)</f>
        <v>0.99999999999999989</v>
      </c>
    </row>
    <row r="15" spans="1:9">
      <c r="A15" s="484" t="s">
        <v>41</v>
      </c>
      <c r="B15" s="716">
        <v>374933.53</v>
      </c>
      <c r="C15" s="481">
        <v>285067.46999999997</v>
      </c>
      <c r="D15" s="479">
        <f t="shared" si="0"/>
        <v>-0.23968531168711438</v>
      </c>
      <c r="E15" s="483"/>
      <c r="F15" s="485">
        <v>4124213.48</v>
      </c>
      <c r="G15" s="481">
        <v>3627240.22</v>
      </c>
      <c r="H15" s="480">
        <f t="shared" si="1"/>
        <v>-0.12050134223410758</v>
      </c>
      <c r="I15" s="479">
        <f>G15/$G$14</f>
        <v>0.67633224855159479</v>
      </c>
    </row>
    <row r="16" spans="1:9">
      <c r="A16" s="484" t="s">
        <v>34</v>
      </c>
      <c r="B16" s="485">
        <v>63675</v>
      </c>
      <c r="C16" s="481">
        <v>89526</v>
      </c>
      <c r="D16" s="479">
        <f t="shared" si="0"/>
        <v>0.40598351001177857</v>
      </c>
      <c r="E16" s="483"/>
      <c r="F16" s="485">
        <v>1483637.736</v>
      </c>
      <c r="G16" s="481">
        <v>701389.56799999997</v>
      </c>
      <c r="H16" s="480">
        <f t="shared" si="1"/>
        <v>-0.52725011572501557</v>
      </c>
      <c r="I16" s="479">
        <f>G16/$G$14</f>
        <v>0.13078052592724934</v>
      </c>
    </row>
    <row r="17" spans="1:9">
      <c r="A17" s="484" t="s">
        <v>35</v>
      </c>
      <c r="B17" s="485">
        <v>5598</v>
      </c>
      <c r="C17" s="481">
        <v>26208.97</v>
      </c>
      <c r="D17" s="479">
        <f t="shared" si="0"/>
        <v>3.6818453018935338</v>
      </c>
      <c r="E17" s="483"/>
      <c r="F17" s="485">
        <v>334944</v>
      </c>
      <c r="G17" s="481">
        <v>392652.80000000005</v>
      </c>
      <c r="H17" s="480">
        <f t="shared" si="1"/>
        <v>0.1722938759912106</v>
      </c>
      <c r="I17" s="479">
        <f>G17/$G$14</f>
        <v>7.3213720354060152E-2</v>
      </c>
    </row>
    <row r="18" spans="1:9">
      <c r="A18" s="484" t="s">
        <v>39</v>
      </c>
      <c r="B18" s="485">
        <v>90504.57</v>
      </c>
      <c r="C18" s="481">
        <v>1201</v>
      </c>
      <c r="D18" s="479">
        <f t="shared" si="0"/>
        <v>-0.98672995186872881</v>
      </c>
      <c r="E18" s="483"/>
      <c r="F18" s="485">
        <v>959325.34</v>
      </c>
      <c r="G18" s="481">
        <v>351677</v>
      </c>
      <c r="H18" s="480">
        <f t="shared" si="1"/>
        <v>-0.63341216442797188</v>
      </c>
      <c r="I18" s="479">
        <f>G18/$G$14</f>
        <v>6.5573406156672787E-2</v>
      </c>
    </row>
    <row r="19" spans="1:9">
      <c r="A19" s="484" t="s">
        <v>26</v>
      </c>
      <c r="B19" s="485">
        <v>7935</v>
      </c>
      <c r="C19" s="481">
        <v>38549.620000000054</v>
      </c>
      <c r="D19" s="479">
        <f t="shared" si="0"/>
        <v>3.8581751732829304</v>
      </c>
      <c r="E19" s="483"/>
      <c r="F19" s="485">
        <v>162098.63000000082</v>
      </c>
      <c r="G19" s="481">
        <v>290144.45999999996</v>
      </c>
      <c r="H19" s="480">
        <f t="shared" si="1"/>
        <v>0.78992542996815274</v>
      </c>
      <c r="I19" s="479">
        <f>G19/$G$14</f>
        <v>5.4100099010422918E-2</v>
      </c>
    </row>
    <row r="20" spans="1:9">
      <c r="A20" s="478" t="s">
        <v>390</v>
      </c>
      <c r="B20" s="319">
        <f>SUM(B21:B24)</f>
        <v>202116.07</v>
      </c>
      <c r="C20" s="476">
        <f>SUM(C21:C24)</f>
        <v>172316.04499999998</v>
      </c>
      <c r="D20" s="417">
        <f>(C20-B20)/B20</f>
        <v>-0.14744015653975473</v>
      </c>
      <c r="E20" s="477"/>
      <c r="F20" s="319">
        <f>SUM(F21:F24)</f>
        <v>1768808.58</v>
      </c>
      <c r="G20" s="476">
        <f>SUM(G21:G24)</f>
        <v>1689167.2220000003</v>
      </c>
      <c r="H20" s="475">
        <f>(G20-F20)/F20</f>
        <v>-4.5025424967126616E-2</v>
      </c>
      <c r="I20" s="417">
        <f>SUM(I21:I24)</f>
        <v>1</v>
      </c>
    </row>
    <row r="21" spans="1:9">
      <c r="A21" s="484" t="s">
        <v>43</v>
      </c>
      <c r="B21" s="485">
        <v>200278</v>
      </c>
      <c r="C21" s="481">
        <v>170775.3</v>
      </c>
      <c r="D21" s="479">
        <f>(C21-B21)/B21</f>
        <v>-0.14730874085021825</v>
      </c>
      <c r="E21" s="483"/>
      <c r="F21" s="485">
        <v>1749700.09</v>
      </c>
      <c r="G21" s="481">
        <v>1640747.8100000003</v>
      </c>
      <c r="H21" s="480">
        <f>(G21-F21)/F21</f>
        <v>-6.22691172176826E-2</v>
      </c>
      <c r="I21" s="479">
        <f>G21/$G$20</f>
        <v>0.9713353353241897</v>
      </c>
    </row>
    <row r="22" spans="1:9">
      <c r="A22" s="484" t="s">
        <v>41</v>
      </c>
      <c r="B22" s="485">
        <v>0</v>
      </c>
      <c r="C22" s="481">
        <v>0</v>
      </c>
      <c r="D22" s="479" t="s">
        <v>54</v>
      </c>
      <c r="E22" s="483"/>
      <c r="F22" s="485">
        <v>0</v>
      </c>
      <c r="G22" s="481">
        <v>31289</v>
      </c>
      <c r="H22" s="480" t="s">
        <v>64</v>
      </c>
      <c r="I22" s="479">
        <f>G22/$G$20</f>
        <v>1.8523328888038294E-2</v>
      </c>
    </row>
    <row r="23" spans="1:9">
      <c r="A23" s="484" t="s">
        <v>379</v>
      </c>
      <c r="B23" s="485">
        <v>1390</v>
      </c>
      <c r="C23" s="481">
        <v>850</v>
      </c>
      <c r="D23" s="479">
        <f>(C23-B23)/B23</f>
        <v>-0.38848920863309355</v>
      </c>
      <c r="E23" s="483"/>
      <c r="F23" s="485">
        <v>13390</v>
      </c>
      <c r="G23" s="481">
        <v>11810</v>
      </c>
      <c r="H23" s="480">
        <f>(G23-F23)/F23</f>
        <v>-0.11799850634802091</v>
      </c>
      <c r="I23" s="479">
        <f>G23/$G$20</f>
        <v>6.9916109229356087E-3</v>
      </c>
    </row>
    <row r="24" spans="1:9">
      <c r="A24" s="484" t="s">
        <v>381</v>
      </c>
      <c r="B24" s="485">
        <v>448.07</v>
      </c>
      <c r="C24" s="481">
        <v>690.745</v>
      </c>
      <c r="D24" s="479">
        <f>(C24-B24)/B24</f>
        <v>0.54160064275671216</v>
      </c>
      <c r="E24" s="415"/>
      <c r="F24" s="485">
        <v>5718.4899999999989</v>
      </c>
      <c r="G24" s="481">
        <v>5320.4120000000003</v>
      </c>
      <c r="H24" s="480">
        <f>(G24-F24)/F24</f>
        <v>-6.9612432652675568E-2</v>
      </c>
      <c r="I24" s="479">
        <f>G24/$G$20</f>
        <v>3.1497248648363835E-3</v>
      </c>
    </row>
    <row r="25" spans="1:9">
      <c r="A25" s="478" t="s">
        <v>393</v>
      </c>
      <c r="B25" s="319">
        <f>SUM(B26:B32)</f>
        <v>173201.1</v>
      </c>
      <c r="C25" s="476">
        <f>SUM(C26:C32)</f>
        <v>151969.49</v>
      </c>
      <c r="D25" s="417">
        <f t="shared" si="0"/>
        <v>-0.12258357481563348</v>
      </c>
      <c r="E25" s="477"/>
      <c r="F25" s="319">
        <f>SUM(F26:F32)</f>
        <v>1215571.6630000002</v>
      </c>
      <c r="G25" s="476">
        <f>SUM(G26:G32)</f>
        <v>1626289.7420000001</v>
      </c>
      <c r="H25" s="475">
        <f t="shared" si="1"/>
        <v>0.33788059684310018</v>
      </c>
      <c r="I25" s="417">
        <f>SUM(I26:I32)</f>
        <v>1.0000000000000002</v>
      </c>
    </row>
    <row r="26" spans="1:9">
      <c r="A26" s="484" t="s">
        <v>41</v>
      </c>
      <c r="B26" s="485">
        <v>112433</v>
      </c>
      <c r="C26" s="481">
        <v>84108.39</v>
      </c>
      <c r="D26" s="479">
        <f t="shared" si="0"/>
        <v>-0.25192434605498387</v>
      </c>
      <c r="E26" s="483"/>
      <c r="F26" s="485">
        <v>786457.68</v>
      </c>
      <c r="G26" s="481">
        <v>1126432.7820000001</v>
      </c>
      <c r="H26" s="480">
        <f t="shared" si="1"/>
        <v>0.43228658152336952</v>
      </c>
      <c r="I26" s="479">
        <f t="shared" ref="I26:I32" si="2">G26/$G$25</f>
        <v>0.69263966494354245</v>
      </c>
    </row>
    <row r="27" spans="1:9">
      <c r="A27" s="484" t="s">
        <v>44</v>
      </c>
      <c r="B27" s="485">
        <v>11887.2</v>
      </c>
      <c r="C27" s="481">
        <v>16900</v>
      </c>
      <c r="D27" s="479">
        <f t="shared" si="0"/>
        <v>0.42169728783902005</v>
      </c>
      <c r="E27" s="483"/>
      <c r="F27" s="485">
        <v>145513.30000000002</v>
      </c>
      <c r="G27" s="481">
        <v>154831.66999999998</v>
      </c>
      <c r="H27" s="480">
        <f t="shared" si="1"/>
        <v>6.4037926430092401E-2</v>
      </c>
      <c r="I27" s="479">
        <f t="shared" si="2"/>
        <v>9.5205464316333352E-2</v>
      </c>
    </row>
    <row r="28" spans="1:9">
      <c r="A28" s="484" t="s">
        <v>39</v>
      </c>
      <c r="B28" s="485">
        <v>8770</v>
      </c>
      <c r="C28" s="481">
        <v>15261</v>
      </c>
      <c r="D28" s="479">
        <f t="shared" si="0"/>
        <v>0.74013683010262254</v>
      </c>
      <c r="E28" s="483"/>
      <c r="F28" s="485">
        <v>76909.489999999991</v>
      </c>
      <c r="G28" s="481">
        <v>109572</v>
      </c>
      <c r="H28" s="480">
        <f t="shared" si="1"/>
        <v>0.42468764257830877</v>
      </c>
      <c r="I28" s="479">
        <f t="shared" si="2"/>
        <v>6.7375448033785854E-2</v>
      </c>
    </row>
    <row r="29" spans="1:9">
      <c r="A29" s="484" t="s">
        <v>263</v>
      </c>
      <c r="B29" s="485">
        <v>20392.900000000001</v>
      </c>
      <c r="C29" s="481">
        <v>22238.7</v>
      </c>
      <c r="D29" s="479">
        <f t="shared" si="0"/>
        <v>9.0511893845406935E-2</v>
      </c>
      <c r="E29" s="483"/>
      <c r="F29" s="485">
        <v>56864.200000000004</v>
      </c>
      <c r="G29" s="481">
        <v>83493.200000000012</v>
      </c>
      <c r="H29" s="480">
        <f t="shared" si="1"/>
        <v>0.46829112165474945</v>
      </c>
      <c r="I29" s="479">
        <f t="shared" si="2"/>
        <v>5.1339683110415882E-2</v>
      </c>
    </row>
    <row r="30" spans="1:9">
      <c r="A30" s="484" t="s">
        <v>266</v>
      </c>
      <c r="B30" s="485">
        <v>0</v>
      </c>
      <c r="C30" s="481">
        <v>0</v>
      </c>
      <c r="D30" s="479" t="s">
        <v>54</v>
      </c>
      <c r="E30" s="483"/>
      <c r="F30" s="485">
        <v>0</v>
      </c>
      <c r="G30" s="481">
        <v>43488</v>
      </c>
      <c r="H30" s="480" t="s">
        <v>64</v>
      </c>
      <c r="I30" s="479">
        <f t="shared" si="2"/>
        <v>2.6740622459143569E-2</v>
      </c>
    </row>
    <row r="31" spans="1:9">
      <c r="A31" s="484" t="s">
        <v>35</v>
      </c>
      <c r="B31" s="485">
        <v>0</v>
      </c>
      <c r="C31" s="481">
        <v>4694</v>
      </c>
      <c r="D31" s="479" t="s">
        <v>64</v>
      </c>
      <c r="E31" s="483"/>
      <c r="F31" s="485">
        <v>52810.998</v>
      </c>
      <c r="G31" s="481">
        <v>37170.300000000003</v>
      </c>
      <c r="H31" s="480">
        <f t="shared" si="1"/>
        <v>-0.29616365136670958</v>
      </c>
      <c r="I31" s="479">
        <f t="shared" si="2"/>
        <v>2.2855890337405819E-2</v>
      </c>
    </row>
    <row r="32" spans="1:9">
      <c r="A32" s="484" t="s">
        <v>26</v>
      </c>
      <c r="B32" s="485">
        <v>19718</v>
      </c>
      <c r="C32" s="481">
        <v>8767.3999999999942</v>
      </c>
      <c r="D32" s="479">
        <f t="shared" si="0"/>
        <v>-0.55536058423775259</v>
      </c>
      <c r="E32" s="483"/>
      <c r="F32" s="485">
        <v>97015.995000000112</v>
      </c>
      <c r="G32" s="481">
        <v>71301.790000000037</v>
      </c>
      <c r="H32" s="480">
        <f t="shared" si="1"/>
        <v>-0.26505119078560235</v>
      </c>
      <c r="I32" s="479">
        <f t="shared" si="2"/>
        <v>4.3843226799373143E-2</v>
      </c>
    </row>
    <row r="33" spans="1:9">
      <c r="A33" s="478" t="s">
        <v>394</v>
      </c>
      <c r="B33" s="319">
        <f>SUM(B34:B40)</f>
        <v>241086.59999999998</v>
      </c>
      <c r="C33" s="476">
        <f>SUM(C34:C40)</f>
        <v>126613.07</v>
      </c>
      <c r="D33" s="417">
        <f t="shared" si="0"/>
        <v>-0.47482327926977269</v>
      </c>
      <c r="E33" s="477"/>
      <c r="F33" s="319">
        <f>SUM(F34:F40)</f>
        <v>1186155.7574999998</v>
      </c>
      <c r="G33" s="476">
        <f>SUM(G34:G40)</f>
        <v>1427110.3499999999</v>
      </c>
      <c r="H33" s="475">
        <f t="shared" si="1"/>
        <v>0.2031390826849315</v>
      </c>
      <c r="I33" s="417">
        <f>SUM(I34:I40)</f>
        <v>1</v>
      </c>
    </row>
    <row r="34" spans="1:9">
      <c r="A34" s="484" t="s">
        <v>41</v>
      </c>
      <c r="B34" s="485">
        <v>98088.98</v>
      </c>
      <c r="C34" s="481">
        <v>55846.14</v>
      </c>
      <c r="D34" s="479">
        <f t="shared" si="0"/>
        <v>-0.43065836753527253</v>
      </c>
      <c r="E34" s="483"/>
      <c r="F34" s="485">
        <v>626327.47999999986</v>
      </c>
      <c r="G34" s="481">
        <v>778223.32</v>
      </c>
      <c r="H34" s="480">
        <f t="shared" si="1"/>
        <v>0.24251824301242558</v>
      </c>
      <c r="I34" s="479">
        <f t="shared" ref="I34:I40" si="3">G34/$G$33</f>
        <v>0.5453140466677997</v>
      </c>
    </row>
    <row r="35" spans="1:9">
      <c r="A35" s="484" t="s">
        <v>39</v>
      </c>
      <c r="B35" s="485">
        <v>20881</v>
      </c>
      <c r="C35" s="481">
        <v>24558</v>
      </c>
      <c r="D35" s="479">
        <f t="shared" si="0"/>
        <v>0.176093098989512</v>
      </c>
      <c r="E35" s="483"/>
      <c r="F35" s="485">
        <v>217263</v>
      </c>
      <c r="G35" s="481">
        <v>229024</v>
      </c>
      <c r="H35" s="480">
        <f t="shared" si="1"/>
        <v>5.4132549030437765E-2</v>
      </c>
      <c r="I35" s="479">
        <f t="shared" si="3"/>
        <v>0.16048093267629937</v>
      </c>
    </row>
    <row r="36" spans="1:9">
      <c r="A36" s="484" t="s">
        <v>264</v>
      </c>
      <c r="B36" s="485">
        <v>9400</v>
      </c>
      <c r="C36" s="481">
        <v>20920</v>
      </c>
      <c r="D36" s="479">
        <f t="shared" si="0"/>
        <v>1.225531914893617</v>
      </c>
      <c r="E36" s="483"/>
      <c r="F36" s="485">
        <v>71572</v>
      </c>
      <c r="G36" s="481">
        <v>187830</v>
      </c>
      <c r="H36" s="480">
        <f t="shared" si="1"/>
        <v>1.6243503045883865</v>
      </c>
      <c r="I36" s="479">
        <f t="shared" si="3"/>
        <v>0.13161561052374121</v>
      </c>
    </row>
    <row r="37" spans="1:9">
      <c r="A37" s="484" t="s">
        <v>263</v>
      </c>
      <c r="B37" s="485">
        <v>45848.07</v>
      </c>
      <c r="C37" s="481">
        <v>11691.93</v>
      </c>
      <c r="D37" s="479">
        <f t="shared" si="0"/>
        <v>-0.744985339622802</v>
      </c>
      <c r="E37" s="483"/>
      <c r="F37" s="485">
        <v>91609.290000000008</v>
      </c>
      <c r="G37" s="481">
        <v>95812.12999999999</v>
      </c>
      <c r="H37" s="480">
        <f t="shared" si="1"/>
        <v>4.5877879852578067E-2</v>
      </c>
      <c r="I37" s="479">
        <f t="shared" si="3"/>
        <v>6.7137155861843476E-2</v>
      </c>
    </row>
    <row r="38" spans="1:9" ht="14.25" customHeight="1">
      <c r="A38" s="484" t="s">
        <v>36</v>
      </c>
      <c r="B38" s="485">
        <v>2861.75</v>
      </c>
      <c r="C38" s="481">
        <v>5312</v>
      </c>
      <c r="D38" s="479">
        <f t="shared" si="0"/>
        <v>0.85620686642788502</v>
      </c>
      <c r="E38" s="483"/>
      <c r="F38" s="501">
        <v>33961.25</v>
      </c>
      <c r="G38" s="481">
        <v>52058</v>
      </c>
      <c r="H38" s="480">
        <f t="shared" si="1"/>
        <v>0.53286466193087711</v>
      </c>
      <c r="I38" s="479">
        <f t="shared" si="3"/>
        <v>3.6477907962758453E-2</v>
      </c>
    </row>
    <row r="39" spans="1:9" ht="14.25" customHeight="1">
      <c r="A39" s="484" t="s">
        <v>379</v>
      </c>
      <c r="B39" s="485">
        <v>3731.7999999999997</v>
      </c>
      <c r="C39" s="481">
        <v>4583</v>
      </c>
      <c r="D39" s="479">
        <f t="shared" si="0"/>
        <v>0.22809368133340488</v>
      </c>
      <c r="E39" s="483"/>
      <c r="F39" s="485">
        <v>29666.799999999999</v>
      </c>
      <c r="G39" s="481">
        <v>32369</v>
      </c>
      <c r="H39" s="480">
        <f t="shared" si="1"/>
        <v>9.1084983887712898E-2</v>
      </c>
      <c r="I39" s="479">
        <f t="shared" si="3"/>
        <v>2.2681497615093325E-2</v>
      </c>
    </row>
    <row r="40" spans="1:9" ht="14.25" customHeight="1">
      <c r="A40" s="484" t="s">
        <v>26</v>
      </c>
      <c r="B40" s="485">
        <v>60275</v>
      </c>
      <c r="C40" s="481">
        <v>3702</v>
      </c>
      <c r="D40" s="479">
        <f t="shared" si="0"/>
        <v>-0.93858150145167984</v>
      </c>
      <c r="E40" s="483"/>
      <c r="F40" s="485">
        <v>115755.9375</v>
      </c>
      <c r="G40" s="481">
        <v>51793.90000000014</v>
      </c>
      <c r="H40" s="480">
        <f t="shared" si="1"/>
        <v>-0.55255945294382725</v>
      </c>
      <c r="I40" s="479">
        <f t="shared" si="3"/>
        <v>3.629284869246456E-2</v>
      </c>
    </row>
    <row r="41" spans="1:9" ht="14.25" customHeight="1">
      <c r="A41" s="478" t="s">
        <v>392</v>
      </c>
      <c r="B41" s="319">
        <f>SUM(B42:B43)</f>
        <v>111897</v>
      </c>
      <c r="C41" s="476">
        <f>SUM(C42:C43)</f>
        <v>108530</v>
      </c>
      <c r="D41" s="417">
        <f t="shared" si="0"/>
        <v>-3.0090172211944915E-2</v>
      </c>
      <c r="E41" s="477"/>
      <c r="F41" s="319">
        <f>SUM(F42:F43)</f>
        <v>1029586</v>
      </c>
      <c r="G41" s="476">
        <f>SUM(G42:G43)</f>
        <v>1380858</v>
      </c>
      <c r="H41" s="475">
        <f t="shared" si="1"/>
        <v>0.34117791034454625</v>
      </c>
      <c r="I41" s="417">
        <f>SUM(I42:I43)</f>
        <v>1</v>
      </c>
    </row>
    <row r="42" spans="1:9" ht="14.25" customHeight="1">
      <c r="A42" s="484" t="s">
        <v>162</v>
      </c>
      <c r="B42" s="485">
        <v>110237</v>
      </c>
      <c r="C42" s="481">
        <v>106159</v>
      </c>
      <c r="D42" s="479">
        <f t="shared" si="0"/>
        <v>-3.6993024120758E-2</v>
      </c>
      <c r="E42" s="483"/>
      <c r="F42" s="485">
        <v>1015052</v>
      </c>
      <c r="G42" s="481">
        <v>1363066</v>
      </c>
      <c r="H42" s="480">
        <f t="shared" si="1"/>
        <v>0.34285337105882258</v>
      </c>
      <c r="I42" s="479">
        <f>G42/$G$41</f>
        <v>0.98711525732551786</v>
      </c>
    </row>
    <row r="43" spans="1:9" ht="14.25" customHeight="1">
      <c r="A43" s="484" t="s">
        <v>34</v>
      </c>
      <c r="B43" s="485">
        <v>1660</v>
      </c>
      <c r="C43" s="481">
        <v>2371</v>
      </c>
      <c r="D43" s="479">
        <f t="shared" si="0"/>
        <v>0.4283132530120482</v>
      </c>
      <c r="E43" s="483"/>
      <c r="F43" s="485">
        <v>14534</v>
      </c>
      <c r="G43" s="481">
        <v>17792</v>
      </c>
      <c r="H43" s="480">
        <f t="shared" si="1"/>
        <v>0.22416402917297371</v>
      </c>
      <c r="I43" s="479">
        <f>G43/$G$41</f>
        <v>1.2884742674482098E-2</v>
      </c>
    </row>
    <row r="44" spans="1:9" ht="14.25" customHeight="1">
      <c r="A44" s="478" t="s">
        <v>395</v>
      </c>
      <c r="B44" s="319">
        <f>SUM(B45:B51)</f>
        <v>78998.407000000007</v>
      </c>
      <c r="C44" s="476">
        <f>SUM(C45:C51)</f>
        <v>138270.99059999999</v>
      </c>
      <c r="D44" s="417">
        <f t="shared" si="0"/>
        <v>0.75030099784163973</v>
      </c>
      <c r="E44" s="477"/>
      <c r="F44" s="319">
        <f>SUM(F45:F51)</f>
        <v>910410.18150000006</v>
      </c>
      <c r="G44" s="476">
        <f>SUM(G45:G51)</f>
        <v>1185145.9018340004</v>
      </c>
      <c r="H44" s="475">
        <f t="shared" si="1"/>
        <v>0.30177136187267067</v>
      </c>
      <c r="I44" s="417">
        <f>SUM(I45:I51)</f>
        <v>1</v>
      </c>
    </row>
    <row r="45" spans="1:9" ht="14.25" customHeight="1">
      <c r="A45" s="484" t="s">
        <v>41</v>
      </c>
      <c r="B45" s="485">
        <v>50975.1</v>
      </c>
      <c r="C45" s="481">
        <v>94203.01</v>
      </c>
      <c r="D45" s="479">
        <f t="shared" si="0"/>
        <v>0.84802011178006509</v>
      </c>
      <c r="E45" s="483"/>
      <c r="F45" s="485">
        <v>547395.74</v>
      </c>
      <c r="G45" s="481">
        <v>788866.8</v>
      </c>
      <c r="H45" s="480">
        <f t="shared" si="1"/>
        <v>0.44112703544240234</v>
      </c>
      <c r="I45" s="479">
        <f t="shared" ref="I45:I51" si="4">G45/$G$44</f>
        <v>0.66562842497218044</v>
      </c>
    </row>
    <row r="46" spans="1:9" ht="14.25" customHeight="1">
      <c r="A46" s="484" t="s">
        <v>381</v>
      </c>
      <c r="B46" s="500">
        <v>7023.5400000000009</v>
      </c>
      <c r="C46" s="481">
        <v>11259.625</v>
      </c>
      <c r="D46" s="479">
        <f t="shared" si="0"/>
        <v>0.60312677083066357</v>
      </c>
      <c r="E46" s="483"/>
      <c r="F46" s="485">
        <v>129241.8245</v>
      </c>
      <c r="G46" s="481">
        <v>118118.71500000001</v>
      </c>
      <c r="H46" s="480">
        <f t="shared" si="1"/>
        <v>-8.6064318134103646E-2</v>
      </c>
      <c r="I46" s="479">
        <f t="shared" si="4"/>
        <v>9.9665969242447347E-2</v>
      </c>
    </row>
    <row r="47" spans="1:9" ht="14.25" customHeight="1">
      <c r="A47" s="484" t="s">
        <v>530</v>
      </c>
      <c r="B47" s="485">
        <v>7776.45</v>
      </c>
      <c r="C47" s="481">
        <v>7186</v>
      </c>
      <c r="D47" s="479">
        <f t="shared" si="0"/>
        <v>-7.5927961987796472E-2</v>
      </c>
      <c r="E47" s="483"/>
      <c r="F47" s="485">
        <v>60583.6</v>
      </c>
      <c r="G47" s="481">
        <v>75063.334000000003</v>
      </c>
      <c r="H47" s="480">
        <f t="shared" si="1"/>
        <v>0.23900418595131362</v>
      </c>
      <c r="I47" s="479">
        <f t="shared" si="4"/>
        <v>6.3336787381064491E-2</v>
      </c>
    </row>
    <row r="48" spans="1:9" ht="14.25" customHeight="1">
      <c r="A48" s="484" t="s">
        <v>37</v>
      </c>
      <c r="B48" s="485">
        <v>8592</v>
      </c>
      <c r="C48" s="481">
        <v>5238.26</v>
      </c>
      <c r="D48" s="479">
        <f t="shared" si="0"/>
        <v>-0.39033286778398507</v>
      </c>
      <c r="E48" s="483"/>
      <c r="F48" s="485">
        <v>83032.570000000007</v>
      </c>
      <c r="G48" s="481">
        <v>65338.74</v>
      </c>
      <c r="H48" s="480">
        <f t="shared" si="1"/>
        <v>-0.2130950541456203</v>
      </c>
      <c r="I48" s="479">
        <f t="shared" si="4"/>
        <v>5.5131389222954755E-2</v>
      </c>
    </row>
    <row r="49" spans="1:9">
      <c r="A49" s="484" t="s">
        <v>263</v>
      </c>
      <c r="B49" s="485">
        <v>1165.5999999999999</v>
      </c>
      <c r="C49" s="481">
        <v>0</v>
      </c>
      <c r="D49" s="479" t="s">
        <v>54</v>
      </c>
      <c r="E49" s="483"/>
      <c r="F49" s="485">
        <v>20165.399999999994</v>
      </c>
      <c r="G49" s="481">
        <v>42767.8</v>
      </c>
      <c r="H49" s="480">
        <f t="shared" si="1"/>
        <v>1.1208505658206638</v>
      </c>
      <c r="I49" s="479">
        <f t="shared" si="4"/>
        <v>3.6086527349769595E-2</v>
      </c>
    </row>
    <row r="50" spans="1:9" ht="14.25" customHeight="1">
      <c r="A50" s="484" t="s">
        <v>42</v>
      </c>
      <c r="B50" s="485">
        <v>0</v>
      </c>
      <c r="C50" s="481">
        <v>2714.72</v>
      </c>
      <c r="D50" s="479" t="s">
        <v>64</v>
      </c>
      <c r="E50" s="483"/>
      <c r="F50" s="485">
        <v>0</v>
      </c>
      <c r="G50" s="481">
        <v>38272.11</v>
      </c>
      <c r="H50" s="480" t="s">
        <v>64</v>
      </c>
      <c r="I50" s="479">
        <f t="shared" si="4"/>
        <v>3.2293163179971621E-2</v>
      </c>
    </row>
    <row r="51" spans="1:9" ht="14.25" customHeight="1">
      <c r="A51" s="484" t="s">
        <v>26</v>
      </c>
      <c r="B51" s="485">
        <v>3465.7170000000042</v>
      </c>
      <c r="C51" s="481">
        <v>17669.375599999999</v>
      </c>
      <c r="D51" s="479">
        <f t="shared" si="0"/>
        <v>4.0983319180417723</v>
      </c>
      <c r="E51" s="481"/>
      <c r="F51" s="485">
        <v>69991.04700000002</v>
      </c>
      <c r="G51" s="481">
        <v>56718.402834000299</v>
      </c>
      <c r="H51" s="480">
        <f t="shared" ref="H51:H57" si="5">(G51-F51)/F51</f>
        <v>-0.18963345649050967</v>
      </c>
      <c r="I51" s="479">
        <f t="shared" si="4"/>
        <v>4.7857738651611748E-2</v>
      </c>
    </row>
    <row r="52" spans="1:9" ht="14.25" customHeight="1">
      <c r="A52" s="478" t="s">
        <v>396</v>
      </c>
      <c r="B52" s="319">
        <f>SUM(B53:B58)</f>
        <v>120793.54000000001</v>
      </c>
      <c r="C52" s="476">
        <f>SUM(C53:C58)</f>
        <v>126582.37999999999</v>
      </c>
      <c r="D52" s="417">
        <f t="shared" si="0"/>
        <v>4.7923423719513324E-2</v>
      </c>
      <c r="E52" s="477"/>
      <c r="F52" s="319">
        <f>SUM(F53:F58)</f>
        <v>947721.19000000006</v>
      </c>
      <c r="G52" s="476">
        <f>SUM(G53:G58)</f>
        <v>1104782.7399999998</v>
      </c>
      <c r="H52" s="475">
        <f t="shared" si="5"/>
        <v>0.16572548092968112</v>
      </c>
      <c r="I52" s="417">
        <f>SUM(I53:I58)</f>
        <v>1.0000000000000002</v>
      </c>
    </row>
    <row r="53" spans="1:9" ht="14.25" customHeight="1">
      <c r="A53" s="484" t="s">
        <v>34</v>
      </c>
      <c r="B53" s="485">
        <v>80050</v>
      </c>
      <c r="C53" s="481">
        <v>96999.2</v>
      </c>
      <c r="D53" s="479">
        <f t="shared" si="0"/>
        <v>0.21173266708307303</v>
      </c>
      <c r="E53" s="483"/>
      <c r="F53" s="485">
        <v>822408</v>
      </c>
      <c r="G53" s="481">
        <v>816326.07</v>
      </c>
      <c r="H53" s="480">
        <f t="shared" si="5"/>
        <v>-7.3952709603992799E-3</v>
      </c>
      <c r="I53" s="479">
        <f t="shared" ref="I53:I58" si="6">G53/$G$52</f>
        <v>0.73890190391642085</v>
      </c>
    </row>
    <row r="54" spans="1:9" ht="14.25" customHeight="1">
      <c r="A54" s="484" t="s">
        <v>40</v>
      </c>
      <c r="B54" s="485">
        <v>27504.54</v>
      </c>
      <c r="C54" s="481">
        <v>20368.509999999998</v>
      </c>
      <c r="D54" s="479">
        <f t="shared" si="0"/>
        <v>-0.25944916730110745</v>
      </c>
      <c r="E54" s="483"/>
      <c r="F54" s="485">
        <v>27504.54</v>
      </c>
      <c r="G54" s="481">
        <v>202819.3</v>
      </c>
      <c r="H54" s="480">
        <f t="shared" si="5"/>
        <v>6.3740298874294927</v>
      </c>
      <c r="I54" s="479">
        <f t="shared" si="6"/>
        <v>0.18358297306491231</v>
      </c>
    </row>
    <row r="55" spans="1:9" ht="14.25" customHeight="1">
      <c r="A55" s="484" t="s">
        <v>45</v>
      </c>
      <c r="B55" s="485">
        <v>9367.27</v>
      </c>
      <c r="C55" s="481">
        <v>7365.67</v>
      </c>
      <c r="D55" s="479">
        <f t="shared" si="0"/>
        <v>-0.21368018643638972</v>
      </c>
      <c r="E55" s="483"/>
      <c r="F55" s="485">
        <v>69795.98</v>
      </c>
      <c r="G55" s="481">
        <v>42529.2</v>
      </c>
      <c r="H55" s="480">
        <f t="shared" si="5"/>
        <v>-0.39066404684052003</v>
      </c>
      <c r="I55" s="479">
        <f t="shared" si="6"/>
        <v>3.8495532614856026E-2</v>
      </c>
    </row>
    <row r="56" spans="1:9" ht="14.25" customHeight="1">
      <c r="A56" s="484" t="s">
        <v>41</v>
      </c>
      <c r="B56" s="485">
        <v>0</v>
      </c>
      <c r="C56" s="481">
        <v>1848</v>
      </c>
      <c r="D56" s="479" t="s">
        <v>64</v>
      </c>
      <c r="E56" s="483"/>
      <c r="F56" s="485">
        <v>0</v>
      </c>
      <c r="G56" s="481">
        <v>36400</v>
      </c>
      <c r="H56" s="480" t="s">
        <v>64</v>
      </c>
      <c r="I56" s="479">
        <f t="shared" si="6"/>
        <v>3.2947654486347247E-2</v>
      </c>
    </row>
    <row r="57" spans="1:9" ht="14.25" customHeight="1">
      <c r="A57" s="484" t="s">
        <v>381</v>
      </c>
      <c r="B57" s="485">
        <v>3871.73</v>
      </c>
      <c r="C57" s="481">
        <v>1</v>
      </c>
      <c r="D57" s="479" t="s">
        <v>54</v>
      </c>
      <c r="E57" s="483"/>
      <c r="F57" s="485">
        <v>28012.670000000002</v>
      </c>
      <c r="G57" s="481">
        <v>5708.17</v>
      </c>
      <c r="H57" s="480">
        <f t="shared" si="5"/>
        <v>-0.79622899209536246</v>
      </c>
      <c r="I57" s="479">
        <f t="shared" si="6"/>
        <v>5.1667805744322198E-3</v>
      </c>
    </row>
    <row r="58" spans="1:9" ht="14.25" customHeight="1">
      <c r="A58" s="484" t="s">
        <v>265</v>
      </c>
      <c r="B58" s="485">
        <v>0</v>
      </c>
      <c r="C58" s="481">
        <v>0</v>
      </c>
      <c r="D58" s="479" t="s">
        <v>54</v>
      </c>
      <c r="E58" s="483"/>
      <c r="F58" s="485">
        <v>0</v>
      </c>
      <c r="G58" s="481">
        <v>1000</v>
      </c>
      <c r="H58" s="480" t="s">
        <v>64</v>
      </c>
      <c r="I58" s="479">
        <f t="shared" si="6"/>
        <v>9.0515534303151784E-4</v>
      </c>
    </row>
    <row r="59" spans="1:9" ht="14.25" customHeight="1">
      <c r="A59" s="478" t="s">
        <v>391</v>
      </c>
      <c r="B59" s="319">
        <f>SUM(B60:B63)</f>
        <v>130034</v>
      </c>
      <c r="C59" s="476">
        <f>SUM(C60:C63)</f>
        <v>129122.6</v>
      </c>
      <c r="D59" s="417">
        <f>(C59-B59)/B59</f>
        <v>-7.0089361243981891E-3</v>
      </c>
      <c r="E59" s="477"/>
      <c r="F59" s="319">
        <f>SUM(F60:F63)</f>
        <v>1274800.007</v>
      </c>
      <c r="G59" s="476">
        <f>SUM(G60:G63)</f>
        <v>1030600.6</v>
      </c>
      <c r="H59" s="475">
        <f>(G59-F59)/F59</f>
        <v>-0.19155899408463056</v>
      </c>
      <c r="I59" s="417">
        <f>SUM(I60:I63)</f>
        <v>1</v>
      </c>
    </row>
    <row r="60" spans="1:9" ht="14.25" customHeight="1">
      <c r="A60" s="484" t="s">
        <v>39</v>
      </c>
      <c r="B60" s="485">
        <v>76824</v>
      </c>
      <c r="C60" s="481">
        <v>79044.600000000006</v>
      </c>
      <c r="D60" s="479">
        <f>(C60-B60)/B60</f>
        <v>2.8905029678225631E-2</v>
      </c>
      <c r="E60" s="483"/>
      <c r="F60" s="485">
        <v>742364.09699999995</v>
      </c>
      <c r="G60" s="481">
        <v>520423.6</v>
      </c>
      <c r="H60" s="480">
        <f>(G60-F60)/F60</f>
        <v>-0.29896448103685702</v>
      </c>
      <c r="I60" s="479">
        <f>G60/$G$59</f>
        <v>0.50497117894167731</v>
      </c>
    </row>
    <row r="61" spans="1:9" ht="14.25" customHeight="1">
      <c r="A61" s="484" t="s">
        <v>41</v>
      </c>
      <c r="B61" s="485">
        <v>47350</v>
      </c>
      <c r="C61" s="481">
        <v>46618</v>
      </c>
      <c r="D61" s="479">
        <f>(C61-B61)/B61</f>
        <v>-1.545934530095037E-2</v>
      </c>
      <c r="E61" s="483"/>
      <c r="F61" s="485">
        <v>476235.91</v>
      </c>
      <c r="G61" s="481">
        <v>473437</v>
      </c>
      <c r="H61" s="480">
        <f>(G61-F61)/F61</f>
        <v>-5.8771502552169459E-3</v>
      </c>
      <c r="I61" s="479">
        <f>G61/$G$59</f>
        <v>0.45937970538732464</v>
      </c>
    </row>
    <row r="62" spans="1:9" ht="14.25" customHeight="1">
      <c r="A62" s="484" t="s">
        <v>44</v>
      </c>
      <c r="B62" s="485">
        <v>5000</v>
      </c>
      <c r="C62" s="481">
        <v>2600</v>
      </c>
      <c r="D62" s="479">
        <f>(C62-B62)/B62</f>
        <v>-0.48</v>
      </c>
      <c r="E62" s="483"/>
      <c r="F62" s="485">
        <v>47600</v>
      </c>
      <c r="G62" s="481">
        <v>28140</v>
      </c>
      <c r="H62" s="480">
        <f>(G62-F62)/F62</f>
        <v>-0.4088235294117647</v>
      </c>
      <c r="I62" s="479">
        <f>G62/$G$59</f>
        <v>2.7304466929283761E-2</v>
      </c>
    </row>
    <row r="63" spans="1:9" ht="14.25" customHeight="1">
      <c r="A63" s="484" t="s">
        <v>530</v>
      </c>
      <c r="B63" s="485">
        <v>860</v>
      </c>
      <c r="C63" s="481">
        <v>860</v>
      </c>
      <c r="D63" s="611" t="s">
        <v>54</v>
      </c>
      <c r="E63" s="483"/>
      <c r="F63" s="485">
        <v>8600</v>
      </c>
      <c r="G63" s="481">
        <v>8600</v>
      </c>
      <c r="H63" s="612" t="s">
        <v>54</v>
      </c>
      <c r="I63" s="479">
        <f>G63/$G$59</f>
        <v>8.3446487417142973E-3</v>
      </c>
    </row>
    <row r="64" spans="1:9">
      <c r="A64" s="478" t="s">
        <v>397</v>
      </c>
      <c r="B64" s="319">
        <f>SUM(B65)</f>
        <v>48039.35</v>
      </c>
      <c r="C64" s="476">
        <f>SUM(C65)</f>
        <v>62001.34</v>
      </c>
      <c r="D64" s="417">
        <f t="shared" ref="D64:D80" si="7">(C64-B64)/B64</f>
        <v>0.29063653026112962</v>
      </c>
      <c r="E64" s="477"/>
      <c r="F64" s="319">
        <f>SUM(F65)</f>
        <v>657862.50999999989</v>
      </c>
      <c r="G64" s="476">
        <f>SUM(G65)</f>
        <v>626495.07000000007</v>
      </c>
      <c r="H64" s="475">
        <f t="shared" ref="H64:H103" si="8">(G64-F64)/F64</f>
        <v>-4.7680844436628303E-2</v>
      </c>
      <c r="I64" s="417">
        <f>SUM(I65)</f>
        <v>1</v>
      </c>
    </row>
    <row r="65" spans="1:9">
      <c r="A65" s="484" t="s">
        <v>162</v>
      </c>
      <c r="B65" s="485">
        <v>48039.35</v>
      </c>
      <c r="C65" s="481">
        <v>62001.34</v>
      </c>
      <c r="D65" s="479">
        <f t="shared" si="7"/>
        <v>0.29063653026112962</v>
      </c>
      <c r="E65" s="483"/>
      <c r="F65" s="485">
        <v>657862.50999999989</v>
      </c>
      <c r="G65" s="481">
        <v>626495.07000000007</v>
      </c>
      <c r="H65" s="480">
        <f t="shared" si="8"/>
        <v>-4.7680844436628303E-2</v>
      </c>
      <c r="I65" s="479">
        <f>G65/$G$64</f>
        <v>1</v>
      </c>
    </row>
    <row r="66" spans="1:9">
      <c r="A66" s="478" t="s">
        <v>398</v>
      </c>
      <c r="B66" s="319">
        <f>SUM(B67:B69)</f>
        <v>32356.340000000004</v>
      </c>
      <c r="C66" s="476">
        <f>SUM(C67:C69)</f>
        <v>29209.66</v>
      </c>
      <c r="D66" s="417">
        <f t="shared" si="7"/>
        <v>-9.7250801543067089E-2</v>
      </c>
      <c r="E66" s="477"/>
      <c r="F66" s="319">
        <f>SUM(F67:F69)</f>
        <v>374521.50099999999</v>
      </c>
      <c r="G66" s="476">
        <f>SUM(G67:G69)</f>
        <v>342156.19</v>
      </c>
      <c r="H66" s="475">
        <f t="shared" si="8"/>
        <v>-8.6417764837485228E-2</v>
      </c>
      <c r="I66" s="417">
        <f>SUM(I67:I69)</f>
        <v>1</v>
      </c>
    </row>
    <row r="67" spans="1:9">
      <c r="A67" s="484" t="s">
        <v>381</v>
      </c>
      <c r="B67" s="485">
        <v>23956.080000000002</v>
      </c>
      <c r="C67" s="481">
        <v>18653.07</v>
      </c>
      <c r="D67" s="479">
        <f t="shared" si="7"/>
        <v>-0.22136384583788341</v>
      </c>
      <c r="E67" s="483"/>
      <c r="F67" s="485">
        <v>266186.75099999999</v>
      </c>
      <c r="G67" s="481">
        <v>237866.44</v>
      </c>
      <c r="H67" s="480">
        <f t="shared" si="8"/>
        <v>-0.10639263935416526</v>
      </c>
      <c r="I67" s="479">
        <f>G67/$G$66</f>
        <v>0.69519841216375478</v>
      </c>
    </row>
    <row r="68" spans="1:9">
      <c r="A68" s="484" t="s">
        <v>34</v>
      </c>
      <c r="B68" s="485">
        <v>5205.26</v>
      </c>
      <c r="C68" s="481">
        <v>7696.59</v>
      </c>
      <c r="D68" s="479">
        <f t="shared" si="7"/>
        <v>0.47861778278126355</v>
      </c>
      <c r="E68" s="483"/>
      <c r="F68" s="485">
        <v>77921.75</v>
      </c>
      <c r="G68" s="481">
        <v>74885.69</v>
      </c>
      <c r="H68" s="480">
        <f t="shared" si="8"/>
        <v>-3.8962933969013756E-2</v>
      </c>
      <c r="I68" s="479">
        <f>G68/$G$66</f>
        <v>0.21886405153155347</v>
      </c>
    </row>
    <row r="69" spans="1:9">
      <c r="A69" s="484" t="s">
        <v>37</v>
      </c>
      <c r="B69" s="485">
        <v>3195</v>
      </c>
      <c r="C69" s="481">
        <v>2860</v>
      </c>
      <c r="D69" s="479">
        <f t="shared" si="7"/>
        <v>-0.10485133020344288</v>
      </c>
      <c r="E69" s="483"/>
      <c r="F69" s="485">
        <v>30413</v>
      </c>
      <c r="G69" s="481">
        <v>29404.059999999998</v>
      </c>
      <c r="H69" s="480">
        <f t="shared" si="8"/>
        <v>-3.3174629270377877E-2</v>
      </c>
      <c r="I69" s="479">
        <f>G69/$G$66</f>
        <v>8.5937536304691725E-2</v>
      </c>
    </row>
    <row r="70" spans="1:9">
      <c r="A70" s="496" t="s">
        <v>399</v>
      </c>
      <c r="B70" s="325">
        <f>SUM(B71:B75)</f>
        <v>54445.435000999998</v>
      </c>
      <c r="C70" s="494">
        <f>SUM(C71:C75)</f>
        <v>42610.502999999997</v>
      </c>
      <c r="D70" s="416">
        <f>(C70-B70)/B70</f>
        <v>-0.21737234720932305</v>
      </c>
      <c r="E70" s="495"/>
      <c r="F70" s="325">
        <f>SUM(F71:F75)</f>
        <v>329731.17600099999</v>
      </c>
      <c r="G70" s="494">
        <f>SUM(G71:G75)</f>
        <v>170106.114</v>
      </c>
      <c r="H70" s="493">
        <f t="shared" si="8"/>
        <v>-0.48410667118876222</v>
      </c>
      <c r="I70" s="416">
        <f>SUM(I71:I75)</f>
        <v>0.99999999999999989</v>
      </c>
    </row>
    <row r="71" spans="1:9">
      <c r="A71" s="497" t="s">
        <v>381</v>
      </c>
      <c r="B71" s="499">
        <v>7569.0349999999999</v>
      </c>
      <c r="C71" s="498">
        <v>11097.42</v>
      </c>
      <c r="D71" s="486">
        <f>(C71-B71)/B71</f>
        <v>0.46616048148806294</v>
      </c>
      <c r="E71" s="491"/>
      <c r="F71" s="490">
        <v>72863.115000000005</v>
      </c>
      <c r="G71" s="489">
        <v>76543.604999999996</v>
      </c>
      <c r="H71" s="487">
        <f t="shared" si="8"/>
        <v>5.0512388881534788E-2</v>
      </c>
      <c r="I71" s="486">
        <f>G71/$G$70</f>
        <v>0.44997562521474094</v>
      </c>
    </row>
    <row r="72" spans="1:9">
      <c r="A72" s="497" t="s">
        <v>34</v>
      </c>
      <c r="B72" s="490">
        <v>41282</v>
      </c>
      <c r="C72" s="489">
        <v>19606.3</v>
      </c>
      <c r="D72" s="486">
        <f t="shared" ref="D72:D77" si="9">(C72-B72)/B72</f>
        <v>-0.52506419262632631</v>
      </c>
      <c r="E72" s="491"/>
      <c r="F72" s="490">
        <v>97662</v>
      </c>
      <c r="G72" s="489">
        <v>38030.300000000003</v>
      </c>
      <c r="H72" s="487">
        <f t="shared" si="8"/>
        <v>-0.61059265630439674</v>
      </c>
      <c r="I72" s="486">
        <f>G72/$G$70</f>
        <v>0.22356809585339185</v>
      </c>
    </row>
    <row r="73" spans="1:9">
      <c r="A73" s="497" t="s">
        <v>41</v>
      </c>
      <c r="B73" s="490">
        <v>3152</v>
      </c>
      <c r="C73" s="489">
        <v>9396.61</v>
      </c>
      <c r="D73" s="486">
        <f t="shared" si="9"/>
        <v>1.981157994923858</v>
      </c>
      <c r="E73" s="491"/>
      <c r="F73" s="490">
        <v>3152</v>
      </c>
      <c r="G73" s="489">
        <v>27262.2</v>
      </c>
      <c r="H73" s="487">
        <f t="shared" si="8"/>
        <v>7.6491751269035539</v>
      </c>
      <c r="I73" s="486">
        <f>G73/$G$70</f>
        <v>0.16026584441285868</v>
      </c>
    </row>
    <row r="74" spans="1:9">
      <c r="A74" s="497" t="s">
        <v>530</v>
      </c>
      <c r="B74" s="490">
        <v>1456</v>
      </c>
      <c r="C74" s="489">
        <v>1363</v>
      </c>
      <c r="D74" s="486">
        <f t="shared" si="9"/>
        <v>-6.3873626373626369E-2</v>
      </c>
      <c r="E74" s="491"/>
      <c r="F74" s="490">
        <v>16138.4</v>
      </c>
      <c r="G74" s="489">
        <v>13203.5</v>
      </c>
      <c r="H74" s="487">
        <f t="shared" si="8"/>
        <v>-0.18185817677093141</v>
      </c>
      <c r="I74" s="486">
        <f>G74/$G$70</f>
        <v>7.7619197155958775E-2</v>
      </c>
    </row>
    <row r="75" spans="1:9">
      <c r="A75" s="484" t="s">
        <v>26</v>
      </c>
      <c r="B75" s="485">
        <v>986.40000099999452</v>
      </c>
      <c r="C75" s="481">
        <v>1147.1729999999952</v>
      </c>
      <c r="D75" s="486">
        <f t="shared" si="9"/>
        <v>0.16298965818837383</v>
      </c>
      <c r="E75" s="483"/>
      <c r="F75" s="485">
        <v>139915.661001</v>
      </c>
      <c r="G75" s="481">
        <v>15066.508999999991</v>
      </c>
      <c r="H75" s="487">
        <f t="shared" si="8"/>
        <v>-0.89231720815089954</v>
      </c>
      <c r="I75" s="479">
        <f>G75/$G$70</f>
        <v>8.8571237363049699E-2</v>
      </c>
    </row>
    <row r="76" spans="1:9">
      <c r="A76" s="496" t="s">
        <v>521</v>
      </c>
      <c r="B76" s="325">
        <f>SUM(B77:B77)</f>
        <v>55478.35</v>
      </c>
      <c r="C76" s="494">
        <f>SUM(C77:C77)</f>
        <v>31957.05</v>
      </c>
      <c r="D76" s="416">
        <f t="shared" si="9"/>
        <v>-0.42397259471487525</v>
      </c>
      <c r="E76" s="495"/>
      <c r="F76" s="325">
        <f>SUM(F77:F77)</f>
        <v>55478.35</v>
      </c>
      <c r="G76" s="494">
        <f>SUM(G77:G77)</f>
        <v>111108.17</v>
      </c>
      <c r="H76" s="493">
        <f t="shared" si="8"/>
        <v>1.0027302542343095</v>
      </c>
      <c r="I76" s="416">
        <f>SUM(I77:I77)</f>
        <v>1</v>
      </c>
    </row>
    <row r="77" spans="1:9">
      <c r="A77" s="492" t="s">
        <v>34</v>
      </c>
      <c r="B77" s="490">
        <v>55478.35</v>
      </c>
      <c r="C77" s="489">
        <v>31957.05</v>
      </c>
      <c r="D77" s="486">
        <f t="shared" si="9"/>
        <v>-0.42397259471487525</v>
      </c>
      <c r="E77" s="491"/>
      <c r="F77" s="490">
        <v>55478.35</v>
      </c>
      <c r="G77" s="489">
        <v>111108.17</v>
      </c>
      <c r="H77" s="487">
        <f t="shared" si="8"/>
        <v>1.0027302542343095</v>
      </c>
      <c r="I77" s="486">
        <f>G77/$G$76</f>
        <v>1</v>
      </c>
    </row>
    <row r="78" spans="1:9">
      <c r="A78" s="496" t="s">
        <v>400</v>
      </c>
      <c r="B78" s="325">
        <f>SUM(B79:B80)</f>
        <v>10086.130000000001</v>
      </c>
      <c r="C78" s="494">
        <f>SUM(C79:C80)</f>
        <v>8774.74</v>
      </c>
      <c r="D78" s="416">
        <f t="shared" si="7"/>
        <v>-0.13001914510322601</v>
      </c>
      <c r="E78" s="495"/>
      <c r="F78" s="325">
        <f>SUM(F79:F80)</f>
        <v>109038.40999999999</v>
      </c>
      <c r="G78" s="494">
        <f>SUM(G79:G80)</f>
        <v>86510.005700000009</v>
      </c>
      <c r="H78" s="493">
        <f t="shared" si="8"/>
        <v>-0.20660980199546181</v>
      </c>
      <c r="I78" s="416">
        <f>SUM(I79:I80)</f>
        <v>1</v>
      </c>
    </row>
    <row r="79" spans="1:9">
      <c r="A79" s="497" t="s">
        <v>381</v>
      </c>
      <c r="B79" s="490">
        <v>9416.8300000000017</v>
      </c>
      <c r="C79" s="489">
        <v>8117.92</v>
      </c>
      <c r="D79" s="486">
        <f t="shared" si="7"/>
        <v>-0.13793495263268016</v>
      </c>
      <c r="E79" s="491"/>
      <c r="F79" s="490">
        <v>103603.10999999999</v>
      </c>
      <c r="G79" s="489">
        <v>80831.22570000001</v>
      </c>
      <c r="H79" s="487">
        <f t="shared" si="8"/>
        <v>-0.21979923479131061</v>
      </c>
      <c r="I79" s="486">
        <f>G79/$G$78</f>
        <v>0.93435695727852675</v>
      </c>
    </row>
    <row r="80" spans="1:9">
      <c r="A80" s="497" t="s">
        <v>34</v>
      </c>
      <c r="B80" s="490">
        <v>669.3</v>
      </c>
      <c r="C80" s="489">
        <v>656.82</v>
      </c>
      <c r="D80" s="486">
        <f t="shared" si="7"/>
        <v>-1.8646346929627827E-2</v>
      </c>
      <c r="E80" s="491"/>
      <c r="F80" s="499">
        <v>5435.3000000000011</v>
      </c>
      <c r="G80" s="489">
        <v>5678.7800000000007</v>
      </c>
      <c r="H80" s="487">
        <f t="shared" si="8"/>
        <v>4.4796055415524352E-2</v>
      </c>
      <c r="I80" s="486">
        <f>G80/$G$78</f>
        <v>6.564304272147331E-2</v>
      </c>
    </row>
    <row r="81" spans="1:9">
      <c r="A81" s="496" t="s">
        <v>582</v>
      </c>
      <c r="B81" s="325">
        <f>SUM(B82:B84)</f>
        <v>1585</v>
      </c>
      <c r="C81" s="494">
        <f>SUM(C82:C83)</f>
        <v>56705</v>
      </c>
      <c r="D81" s="416" t="s">
        <v>64</v>
      </c>
      <c r="E81" s="495"/>
      <c r="F81" s="325">
        <f>SUM(F82:F84)</f>
        <v>92897.634999999995</v>
      </c>
      <c r="G81" s="494">
        <f>SUM(G82:G83)</f>
        <v>60766.854999999996</v>
      </c>
      <c r="H81" s="493">
        <f t="shared" si="8"/>
        <v>-0.34587296005974749</v>
      </c>
      <c r="I81" s="416">
        <f>SUM(I82:I84)</f>
        <v>1</v>
      </c>
    </row>
    <row r="82" spans="1:9">
      <c r="A82" s="497" t="s">
        <v>162</v>
      </c>
      <c r="B82" s="490">
        <v>0</v>
      </c>
      <c r="C82" s="489">
        <v>56529</v>
      </c>
      <c r="D82" s="486" t="s">
        <v>64</v>
      </c>
      <c r="E82" s="491"/>
      <c r="F82" s="485">
        <v>80131</v>
      </c>
      <c r="G82" s="489">
        <v>56529</v>
      </c>
      <c r="H82" s="487">
        <f t="shared" si="8"/>
        <v>-0.29454268635110009</v>
      </c>
      <c r="I82" s="486">
        <f>(G82/G81)</f>
        <v>0.93026041910511914</v>
      </c>
    </row>
    <row r="83" spans="1:9">
      <c r="A83" s="497" t="s">
        <v>39</v>
      </c>
      <c r="B83" s="490">
        <v>85</v>
      </c>
      <c r="C83" s="489">
        <v>176</v>
      </c>
      <c r="D83" s="486">
        <f t="shared" ref="D83" si="10">(C83-B83)/B83</f>
        <v>1.0705882352941176</v>
      </c>
      <c r="E83" s="491"/>
      <c r="F83" s="499">
        <v>2593.0450000000001</v>
      </c>
      <c r="G83" s="489">
        <v>4237.8549999999996</v>
      </c>
      <c r="H83" s="487">
        <f t="shared" si="8"/>
        <v>0.63431602613915283</v>
      </c>
      <c r="I83" s="486">
        <f>(G83/G81)</f>
        <v>6.9739580894880929E-2</v>
      </c>
    </row>
    <row r="84" spans="1:9">
      <c r="A84" s="497" t="s">
        <v>34</v>
      </c>
      <c r="B84" s="490">
        <v>1500</v>
      </c>
      <c r="C84" s="489">
        <v>0</v>
      </c>
      <c r="D84" s="486" t="s">
        <v>54</v>
      </c>
      <c r="E84" s="491"/>
      <c r="F84" s="499">
        <v>10173.59</v>
      </c>
      <c r="G84" s="489">
        <v>0</v>
      </c>
      <c r="H84" s="487" t="s">
        <v>54</v>
      </c>
      <c r="I84" s="486">
        <f>(G84/G81)</f>
        <v>0</v>
      </c>
    </row>
    <row r="85" spans="1:9">
      <c r="A85" s="478" t="s">
        <v>433</v>
      </c>
      <c r="B85" s="319">
        <f>SUM(B86:B88)</f>
        <v>2193</v>
      </c>
      <c r="C85" s="476">
        <f>SUM(C86:C88)</f>
        <v>2334</v>
      </c>
      <c r="D85" s="417">
        <f>(C85-B85)/B85</f>
        <v>6.429548563611491E-2</v>
      </c>
      <c r="E85" s="477"/>
      <c r="F85" s="319">
        <f>SUM(F86:F88)</f>
        <v>26248</v>
      </c>
      <c r="G85" s="476">
        <f>SUM(G86:G88)</f>
        <v>38549</v>
      </c>
      <c r="H85" s="475">
        <f>(G85-F85)/F85</f>
        <v>0.46864523011277048</v>
      </c>
      <c r="I85" s="417">
        <f>SUM(I86:I88)</f>
        <v>1</v>
      </c>
    </row>
    <row r="86" spans="1:9">
      <c r="A86" s="484" t="s">
        <v>264</v>
      </c>
      <c r="B86" s="485">
        <v>500</v>
      </c>
      <c r="C86" s="481">
        <v>1500</v>
      </c>
      <c r="D86" s="479">
        <f>(C86-B86)/B86</f>
        <v>2</v>
      </c>
      <c r="E86" s="483"/>
      <c r="F86" s="485">
        <v>5000</v>
      </c>
      <c r="G86" s="481">
        <v>26200</v>
      </c>
      <c r="H86" s="480">
        <f>(G86-F86)/F86</f>
        <v>4.24</v>
      </c>
      <c r="I86" s="479">
        <f>(G86/$G$85)</f>
        <v>0.67965446574489607</v>
      </c>
    </row>
    <row r="87" spans="1:9">
      <c r="A87" s="484" t="s">
        <v>36</v>
      </c>
      <c r="B87" s="485">
        <v>1545</v>
      </c>
      <c r="C87" s="481">
        <v>800</v>
      </c>
      <c r="D87" s="479">
        <f>(C87-B87)/B87</f>
        <v>-0.48220064724919093</v>
      </c>
      <c r="E87" s="483"/>
      <c r="F87" s="485">
        <v>20710</v>
      </c>
      <c r="G87" s="481">
        <v>11958</v>
      </c>
      <c r="H87" s="480">
        <f>(G87-F87)/F87</f>
        <v>-0.42259777885079669</v>
      </c>
      <c r="I87" s="479">
        <f>(G87/$G$85)</f>
        <v>0.31020259928921634</v>
      </c>
    </row>
    <row r="88" spans="1:9">
      <c r="A88" s="484" t="s">
        <v>26</v>
      </c>
      <c r="B88" s="482">
        <v>148</v>
      </c>
      <c r="C88" s="481">
        <v>34</v>
      </c>
      <c r="D88" s="479">
        <f>(C88-B88)/B88</f>
        <v>-0.77027027027027029</v>
      </c>
      <c r="E88" s="483"/>
      <c r="F88" s="485">
        <v>538</v>
      </c>
      <c r="G88" s="481">
        <v>391</v>
      </c>
      <c r="H88" s="480">
        <f>(G88-F88)/F88</f>
        <v>-0.27323420074349442</v>
      </c>
      <c r="I88" s="479">
        <f>(G88/$G$85)</f>
        <v>1.0142934965887572E-2</v>
      </c>
    </row>
    <row r="89" spans="1:9">
      <c r="A89" s="496" t="s">
        <v>531</v>
      </c>
      <c r="B89" s="325">
        <f>SUM(B90:B92)</f>
        <v>101</v>
      </c>
      <c r="C89" s="494">
        <f>SUM(C90:C92)</f>
        <v>18016.294999999998</v>
      </c>
      <c r="D89" s="416" t="s">
        <v>64</v>
      </c>
      <c r="E89" s="495"/>
      <c r="F89" s="325">
        <f>SUM(F90:F92)</f>
        <v>2136.7000000000003</v>
      </c>
      <c r="G89" s="756">
        <f>SUM(G90:G92)</f>
        <v>37629.991999999998</v>
      </c>
      <c r="H89" s="493" t="s">
        <v>64</v>
      </c>
      <c r="I89" s="416">
        <f>SUM(I90:I92)</f>
        <v>1</v>
      </c>
    </row>
    <row r="90" spans="1:9">
      <c r="A90" s="497" t="s">
        <v>381</v>
      </c>
      <c r="B90" s="490">
        <v>0</v>
      </c>
      <c r="C90" s="489">
        <v>17590</v>
      </c>
      <c r="D90" s="486" t="s">
        <v>64</v>
      </c>
      <c r="E90" s="491"/>
      <c r="F90" s="490">
        <v>0</v>
      </c>
      <c r="G90" s="489">
        <v>35767</v>
      </c>
      <c r="H90" s="487" t="s">
        <v>64</v>
      </c>
      <c r="I90" s="486">
        <f>(G90/$G$89)</f>
        <v>0.95049183109047697</v>
      </c>
    </row>
    <row r="91" spans="1:9">
      <c r="A91" s="497" t="s">
        <v>162</v>
      </c>
      <c r="B91" s="490">
        <v>89</v>
      </c>
      <c r="C91" s="489">
        <v>423.29500000000002</v>
      </c>
      <c r="D91" s="486">
        <f t="shared" ref="D91:D99" si="11">(C91-B91)/B91</f>
        <v>3.7561235955056183</v>
      </c>
      <c r="E91" s="491"/>
      <c r="F91" s="490">
        <v>2101.9</v>
      </c>
      <c r="G91" s="489">
        <v>1817.9920000000002</v>
      </c>
      <c r="H91" s="487">
        <f>(G91-F91)/F91</f>
        <v>-0.13507207764403631</v>
      </c>
      <c r="I91" s="486">
        <f>(G91/$G$89)</f>
        <v>4.8312314283776629E-2</v>
      </c>
    </row>
    <row r="92" spans="1:9">
      <c r="A92" s="497" t="s">
        <v>39</v>
      </c>
      <c r="B92" s="490">
        <v>12</v>
      </c>
      <c r="C92" s="489">
        <v>3</v>
      </c>
      <c r="D92" s="486">
        <f t="shared" si="11"/>
        <v>-0.75</v>
      </c>
      <c r="E92" s="491"/>
      <c r="F92" s="490">
        <v>34.799999999999997</v>
      </c>
      <c r="G92" s="489">
        <v>45</v>
      </c>
      <c r="H92" s="487">
        <f>(G92-F92)/F92</f>
        <v>0.29310344827586216</v>
      </c>
      <c r="I92" s="486">
        <f>(G92/$G$89)</f>
        <v>1.1958546257463995E-3</v>
      </c>
    </row>
    <row r="93" spans="1:9">
      <c r="A93" s="478" t="s">
        <v>401</v>
      </c>
      <c r="B93" s="319">
        <f>SUM(B94:B102)</f>
        <v>4608.63</v>
      </c>
      <c r="C93" s="476">
        <f>SUM(C94:C102)</f>
        <v>3482.06</v>
      </c>
      <c r="D93" s="417">
        <f t="shared" si="11"/>
        <v>-0.2444479161920137</v>
      </c>
      <c r="E93" s="477"/>
      <c r="F93" s="319">
        <f>SUM(F94:F102)</f>
        <v>57060.89</v>
      </c>
      <c r="G93" s="476">
        <f>SUM(G94:G102)</f>
        <v>37518.82</v>
      </c>
      <c r="H93" s="475">
        <f t="shared" ref="H93:H99" si="12">(G93-F93)/F93</f>
        <v>-0.34247748326393085</v>
      </c>
      <c r="I93" s="417">
        <f>SUM(I94:I102)</f>
        <v>0.99999999999999989</v>
      </c>
    </row>
    <row r="94" spans="1:9">
      <c r="A94" s="484" t="s">
        <v>37</v>
      </c>
      <c r="B94" s="485">
        <v>4455.63</v>
      </c>
      <c r="C94" s="481">
        <v>3271.06</v>
      </c>
      <c r="D94" s="479">
        <f t="shared" si="11"/>
        <v>-0.26585914898678753</v>
      </c>
      <c r="E94" s="483"/>
      <c r="F94" s="485">
        <v>51213.89</v>
      </c>
      <c r="G94" s="481">
        <v>29562.959999999999</v>
      </c>
      <c r="H94" s="480">
        <f t="shared" si="12"/>
        <v>-0.42275503774464313</v>
      </c>
      <c r="I94" s="479">
        <f t="shared" ref="I94:I102" si="13">G94/$G$93</f>
        <v>0.78795015408267099</v>
      </c>
    </row>
    <row r="95" spans="1:9">
      <c r="A95" s="484" t="s">
        <v>526</v>
      </c>
      <c r="B95" s="485">
        <v>0</v>
      </c>
      <c r="C95" s="481">
        <v>0</v>
      </c>
      <c r="D95" s="479" t="s">
        <v>54</v>
      </c>
      <c r="E95" s="483"/>
      <c r="F95" s="485">
        <v>0</v>
      </c>
      <c r="G95" s="481">
        <v>3340</v>
      </c>
      <c r="H95" s="480" t="s">
        <v>64</v>
      </c>
      <c r="I95" s="479">
        <f t="shared" si="13"/>
        <v>8.9021989497537507E-2</v>
      </c>
    </row>
    <row r="96" spans="1:9">
      <c r="A96" s="484" t="s">
        <v>45</v>
      </c>
      <c r="B96" s="485">
        <v>0</v>
      </c>
      <c r="C96" s="481">
        <v>0</v>
      </c>
      <c r="D96" s="479" t="s">
        <v>54</v>
      </c>
      <c r="E96" s="483"/>
      <c r="F96" s="485">
        <v>4783</v>
      </c>
      <c r="G96" s="481">
        <v>1800</v>
      </c>
      <c r="H96" s="480">
        <f t="shared" si="12"/>
        <v>-0.62366715450554044</v>
      </c>
      <c r="I96" s="479">
        <f t="shared" si="13"/>
        <v>4.7975922483702846E-2</v>
      </c>
    </row>
    <row r="97" spans="1:9">
      <c r="A97" s="484" t="s">
        <v>267</v>
      </c>
      <c r="B97" s="485">
        <v>0</v>
      </c>
      <c r="C97" s="481">
        <v>7</v>
      </c>
      <c r="D97" s="479" t="s">
        <v>64</v>
      </c>
      <c r="E97" s="483"/>
      <c r="F97" s="485">
        <v>0</v>
      </c>
      <c r="G97" s="481">
        <v>1117.8600000000001</v>
      </c>
      <c r="H97" s="480" t="s">
        <v>64</v>
      </c>
      <c r="I97" s="479">
        <f t="shared" si="13"/>
        <v>2.9794647059795593E-2</v>
      </c>
    </row>
    <row r="98" spans="1:9">
      <c r="A98" s="484" t="s">
        <v>36</v>
      </c>
      <c r="B98" s="485">
        <v>0</v>
      </c>
      <c r="C98" s="481">
        <v>0</v>
      </c>
      <c r="D98" s="479" t="s">
        <v>54</v>
      </c>
      <c r="E98" s="483"/>
      <c r="F98" s="485">
        <v>0</v>
      </c>
      <c r="G98" s="481">
        <v>775</v>
      </c>
      <c r="H98" s="480" t="s">
        <v>64</v>
      </c>
      <c r="I98" s="479">
        <f t="shared" si="13"/>
        <v>2.0656299958260949E-2</v>
      </c>
    </row>
    <row r="99" spans="1:9">
      <c r="A99" s="484" t="s">
        <v>34</v>
      </c>
      <c r="B99" s="485">
        <v>153</v>
      </c>
      <c r="C99" s="481">
        <v>74</v>
      </c>
      <c r="D99" s="479">
        <f t="shared" si="11"/>
        <v>-0.5163398692810458</v>
      </c>
      <c r="E99" s="483"/>
      <c r="F99" s="485">
        <v>939</v>
      </c>
      <c r="G99" s="481">
        <v>648</v>
      </c>
      <c r="H99" s="480">
        <f t="shared" si="12"/>
        <v>-0.30990415335463256</v>
      </c>
      <c r="I99" s="479">
        <f t="shared" si="13"/>
        <v>1.7271332094133025E-2</v>
      </c>
    </row>
    <row r="100" spans="1:9">
      <c r="A100" s="484" t="s">
        <v>265</v>
      </c>
      <c r="B100" s="485">
        <v>0</v>
      </c>
      <c r="C100" s="481">
        <v>130</v>
      </c>
      <c r="D100" s="479" t="s">
        <v>64</v>
      </c>
      <c r="E100" s="483"/>
      <c r="F100" s="485">
        <v>0</v>
      </c>
      <c r="G100" s="481">
        <v>230</v>
      </c>
      <c r="H100" s="480" t="s">
        <v>64</v>
      </c>
      <c r="I100" s="479">
        <f t="shared" si="13"/>
        <v>6.1302567618064744E-3</v>
      </c>
    </row>
    <row r="101" spans="1:9">
      <c r="A101" s="484" t="s">
        <v>39</v>
      </c>
      <c r="B101" s="485">
        <v>0</v>
      </c>
      <c r="C101" s="481">
        <v>0</v>
      </c>
      <c r="D101" s="479" t="s">
        <v>54</v>
      </c>
      <c r="E101" s="483"/>
      <c r="F101" s="485">
        <v>0</v>
      </c>
      <c r="G101" s="481">
        <v>45</v>
      </c>
      <c r="H101" s="480" t="s">
        <v>64</v>
      </c>
      <c r="I101" s="479">
        <f t="shared" si="13"/>
        <v>1.1993980620925711E-3</v>
      </c>
    </row>
    <row r="102" spans="1:9">
      <c r="A102" s="484" t="s">
        <v>44</v>
      </c>
      <c r="B102" s="485">
        <v>0</v>
      </c>
      <c r="C102" s="481">
        <v>0</v>
      </c>
      <c r="D102" s="479" t="s">
        <v>54</v>
      </c>
      <c r="E102" s="483"/>
      <c r="F102" s="485">
        <v>125</v>
      </c>
      <c r="G102" s="481">
        <v>0</v>
      </c>
      <c r="H102" s="480" t="s">
        <v>54</v>
      </c>
      <c r="I102" s="479">
        <f t="shared" si="13"/>
        <v>0</v>
      </c>
    </row>
    <row r="103" spans="1:9">
      <c r="A103" s="478" t="s">
        <v>441</v>
      </c>
      <c r="B103" s="319">
        <f>SUM(B104:B106)</f>
        <v>797.85</v>
      </c>
      <c r="C103" s="476">
        <f>SUM(C104:C106)</f>
        <v>586</v>
      </c>
      <c r="D103" s="417">
        <f>(C103-B103)/B103</f>
        <v>-0.26552610139750582</v>
      </c>
      <c r="E103" s="477"/>
      <c r="F103" s="319">
        <f>SUM(F104:F106)</f>
        <v>6466.01</v>
      </c>
      <c r="G103" s="476">
        <f>SUM(G104:G106)</f>
        <v>34885.42</v>
      </c>
      <c r="H103" s="475">
        <f t="shared" si="8"/>
        <v>4.3952004404570975</v>
      </c>
      <c r="I103" s="417">
        <f>SUM(I104:I106)</f>
        <v>1</v>
      </c>
    </row>
    <row r="104" spans="1:9">
      <c r="A104" s="497" t="s">
        <v>41</v>
      </c>
      <c r="B104" s="490">
        <v>0</v>
      </c>
      <c r="C104" s="489">
        <v>0</v>
      </c>
      <c r="D104" s="486" t="s">
        <v>54</v>
      </c>
      <c r="E104" s="491"/>
      <c r="F104" s="490">
        <v>0</v>
      </c>
      <c r="G104" s="489">
        <v>28600</v>
      </c>
      <c r="H104" s="487" t="s">
        <v>64</v>
      </c>
      <c r="I104" s="486">
        <f>(G104/$G$103)</f>
        <v>0.81982673563912956</v>
      </c>
    </row>
    <row r="105" spans="1:9">
      <c r="A105" s="497" t="s">
        <v>381</v>
      </c>
      <c r="B105" s="490">
        <v>797.85</v>
      </c>
      <c r="C105" s="489">
        <v>550</v>
      </c>
      <c r="D105" s="486">
        <f>(C105-B105)/B105</f>
        <v>-0.31064736479288091</v>
      </c>
      <c r="E105" s="491"/>
      <c r="F105" s="490">
        <v>6466.01</v>
      </c>
      <c r="G105" s="489">
        <v>6068.42</v>
      </c>
      <c r="H105" s="487">
        <f>(G105-F105)/F105</f>
        <v>-6.1489233700535592E-2</v>
      </c>
      <c r="I105" s="486">
        <f>(G105/$G$103)</f>
        <v>0.17395290066738484</v>
      </c>
    </row>
    <row r="106" spans="1:9">
      <c r="A106" s="497" t="s">
        <v>26</v>
      </c>
      <c r="B106" s="490">
        <v>0</v>
      </c>
      <c r="C106" s="489">
        <v>36</v>
      </c>
      <c r="D106" s="486" t="s">
        <v>64</v>
      </c>
      <c r="E106" s="491"/>
      <c r="F106" s="490">
        <v>0</v>
      </c>
      <c r="G106" s="489">
        <v>217</v>
      </c>
      <c r="H106" s="487" t="s">
        <v>64</v>
      </c>
      <c r="I106" s="486">
        <f>(G106/$G$103)</f>
        <v>6.2203636934857033E-3</v>
      </c>
    </row>
    <row r="107" spans="1:9">
      <c r="A107" s="478" t="s">
        <v>404</v>
      </c>
      <c r="B107" s="476">
        <f>SUM(B108:B110)</f>
        <v>3427.527</v>
      </c>
      <c r="C107" s="476">
        <f>SUM(C108:C110)</f>
        <v>2308.8240000000001</v>
      </c>
      <c r="D107" s="417">
        <f>(C107-B107)/B107</f>
        <v>-0.32638780088384423</v>
      </c>
      <c r="E107" s="477"/>
      <c r="F107" s="325">
        <f>SUM(F108:F110)</f>
        <v>19490.120999999999</v>
      </c>
      <c r="G107" s="476">
        <f>SUM(G108:G110)</f>
        <v>20895.875999999997</v>
      </c>
      <c r="H107" s="475">
        <f>(G107-F107)/F107</f>
        <v>7.2126540415013193E-2</v>
      </c>
      <c r="I107" s="475">
        <f>SUM(I108:I110)</f>
        <v>1.0000000000000002</v>
      </c>
    </row>
    <row r="108" spans="1:9">
      <c r="A108" s="484" t="s">
        <v>42</v>
      </c>
      <c r="B108" s="485">
        <v>2363.09</v>
      </c>
      <c r="C108" s="481">
        <v>1420.29</v>
      </c>
      <c r="D108" s="479">
        <f>(C108-B108)/B108</f>
        <v>-0.3989691463295939</v>
      </c>
      <c r="E108" s="483"/>
      <c r="F108" s="485">
        <v>14294.33</v>
      </c>
      <c r="G108" s="481">
        <v>13147.05</v>
      </c>
      <c r="H108" s="480">
        <f>(G108-F108)/F108</f>
        <v>-8.0261194473613004E-2</v>
      </c>
      <c r="I108" s="479">
        <f>G108/$G$107</f>
        <v>0.62916960265269573</v>
      </c>
    </row>
    <row r="109" spans="1:9">
      <c r="A109" s="484" t="s">
        <v>34</v>
      </c>
      <c r="B109" s="485">
        <v>700.40700000000004</v>
      </c>
      <c r="C109" s="481">
        <v>464.59399999999999</v>
      </c>
      <c r="D109" s="479">
        <f>(C109-B109)/B109</f>
        <v>-0.33667995893816027</v>
      </c>
      <c r="E109" s="483"/>
      <c r="F109" s="485">
        <v>3695.8310000000001</v>
      </c>
      <c r="G109" s="481">
        <v>4462.5460000000003</v>
      </c>
      <c r="H109" s="480">
        <f>(G109-F109)/F109</f>
        <v>0.20745402048957329</v>
      </c>
      <c r="I109" s="479">
        <f>G109/$G$107</f>
        <v>0.21356108736479873</v>
      </c>
    </row>
    <row r="110" spans="1:9">
      <c r="A110" s="484" t="s">
        <v>381</v>
      </c>
      <c r="B110" s="485">
        <v>364.03</v>
      </c>
      <c r="C110" s="481">
        <v>423.94</v>
      </c>
      <c r="D110" s="479">
        <f>(C110-B110)/B110</f>
        <v>0.16457434826799996</v>
      </c>
      <c r="E110" s="483"/>
      <c r="F110" s="485">
        <v>1499.9599999999998</v>
      </c>
      <c r="G110" s="481">
        <v>3286.28</v>
      </c>
      <c r="H110" s="480">
        <f>(G110-F110)/F110</f>
        <v>1.1909117576468711</v>
      </c>
      <c r="I110" s="611">
        <f>G110/$G$107</f>
        <v>0.15726930998250568</v>
      </c>
    </row>
    <row r="111" spans="1:9">
      <c r="A111" s="496" t="s">
        <v>403</v>
      </c>
      <c r="B111" s="325">
        <f>SUM(B112)</f>
        <v>2147.6729999999998</v>
      </c>
      <c r="C111" s="494">
        <f>SUM(C112)</f>
        <v>892.94600000000003</v>
      </c>
      <c r="D111" s="416">
        <f t="shared" ref="D111" si="14">(C111-B111)/B111</f>
        <v>-0.58422627653278691</v>
      </c>
      <c r="E111" s="495"/>
      <c r="F111" s="325">
        <f>SUM(F112)</f>
        <v>23912.733</v>
      </c>
      <c r="G111" s="494">
        <f>SUM(G112)</f>
        <v>20472.325000000001</v>
      </c>
      <c r="H111" s="493">
        <f t="shared" ref="H111:H112" si="15">(G111-F111)/F111</f>
        <v>-0.14387347527361258</v>
      </c>
      <c r="I111" s="416">
        <f>SUM(I112)</f>
        <v>1</v>
      </c>
    </row>
    <row r="112" spans="1:9">
      <c r="A112" s="497" t="s">
        <v>381</v>
      </c>
      <c r="B112" s="490">
        <v>2147.6729999999998</v>
      </c>
      <c r="C112" s="489">
        <v>892.94600000000003</v>
      </c>
      <c r="D112" s="486">
        <f>(C112-B112)/B112</f>
        <v>-0.58422627653278691</v>
      </c>
      <c r="E112" s="491"/>
      <c r="F112" s="490">
        <v>23912.733</v>
      </c>
      <c r="G112" s="489">
        <v>20472.325000000001</v>
      </c>
      <c r="H112" s="487">
        <f t="shared" si="15"/>
        <v>-0.14387347527361258</v>
      </c>
      <c r="I112" s="486">
        <v>1</v>
      </c>
    </row>
    <row r="113" spans="1:9">
      <c r="A113" s="496" t="s">
        <v>402</v>
      </c>
      <c r="B113" s="325">
        <f>SUM(B114:B116)</f>
        <v>25</v>
      </c>
      <c r="C113" s="494">
        <f>SUM(C114:C116)</f>
        <v>533</v>
      </c>
      <c r="D113" s="416" t="s">
        <v>64</v>
      </c>
      <c r="E113" s="495"/>
      <c r="F113" s="325">
        <f>SUM(F114:F116)</f>
        <v>19211</v>
      </c>
      <c r="G113" s="494">
        <f>SUM(G114:G116)</f>
        <v>17604</v>
      </c>
      <c r="H113" s="493">
        <f>(G113-F113)/F113</f>
        <v>-8.3649992191973346E-2</v>
      </c>
      <c r="I113" s="416">
        <f>SUM(I114:I116)</f>
        <v>1</v>
      </c>
    </row>
    <row r="114" spans="1:9">
      <c r="A114" s="497" t="s">
        <v>34</v>
      </c>
      <c r="B114" s="490">
        <v>25</v>
      </c>
      <c r="C114" s="489">
        <v>532</v>
      </c>
      <c r="D114" s="486" t="s">
        <v>64</v>
      </c>
      <c r="E114" s="491"/>
      <c r="F114" s="490">
        <v>17130</v>
      </c>
      <c r="G114" s="489">
        <v>17403</v>
      </c>
      <c r="H114" s="487">
        <f>(G114-F114)/F114</f>
        <v>1.5936952714535903E-2</v>
      </c>
      <c r="I114" s="486">
        <f>G114/$G$113</f>
        <v>0.98858214042263126</v>
      </c>
    </row>
    <row r="115" spans="1:9">
      <c r="A115" s="497" t="s">
        <v>379</v>
      </c>
      <c r="B115" s="490">
        <v>0</v>
      </c>
      <c r="C115" s="489">
        <v>0</v>
      </c>
      <c r="D115" s="486" t="s">
        <v>54</v>
      </c>
      <c r="E115" s="491"/>
      <c r="F115" s="490">
        <v>2080</v>
      </c>
      <c r="G115" s="489">
        <v>200</v>
      </c>
      <c r="H115" s="487">
        <f t="shared" ref="H115" si="16">(G115-F115)/F115</f>
        <v>-0.90384615384615385</v>
      </c>
      <c r="I115" s="486">
        <f t="shared" ref="I115:I116" si="17">G115/$G$113</f>
        <v>1.1361054305839582E-2</v>
      </c>
    </row>
    <row r="116" spans="1:9">
      <c r="A116" s="497" t="s">
        <v>43</v>
      </c>
      <c r="B116" s="490">
        <v>0</v>
      </c>
      <c r="C116" s="489">
        <v>1</v>
      </c>
      <c r="D116" s="486" t="s">
        <v>64</v>
      </c>
      <c r="E116" s="491"/>
      <c r="F116" s="490">
        <v>1</v>
      </c>
      <c r="G116" s="489">
        <v>1</v>
      </c>
      <c r="H116" s="487" t="s">
        <v>54</v>
      </c>
      <c r="I116" s="486">
        <f t="shared" si="17"/>
        <v>5.6805271529197912E-5</v>
      </c>
    </row>
    <row r="117" spans="1:9">
      <c r="A117" s="496" t="s">
        <v>406</v>
      </c>
      <c r="B117" s="325">
        <f>SUM(B118)</f>
        <v>2271.4</v>
      </c>
      <c r="C117" s="494">
        <f>SUM(C118)</f>
        <v>851.32500000000005</v>
      </c>
      <c r="D117" s="416">
        <f t="shared" ref="D117:D118" si="18">(C117-B117)/B117</f>
        <v>-0.62519811569956851</v>
      </c>
      <c r="E117" s="495"/>
      <c r="F117" s="325">
        <f>SUM(F118)</f>
        <v>16617.62</v>
      </c>
      <c r="G117" s="494">
        <f>SUM(G118)</f>
        <v>14301.460000000001</v>
      </c>
      <c r="H117" s="493">
        <f t="shared" ref="H117:H118" si="19">(G117-F117)/F117</f>
        <v>-0.13937976677767322</v>
      </c>
      <c r="I117" s="416">
        <f>SUM(I118)</f>
        <v>1</v>
      </c>
    </row>
    <row r="118" spans="1:9">
      <c r="A118" s="497" t="s">
        <v>381</v>
      </c>
      <c r="B118" s="490">
        <v>2271.4</v>
      </c>
      <c r="C118" s="489">
        <v>851.32500000000005</v>
      </c>
      <c r="D118" s="486">
        <f t="shared" si="18"/>
        <v>-0.62519811569956851</v>
      </c>
      <c r="E118" s="491"/>
      <c r="F118" s="490">
        <v>16617.62</v>
      </c>
      <c r="G118" s="489">
        <v>14301.460000000001</v>
      </c>
      <c r="H118" s="487">
        <f t="shared" si="19"/>
        <v>-0.13937976677767322</v>
      </c>
      <c r="I118" s="486">
        <v>1</v>
      </c>
    </row>
    <row r="119" spans="1:9">
      <c r="A119" s="496" t="s">
        <v>442</v>
      </c>
      <c r="B119" s="325">
        <f>SUM(B120:B121)</f>
        <v>1002.0000000000001</v>
      </c>
      <c r="C119" s="494">
        <f>SUM(C120:C121)</f>
        <v>2033.2650000000001</v>
      </c>
      <c r="D119" s="416">
        <f>(C119-B119)/B119</f>
        <v>1.0292065868263471</v>
      </c>
      <c r="E119" s="495"/>
      <c r="F119" s="325">
        <f>SUM(F120:F121)</f>
        <v>13135.456</v>
      </c>
      <c r="G119" s="494">
        <f>SUM(G120:G121)</f>
        <v>13752.580000000002</v>
      </c>
      <c r="H119" s="493">
        <f>(G119-F119)/F119</f>
        <v>4.6981543693648826E-2</v>
      </c>
      <c r="I119" s="416">
        <f>SUM(I120:I121)</f>
        <v>1</v>
      </c>
    </row>
    <row r="120" spans="1:9">
      <c r="A120" s="497" t="s">
        <v>381</v>
      </c>
      <c r="B120" s="490">
        <v>1002.0000000000001</v>
      </c>
      <c r="C120" s="489">
        <v>2033.2650000000001</v>
      </c>
      <c r="D120" s="486">
        <f>(C120-B120)/B120</f>
        <v>1.0292065868263471</v>
      </c>
      <c r="E120" s="491"/>
      <c r="F120" s="490">
        <v>13031.44</v>
      </c>
      <c r="G120" s="489">
        <v>13752.580000000002</v>
      </c>
      <c r="H120" s="487">
        <f>(G120-F120)/F120</f>
        <v>5.5338473722013927E-2</v>
      </c>
      <c r="I120" s="486">
        <f>(G120/$G$119)</f>
        <v>1</v>
      </c>
    </row>
    <row r="121" spans="1:9" ht="15.75" customHeight="1">
      <c r="A121" s="614" t="s">
        <v>42</v>
      </c>
      <c r="B121" s="615">
        <v>0</v>
      </c>
      <c r="C121" s="489">
        <v>0</v>
      </c>
      <c r="D121" s="486" t="s">
        <v>54</v>
      </c>
      <c r="E121" s="491"/>
      <c r="F121" s="490">
        <v>104.01600000000001</v>
      </c>
      <c r="G121" s="489">
        <v>0</v>
      </c>
      <c r="H121" s="487" t="s">
        <v>54</v>
      </c>
      <c r="I121" s="613">
        <f>(G121/$G$119)</f>
        <v>0</v>
      </c>
    </row>
    <row r="122" spans="1:9">
      <c r="A122" s="478" t="s">
        <v>405</v>
      </c>
      <c r="B122" s="319">
        <f>SUM(B123:B125)</f>
        <v>1292.729</v>
      </c>
      <c r="C122" s="476">
        <f>SUM(C123:C125)</f>
        <v>441.01499999999999</v>
      </c>
      <c r="D122" s="417">
        <f>(C122-B122)/B122</f>
        <v>-0.65884961194496294</v>
      </c>
      <c r="E122" s="477"/>
      <c r="F122" s="319">
        <f>SUM(F123:F125)</f>
        <v>14281.329000000002</v>
      </c>
      <c r="G122" s="476">
        <f>SUM(G123:G125)</f>
        <v>7964.847999999999</v>
      </c>
      <c r="H122" s="475">
        <f>(G122-F122)/F122</f>
        <v>-0.44228943958927086</v>
      </c>
      <c r="I122" s="417">
        <f>SUM(I123:I125)</f>
        <v>1</v>
      </c>
    </row>
    <row r="123" spans="1:9" ht="15" customHeight="1">
      <c r="A123" s="616" t="s">
        <v>38</v>
      </c>
      <c r="B123" s="485">
        <v>718.29</v>
      </c>
      <c r="C123" s="617">
        <v>0</v>
      </c>
      <c r="D123" s="479" t="s">
        <v>54</v>
      </c>
      <c r="E123" s="618"/>
      <c r="F123" s="485">
        <v>7711.3450000000012</v>
      </c>
      <c r="G123" s="617">
        <v>3753.33</v>
      </c>
      <c r="H123" s="619">
        <f>(G123-F123)/F123</f>
        <v>-0.51327167958378217</v>
      </c>
      <c r="I123" s="619">
        <f>G123/$G$122</f>
        <v>0.47123686478386034</v>
      </c>
    </row>
    <row r="124" spans="1:9" ht="15" customHeight="1">
      <c r="A124" s="616" t="s">
        <v>379</v>
      </c>
      <c r="B124" s="485">
        <v>377.10399999999998</v>
      </c>
      <c r="C124" s="617">
        <v>266.48</v>
      </c>
      <c r="D124" s="479">
        <f t="shared" ref="D124" si="20">(C124-B124)/B124</f>
        <v>-0.29335143620857901</v>
      </c>
      <c r="E124" s="618"/>
      <c r="F124" s="485">
        <v>5804.6540000000005</v>
      </c>
      <c r="G124" s="617">
        <v>3235.703</v>
      </c>
      <c r="H124" s="619">
        <f>(G124-F124)/F124</f>
        <v>-0.4425674639694287</v>
      </c>
      <c r="I124" s="619">
        <f t="shared" ref="I124:I125" si="21">G124/$G$122</f>
        <v>0.40624792839737811</v>
      </c>
    </row>
    <row r="125" spans="1:9" ht="15" customHeight="1">
      <c r="A125" s="616" t="s">
        <v>42</v>
      </c>
      <c r="B125" s="485">
        <v>197.33500000000001</v>
      </c>
      <c r="C125" s="617">
        <v>174.535</v>
      </c>
      <c r="D125" s="479">
        <f>(C125-B125)/B125</f>
        <v>-0.11553956469962252</v>
      </c>
      <c r="E125" s="618"/>
      <c r="F125" s="485">
        <v>765.33</v>
      </c>
      <c r="G125" s="617">
        <v>975.81499999999994</v>
      </c>
      <c r="H125" s="619">
        <f>(G125-F125)/F125</f>
        <v>0.27502515254857368</v>
      </c>
      <c r="I125" s="619">
        <f t="shared" si="21"/>
        <v>0.12251520681876164</v>
      </c>
    </row>
    <row r="126" spans="1:9" ht="38.450000000000003" customHeight="1">
      <c r="A126" s="798" t="s">
        <v>583</v>
      </c>
      <c r="B126" s="798"/>
      <c r="C126" s="798"/>
      <c r="D126" s="798"/>
      <c r="E126" s="798"/>
      <c r="F126" s="798"/>
      <c r="G126" s="798"/>
      <c r="H126" s="798"/>
      <c r="I126" s="798"/>
    </row>
    <row r="127" spans="1:9">
      <c r="A127" s="797"/>
      <c r="B127" s="797"/>
      <c r="C127" s="797"/>
      <c r="D127" s="797"/>
      <c r="E127" s="797"/>
      <c r="F127" s="797"/>
      <c r="G127" s="797"/>
      <c r="H127" s="797"/>
      <c r="I127" s="797"/>
    </row>
  </sheetData>
  <mergeCells count="4">
    <mergeCell ref="A127:I127"/>
    <mergeCell ref="B4:D4"/>
    <mergeCell ref="F4:I4"/>
    <mergeCell ref="A126:I126"/>
  </mergeCells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8"/>
  <sheetViews>
    <sheetView showGridLines="0" view="pageBreakPreview" zoomScale="110" zoomScaleNormal="100" zoomScaleSheetLayoutView="110" workbookViewId="0"/>
  </sheetViews>
  <sheetFormatPr baseColWidth="10" defaultColWidth="11.42578125" defaultRowHeight="15"/>
  <cols>
    <col min="1" max="1" width="24.28515625" style="388" customWidth="1"/>
    <col min="2" max="2" width="8.28515625" style="388" customWidth="1"/>
    <col min="3" max="3" width="7.28515625" style="388" bestFit="1" customWidth="1"/>
    <col min="4" max="4" width="8.7109375" style="388" bestFit="1" customWidth="1"/>
    <col min="5" max="5" width="11.42578125" style="388"/>
    <col min="6" max="6" width="8.42578125" style="388" customWidth="1"/>
    <col min="7" max="7" width="9.85546875" style="388" customWidth="1"/>
    <col min="8" max="8" width="9.42578125" style="388" customWidth="1"/>
    <col min="9" max="9" width="7.5703125" style="388" customWidth="1"/>
    <col min="10" max="16384" width="11.42578125" style="388"/>
  </cols>
  <sheetData>
    <row r="1" spans="1:9">
      <c r="A1" s="169" t="s">
        <v>411</v>
      </c>
    </row>
    <row r="2" spans="1:9" ht="15.75" customHeight="1">
      <c r="A2" s="171" t="s">
        <v>492</v>
      </c>
      <c r="B2" s="321"/>
      <c r="C2" s="321"/>
      <c r="D2" s="321"/>
      <c r="E2" s="321"/>
      <c r="F2" s="321"/>
      <c r="G2" s="321"/>
      <c r="H2" s="321"/>
    </row>
    <row r="4" spans="1:9">
      <c r="B4" s="794" t="s">
        <v>577</v>
      </c>
      <c r="C4" s="794"/>
      <c r="D4" s="794"/>
      <c r="E4" s="529"/>
      <c r="F4" s="794" t="s">
        <v>579</v>
      </c>
      <c r="G4" s="794"/>
      <c r="H4" s="794"/>
      <c r="I4" s="794"/>
    </row>
    <row r="5" spans="1:9">
      <c r="A5" s="375" t="s">
        <v>213</v>
      </c>
      <c r="B5" s="320">
        <v>2018</v>
      </c>
      <c r="C5" s="431">
        <v>2019</v>
      </c>
      <c r="D5" s="384" t="s">
        <v>452</v>
      </c>
      <c r="E5" s="431"/>
      <c r="F5" s="320">
        <v>2018</v>
      </c>
      <c r="G5" s="431">
        <v>2019</v>
      </c>
      <c r="H5" s="431" t="s">
        <v>452</v>
      </c>
      <c r="I5" s="384" t="s">
        <v>450</v>
      </c>
    </row>
    <row r="6" spans="1:9" ht="24.75" customHeight="1">
      <c r="A6" s="376" t="s">
        <v>407</v>
      </c>
      <c r="B6" s="351">
        <f>SUM(B7:B10)</f>
        <v>5270.3</v>
      </c>
      <c r="C6" s="528">
        <f>SUM(C7:C10)</f>
        <v>10117.36</v>
      </c>
      <c r="D6" s="416">
        <f>(C6-B6)/B6</f>
        <v>0.91969337608864776</v>
      </c>
      <c r="E6" s="495"/>
      <c r="F6" s="351">
        <f>SUM(F7:F10)</f>
        <v>88490.01999999999</v>
      </c>
      <c r="G6" s="528">
        <f>SUM(G7:G10)</f>
        <v>96346.239999999991</v>
      </c>
      <c r="H6" s="493">
        <f t="shared" ref="H6:H14" si="0">(G6-F6)/F6</f>
        <v>8.878085912965103E-2</v>
      </c>
      <c r="I6" s="527">
        <f>SUM(I7:I10)</f>
        <v>1.0000000000000002</v>
      </c>
    </row>
    <row r="7" spans="1:9" ht="24.75" customHeight="1">
      <c r="A7" s="526" t="s">
        <v>44</v>
      </c>
      <c r="B7" s="524">
        <v>1953</v>
      </c>
      <c r="C7" s="523">
        <v>4544.75</v>
      </c>
      <c r="D7" s="486">
        <f>(C7-B7)/B7</f>
        <v>1.3270609318996416</v>
      </c>
      <c r="E7" s="525"/>
      <c r="F7" s="524">
        <v>13355.5</v>
      </c>
      <c r="G7" s="523">
        <v>48625.51</v>
      </c>
      <c r="H7" s="487">
        <f t="shared" si="0"/>
        <v>2.6408603197184681</v>
      </c>
      <c r="I7" s="486">
        <f>G7/$G$6</f>
        <v>0.50469546087112493</v>
      </c>
    </row>
    <row r="8" spans="1:9" ht="18.75" customHeight="1">
      <c r="A8" s="520" t="s">
        <v>379</v>
      </c>
      <c r="B8" s="524">
        <v>2192.3000000000002</v>
      </c>
      <c r="C8" s="523">
        <v>3867.59</v>
      </c>
      <c r="D8" s="486">
        <f t="shared" ref="D8:D12" si="1">(C8-B8)/B8</f>
        <v>0.76417004971947267</v>
      </c>
      <c r="E8" s="525"/>
      <c r="F8" s="524">
        <v>49653.2</v>
      </c>
      <c r="G8" s="523">
        <v>32857.89</v>
      </c>
      <c r="H8" s="487">
        <f t="shared" si="0"/>
        <v>-0.33825231807819028</v>
      </c>
      <c r="I8" s="486">
        <f>G8/$G$6</f>
        <v>0.34103967108628219</v>
      </c>
    </row>
    <row r="9" spans="1:9" ht="18.75" customHeight="1">
      <c r="A9" s="520" t="s">
        <v>41</v>
      </c>
      <c r="B9" s="524">
        <v>971</v>
      </c>
      <c r="C9" s="523">
        <v>1557.02</v>
      </c>
      <c r="D9" s="486">
        <f t="shared" si="1"/>
        <v>0.60352214212152422</v>
      </c>
      <c r="E9" s="525"/>
      <c r="F9" s="524">
        <v>18988.32</v>
      </c>
      <c r="G9" s="523">
        <v>13339.73</v>
      </c>
      <c r="H9" s="487">
        <f t="shared" si="0"/>
        <v>-0.29747708064747175</v>
      </c>
      <c r="I9" s="486">
        <f>G9/$G$6</f>
        <v>0.13845615563202052</v>
      </c>
    </row>
    <row r="10" spans="1:9" ht="18.75" customHeight="1">
      <c r="A10" s="520" t="s">
        <v>40</v>
      </c>
      <c r="B10" s="524">
        <v>154</v>
      </c>
      <c r="C10" s="523">
        <v>148</v>
      </c>
      <c r="D10" s="486">
        <f t="shared" si="1"/>
        <v>-3.896103896103896E-2</v>
      </c>
      <c r="E10" s="525"/>
      <c r="F10" s="524">
        <v>6493</v>
      </c>
      <c r="G10" s="523">
        <v>1523.11</v>
      </c>
      <c r="H10" s="487">
        <f t="shared" si="0"/>
        <v>-0.76542276297551215</v>
      </c>
      <c r="I10" s="486">
        <f>G10/$G$6</f>
        <v>1.5808712410572537E-2</v>
      </c>
    </row>
    <row r="11" spans="1:9" ht="18.75" customHeight="1">
      <c r="A11" s="385" t="s">
        <v>408</v>
      </c>
      <c r="B11" s="342">
        <f>SUM(B12:B12)</f>
        <v>9100.8700000000008</v>
      </c>
      <c r="C11" s="522">
        <f>SUM(C12:C12)</f>
        <v>8590.94</v>
      </c>
      <c r="D11" s="417">
        <f t="shared" si="1"/>
        <v>-5.6030906935271053E-2</v>
      </c>
      <c r="E11" s="477"/>
      <c r="F11" s="342">
        <f>SUM(F12:F12)</f>
        <v>93117.55</v>
      </c>
      <c r="G11" s="522">
        <f>SUM(G12:G12)</f>
        <v>52696.81</v>
      </c>
      <c r="H11" s="475">
        <f t="shared" si="0"/>
        <v>-0.43408294140041276</v>
      </c>
      <c r="I11" s="521">
        <f>SUM(I12:I12)</f>
        <v>1</v>
      </c>
    </row>
    <row r="12" spans="1:9" ht="24.75" customHeight="1">
      <c r="A12" s="520" t="s">
        <v>41</v>
      </c>
      <c r="B12" s="519">
        <v>9100.8700000000008</v>
      </c>
      <c r="C12" s="518">
        <v>8590.94</v>
      </c>
      <c r="D12" s="479">
        <f t="shared" si="1"/>
        <v>-5.6030906935271053E-2</v>
      </c>
      <c r="E12" s="483"/>
      <c r="F12" s="519">
        <v>93117.55</v>
      </c>
      <c r="G12" s="518">
        <v>52696.81</v>
      </c>
      <c r="H12" s="480">
        <f t="shared" si="0"/>
        <v>-0.43408294140041276</v>
      </c>
      <c r="I12" s="517">
        <f>G12/$G$11</f>
        <v>1</v>
      </c>
    </row>
    <row r="13" spans="1:9" ht="17.25" customHeight="1">
      <c r="A13" s="377" t="s">
        <v>409</v>
      </c>
      <c r="B13" s="627">
        <f>SUM(B14)</f>
        <v>32.04</v>
      </c>
      <c r="C13" s="412">
        <f>SUM(C14)</f>
        <v>0.1</v>
      </c>
      <c r="D13" s="717">
        <f>(C13-B13)/B13</f>
        <v>-0.99687890137328339</v>
      </c>
      <c r="E13" s="477"/>
      <c r="F13" s="352">
        <f>SUM(F14)</f>
        <v>144.405</v>
      </c>
      <c r="G13" s="412">
        <f>SUM(G14)</f>
        <v>2.8</v>
      </c>
      <c r="H13" s="418">
        <f t="shared" si="0"/>
        <v>-0.98061008967833518</v>
      </c>
      <c r="I13" s="516">
        <v>1</v>
      </c>
    </row>
    <row r="14" spans="1:9" ht="17.25" customHeight="1">
      <c r="A14" s="515" t="s">
        <v>379</v>
      </c>
      <c r="B14" s="628">
        <v>32.04</v>
      </c>
      <c r="C14" s="512">
        <v>0.1</v>
      </c>
      <c r="D14" s="718">
        <f>(C14-B14)/B14</f>
        <v>-0.99687890137328339</v>
      </c>
      <c r="E14" s="514"/>
      <c r="F14" s="513">
        <v>144.405</v>
      </c>
      <c r="G14" s="512">
        <v>2.8</v>
      </c>
      <c r="H14" s="511">
        <f t="shared" si="0"/>
        <v>-0.98061008967833518</v>
      </c>
      <c r="I14" s="510">
        <v>1</v>
      </c>
    </row>
    <row r="15" spans="1:9" ht="24.75" customHeight="1"/>
    <row r="16" spans="1:9" ht="14.25" customHeight="1">
      <c r="A16" s="799" t="s">
        <v>581</v>
      </c>
      <c r="B16" s="799"/>
      <c r="C16" s="799"/>
      <c r="D16" s="799"/>
      <c r="E16" s="799"/>
      <c r="F16" s="799"/>
      <c r="G16" s="799"/>
      <c r="H16" s="799"/>
      <c r="I16" s="799"/>
    </row>
    <row r="17" spans="1:9" ht="29.25" customHeight="1">
      <c r="A17" s="509" t="s">
        <v>451</v>
      </c>
      <c r="B17" s="509"/>
      <c r="C17" s="509"/>
      <c r="D17" s="509"/>
      <c r="E17" s="509"/>
      <c r="F17" s="508"/>
      <c r="G17" s="386"/>
      <c r="H17" s="386"/>
      <c r="I17" s="386"/>
    </row>
    <row r="18" spans="1:9" ht="17.25" customHeight="1"/>
  </sheetData>
  <mergeCells count="3">
    <mergeCell ref="B4:D4"/>
    <mergeCell ref="F4:I4"/>
    <mergeCell ref="A16:I16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2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3"/>
    </row>
    <row r="4" spans="1:30" ht="15" customHeight="1">
      <c r="F4" s="800" t="s">
        <v>168</v>
      </c>
      <c r="G4" s="800"/>
      <c r="H4" s="800"/>
      <c r="I4" s="800"/>
      <c r="J4" s="800"/>
      <c r="K4" s="800"/>
      <c r="L4" s="800"/>
      <c r="M4" s="126"/>
      <c r="N4" s="262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800" t="s">
        <v>364</v>
      </c>
      <c r="AB4" s="800"/>
    </row>
    <row r="5" spans="1:30" ht="12.75" thickBot="1">
      <c r="A5" s="79" t="s">
        <v>121</v>
      </c>
      <c r="B5" s="80"/>
      <c r="C5" s="81" t="s">
        <v>122</v>
      </c>
      <c r="D5" s="81">
        <v>2007</v>
      </c>
      <c r="E5" s="81">
        <v>2008</v>
      </c>
      <c r="F5" s="81">
        <v>2009</v>
      </c>
      <c r="G5" s="81">
        <v>2010</v>
      </c>
      <c r="H5" s="81">
        <v>2011</v>
      </c>
      <c r="I5" s="81">
        <v>2012</v>
      </c>
      <c r="J5" s="81">
        <v>2013</v>
      </c>
      <c r="K5" s="81">
        <v>2014</v>
      </c>
      <c r="L5" s="81">
        <v>2015</v>
      </c>
      <c r="M5" s="81">
        <v>2016</v>
      </c>
      <c r="N5" s="81">
        <v>2017</v>
      </c>
      <c r="O5" s="81" t="s">
        <v>117</v>
      </c>
      <c r="P5" s="81" t="s">
        <v>118</v>
      </c>
      <c r="Q5" s="81" t="s">
        <v>124</v>
      </c>
      <c r="R5" s="81" t="s">
        <v>126</v>
      </c>
      <c r="S5" s="81" t="s">
        <v>127</v>
      </c>
      <c r="T5" s="81" t="s">
        <v>152</v>
      </c>
      <c r="U5" s="81" t="s">
        <v>153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>
        <v>2017</v>
      </c>
      <c r="AB5" s="81">
        <v>2018</v>
      </c>
      <c r="AC5" s="82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287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17"/>
      <c r="AB7" s="55"/>
      <c r="AC7" s="99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288">
        <v>13773.19020945282</v>
      </c>
      <c r="O8" s="90">
        <v>1224.7389886264336</v>
      </c>
      <c r="P8" s="92">
        <v>1093.8361693908512</v>
      </c>
      <c r="Q8" s="92">
        <v>1348.1637513185558</v>
      </c>
      <c r="R8" s="92"/>
      <c r="S8" s="92"/>
      <c r="T8" s="92"/>
      <c r="U8" s="92"/>
      <c r="V8" s="92"/>
      <c r="W8" s="92"/>
      <c r="X8" s="92"/>
      <c r="Y8" s="92"/>
      <c r="Z8" s="91"/>
      <c r="AA8" s="98">
        <v>3046.5608210931146</v>
      </c>
      <c r="AB8" s="93">
        <v>3666.7389093358406</v>
      </c>
      <c r="AC8" s="100">
        <f>AB8/AA8-1</f>
        <v>0.20356661975985246</v>
      </c>
      <c r="AD8" s="250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288">
        <v>2608.8056520000005</v>
      </c>
      <c r="O9" s="90">
        <v>201.54240300000001</v>
      </c>
      <c r="P9" s="92">
        <v>185.80975700000002</v>
      </c>
      <c r="Q9" s="92">
        <v>238.058774</v>
      </c>
      <c r="R9" s="92"/>
      <c r="S9" s="92"/>
      <c r="T9" s="92"/>
      <c r="U9" s="92"/>
      <c r="V9" s="92"/>
      <c r="W9" s="92"/>
      <c r="X9" s="92"/>
      <c r="Y9" s="92"/>
      <c r="Z9" s="91"/>
      <c r="AA9" s="98">
        <v>600.43769499999996</v>
      </c>
      <c r="AB9" s="93">
        <v>625.410934</v>
      </c>
      <c r="AC9" s="100">
        <f>AB9/AA9-1</f>
        <v>4.1591724183805745E-2</v>
      </c>
      <c r="AD9" s="250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288">
        <v>239.47410512458134</v>
      </c>
      <c r="O10" s="90">
        <v>275.64038743870043</v>
      </c>
      <c r="P10" s="92">
        <v>267.0235129071923</v>
      </c>
      <c r="Q10" s="92">
        <v>256.87639267968103</v>
      </c>
      <c r="R10" s="92"/>
      <c r="S10" s="92"/>
      <c r="T10" s="92"/>
      <c r="U10" s="92"/>
      <c r="V10" s="92"/>
      <c r="W10" s="92"/>
      <c r="X10" s="92"/>
      <c r="Y10" s="92"/>
      <c r="Z10" s="91"/>
      <c r="AA10" s="98">
        <v>230.14823264698131</v>
      </c>
      <c r="AB10" s="93">
        <v>265.93791403986853</v>
      </c>
      <c r="AC10" s="100">
        <f t="shared" ref="AC10:AC42" si="0">AB10/AA10-1</f>
        <v>0.15550708767676746</v>
      </c>
      <c r="AD10" s="250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288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1"/>
      <c r="AA11" s="94"/>
      <c r="AB11" s="93"/>
      <c r="AC11" s="100"/>
      <c r="AD11" s="250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288">
        <v>7979.3150062432396</v>
      </c>
      <c r="O12" s="90">
        <v>701.24380093466527</v>
      </c>
      <c r="P12" s="92">
        <v>592.46111023851529</v>
      </c>
      <c r="Q12" s="92">
        <v>692.98793436004246</v>
      </c>
      <c r="R12" s="92"/>
      <c r="S12" s="92"/>
      <c r="T12" s="92"/>
      <c r="U12" s="92"/>
      <c r="V12" s="92"/>
      <c r="W12" s="92"/>
      <c r="X12" s="92"/>
      <c r="Y12" s="92"/>
      <c r="Z12" s="91"/>
      <c r="AA12" s="98">
        <v>1764.1113753943673</v>
      </c>
      <c r="AB12" s="93">
        <v>1986.6928455332231</v>
      </c>
      <c r="AC12" s="100">
        <f t="shared" si="0"/>
        <v>0.12617200548865437</v>
      </c>
      <c r="AD12" s="250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288">
        <v>6336.3753339999994</v>
      </c>
      <c r="O13" s="90">
        <v>527.19124499999998</v>
      </c>
      <c r="P13" s="92">
        <v>444.780959</v>
      </c>
      <c r="Q13" s="92">
        <v>523.14513199999999</v>
      </c>
      <c r="R13" s="92"/>
      <c r="S13" s="92"/>
      <c r="T13" s="92"/>
      <c r="U13" s="92"/>
      <c r="V13" s="92"/>
      <c r="W13" s="92"/>
      <c r="X13" s="92"/>
      <c r="Y13" s="92"/>
      <c r="Z13" s="91"/>
      <c r="AA13" s="98">
        <v>1447.0680830000001</v>
      </c>
      <c r="AB13" s="93">
        <v>1495.1173359999998</v>
      </c>
      <c r="AC13" s="100">
        <f t="shared" si="0"/>
        <v>3.3204555863319163E-2</v>
      </c>
      <c r="AD13" s="250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288">
        <v>1259.2869875348897</v>
      </c>
      <c r="O14" s="90">
        <v>1330.150695</v>
      </c>
      <c r="P14" s="92">
        <v>1332.0289419999999</v>
      </c>
      <c r="Q14" s="92">
        <v>1324.65714</v>
      </c>
      <c r="R14" s="92"/>
      <c r="S14" s="92"/>
      <c r="T14" s="92"/>
      <c r="U14" s="92"/>
      <c r="V14" s="92"/>
      <c r="W14" s="92"/>
      <c r="X14" s="92"/>
      <c r="Y14" s="92"/>
      <c r="Z14" s="91"/>
      <c r="AA14" s="98">
        <v>1219.0935562182303</v>
      </c>
      <c r="AB14" s="93">
        <v>1328.7872447846619</v>
      </c>
      <c r="AC14" s="100">
        <f t="shared" si="0"/>
        <v>8.9979713211440604E-2</v>
      </c>
      <c r="AD14" s="250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88"/>
      <c r="O15" s="90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1"/>
      <c r="AA15" s="94"/>
      <c r="AB15" s="93"/>
      <c r="AC15" s="100"/>
      <c r="AD15" s="250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288">
        <v>2376.2998861161768</v>
      </c>
      <c r="O16" s="90">
        <v>211.62590956663553</v>
      </c>
      <c r="P16" s="92">
        <v>251.62344005072632</v>
      </c>
      <c r="Q16" s="92">
        <v>244.61664167100813</v>
      </c>
      <c r="R16" s="92"/>
      <c r="S16" s="92"/>
      <c r="T16" s="92"/>
      <c r="U16" s="92"/>
      <c r="V16" s="92"/>
      <c r="W16" s="92"/>
      <c r="X16" s="92"/>
      <c r="Y16" s="92"/>
      <c r="Z16" s="91"/>
      <c r="AA16" s="98">
        <v>514.61880992881981</v>
      </c>
      <c r="AB16" s="93">
        <v>707.86599128836997</v>
      </c>
      <c r="AC16" s="100">
        <f t="shared" si="0"/>
        <v>0.37551519227655006</v>
      </c>
      <c r="AD16" s="250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288">
        <v>1240.033964</v>
      </c>
      <c r="O17" s="90">
        <v>95.978949999999998</v>
      </c>
      <c r="P17" s="92">
        <v>108.691818</v>
      </c>
      <c r="Q17" s="92">
        <v>107.226525</v>
      </c>
      <c r="R17" s="92"/>
      <c r="S17" s="92"/>
      <c r="T17" s="92"/>
      <c r="U17" s="92"/>
      <c r="V17" s="92"/>
      <c r="W17" s="92"/>
      <c r="X17" s="92"/>
      <c r="Y17" s="92"/>
      <c r="Z17" s="91"/>
      <c r="AA17" s="98">
        <v>303.28399100000001</v>
      </c>
      <c r="AB17" s="93">
        <v>311.89729299999999</v>
      </c>
      <c r="AC17" s="100">
        <f t="shared" si="0"/>
        <v>2.8400120862297484E-2</v>
      </c>
      <c r="AD17" s="250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288">
        <v>86.922739897966764</v>
      </c>
      <c r="O18" s="90">
        <v>100.01349032651002</v>
      </c>
      <c r="P18" s="92">
        <v>105.00741879224236</v>
      </c>
      <c r="Q18" s="92">
        <v>103.47835317519926</v>
      </c>
      <c r="R18" s="92"/>
      <c r="S18" s="92"/>
      <c r="T18" s="92"/>
      <c r="U18" s="92"/>
      <c r="V18" s="92"/>
      <c r="W18" s="92"/>
      <c r="X18" s="92"/>
      <c r="Y18" s="92"/>
      <c r="Z18" s="91"/>
      <c r="AA18" s="98">
        <v>76.966530568437719</v>
      </c>
      <c r="AB18" s="93">
        <v>102.94498215824242</v>
      </c>
      <c r="AC18" s="100">
        <f t="shared" si="0"/>
        <v>0.33752920130270092</v>
      </c>
      <c r="AD18" s="250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288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1"/>
      <c r="AA19" s="94"/>
      <c r="AB19" s="93"/>
      <c r="AC19" s="100"/>
      <c r="AD19" s="250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288">
        <v>118.029144359499</v>
      </c>
      <c r="O20" s="86">
        <v>10.810272149639999</v>
      </c>
      <c r="P20" s="88">
        <v>8.6915224151200015</v>
      </c>
      <c r="Q20" s="88">
        <v>10.500047482074999</v>
      </c>
      <c r="R20" s="88"/>
      <c r="S20" s="88"/>
      <c r="T20" s="88"/>
      <c r="U20" s="88"/>
      <c r="V20" s="88"/>
      <c r="W20" s="88"/>
      <c r="X20" s="88"/>
      <c r="Y20" s="88"/>
      <c r="Z20" s="87"/>
      <c r="AA20" s="98">
        <v>26.594495830966999</v>
      </c>
      <c r="AB20" s="93">
        <v>30.001842046835002</v>
      </c>
      <c r="AC20" s="100">
        <f t="shared" si="0"/>
        <v>0.12812223392106725</v>
      </c>
      <c r="AD20" s="250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288">
        <v>6.9465319999999995</v>
      </c>
      <c r="O21" s="88">
        <v>0.65115500000000004</v>
      </c>
      <c r="P21" s="88">
        <v>0.51156800000000002</v>
      </c>
      <c r="Q21" s="88">
        <v>0.63324499999999995</v>
      </c>
      <c r="R21" s="88"/>
      <c r="S21" s="88"/>
      <c r="T21" s="88"/>
      <c r="U21" s="88"/>
      <c r="V21" s="88"/>
      <c r="W21" s="88"/>
      <c r="X21" s="88"/>
      <c r="Y21" s="88"/>
      <c r="Z21" s="87"/>
      <c r="AA21" s="97">
        <v>1.5446279999999999</v>
      </c>
      <c r="AB21" s="89">
        <v>1.7959680000000002</v>
      </c>
      <c r="AC21" s="100">
        <f t="shared" si="0"/>
        <v>0.16271879054374283</v>
      </c>
      <c r="AD21" s="250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288">
        <v>16.991089130446532</v>
      </c>
      <c r="O22" s="88">
        <v>16.601687999999999</v>
      </c>
      <c r="P22" s="88">
        <v>16.989965000000002</v>
      </c>
      <c r="Q22" s="88">
        <v>16.581334999999999</v>
      </c>
      <c r="R22" s="88"/>
      <c r="S22" s="88"/>
      <c r="T22" s="88"/>
      <c r="U22" s="88"/>
      <c r="V22" s="88"/>
      <c r="W22" s="88"/>
      <c r="X22" s="88"/>
      <c r="Y22" s="88"/>
      <c r="Z22" s="87"/>
      <c r="AA22" s="97">
        <v>17.217411461508533</v>
      </c>
      <c r="AB22" s="89">
        <v>16.705109471235009</v>
      </c>
      <c r="AC22" s="100">
        <f t="shared" si="0"/>
        <v>-2.9754878741141355E-2</v>
      </c>
      <c r="AD22" s="250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288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1"/>
      <c r="AA23" s="94"/>
      <c r="AB23" s="93"/>
      <c r="AC23" s="100"/>
      <c r="AD23" s="250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288">
        <v>1707.4039311799302</v>
      </c>
      <c r="O24" s="92">
        <v>128.92400978467205</v>
      </c>
      <c r="P24" s="92">
        <v>167.73412283989393</v>
      </c>
      <c r="Q24" s="92">
        <v>121.61914322064167</v>
      </c>
      <c r="R24" s="92"/>
      <c r="S24" s="92"/>
      <c r="T24" s="92"/>
      <c r="U24" s="92"/>
      <c r="V24" s="92"/>
      <c r="W24" s="92"/>
      <c r="X24" s="92"/>
      <c r="Y24" s="92"/>
      <c r="Z24" s="91"/>
      <c r="AA24" s="98">
        <v>335.31797342847671</v>
      </c>
      <c r="AB24" s="93">
        <v>418.27727584520761</v>
      </c>
      <c r="AC24" s="100">
        <f t="shared" si="0"/>
        <v>0.24740487832641067</v>
      </c>
      <c r="AD24" s="250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288">
        <v>856.21164399999998</v>
      </c>
      <c r="O25" s="88">
        <v>58.864221999999998</v>
      </c>
      <c r="P25" s="88">
        <v>77.25025500000001</v>
      </c>
      <c r="Q25" s="88">
        <v>58.792951000000002</v>
      </c>
      <c r="R25" s="88"/>
      <c r="S25" s="88"/>
      <c r="T25" s="88"/>
      <c r="U25" s="88"/>
      <c r="V25" s="88"/>
      <c r="W25" s="88"/>
      <c r="X25" s="88"/>
      <c r="Y25" s="88"/>
      <c r="Z25" s="87"/>
      <c r="AA25" s="98">
        <v>170.57615099999998</v>
      </c>
      <c r="AB25" s="93">
        <v>194.90742800000004</v>
      </c>
      <c r="AC25" s="100">
        <f t="shared" si="0"/>
        <v>0.14264172838558231</v>
      </c>
      <c r="AD25" s="250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288">
        <v>90.452565217767742</v>
      </c>
      <c r="O26" s="88">
        <v>99.34548552791982</v>
      </c>
      <c r="P26" s="88">
        <v>98.488889530291658</v>
      </c>
      <c r="Q26" s="88">
        <v>93.830152207907176</v>
      </c>
      <c r="R26" s="88"/>
      <c r="S26" s="88"/>
      <c r="T26" s="88"/>
      <c r="U26" s="88"/>
      <c r="V26" s="88"/>
      <c r="W26" s="88"/>
      <c r="X26" s="88"/>
      <c r="Y26" s="88"/>
      <c r="Z26" s="87"/>
      <c r="AA26" s="97">
        <v>89.167022106753819</v>
      </c>
      <c r="AB26" s="89">
        <v>97.342303889912003</v>
      </c>
      <c r="AC26" s="100">
        <f t="shared" si="0"/>
        <v>9.1685037696677352E-2</v>
      </c>
      <c r="AD26" s="250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288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1"/>
      <c r="AA27" s="94"/>
      <c r="AB27" s="93"/>
      <c r="AC27" s="100"/>
      <c r="AD27" s="250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288">
        <v>426.70590445394402</v>
      </c>
      <c r="O28" s="88">
        <v>47.794401997039003</v>
      </c>
      <c r="P28" s="88">
        <v>52.466669471995992</v>
      </c>
      <c r="Q28" s="88">
        <v>49.718177291865999</v>
      </c>
      <c r="R28" s="88"/>
      <c r="S28" s="88"/>
      <c r="T28" s="88"/>
      <c r="U28" s="88"/>
      <c r="V28" s="88"/>
      <c r="W28" s="88"/>
      <c r="X28" s="88"/>
      <c r="Y28" s="88"/>
      <c r="Z28" s="87"/>
      <c r="AA28" s="97">
        <v>97.075353822910017</v>
      </c>
      <c r="AB28" s="89">
        <v>149.97924876090099</v>
      </c>
      <c r="AC28" s="100">
        <f t="shared" si="0"/>
        <v>0.54497761640406739</v>
      </c>
      <c r="AD28" s="250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288">
        <v>11.463353000000001</v>
      </c>
      <c r="O29" s="88">
        <v>1.5377129999999999</v>
      </c>
      <c r="P29" s="88">
        <v>1.3923709999999998</v>
      </c>
      <c r="Q29" s="88">
        <v>1.3911439999999999</v>
      </c>
      <c r="R29" s="88"/>
      <c r="S29" s="88"/>
      <c r="T29" s="88"/>
      <c r="U29" s="88"/>
      <c r="V29" s="88"/>
      <c r="W29" s="88"/>
      <c r="X29" s="88"/>
      <c r="Y29" s="88"/>
      <c r="Z29" s="87"/>
      <c r="AA29" s="97">
        <v>2.1447050000000001</v>
      </c>
      <c r="AB29" s="89">
        <v>4.3212279999999996</v>
      </c>
      <c r="AC29" s="100">
        <f t="shared" si="0"/>
        <v>1.014835606761769</v>
      </c>
      <c r="AD29" s="250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288">
        <v>37.223481162443832</v>
      </c>
      <c r="O30" s="88">
        <v>31.081483994112691</v>
      </c>
      <c r="P30" s="88">
        <v>37.681529902587741</v>
      </c>
      <c r="Q30" s="88">
        <v>35.739058855061735</v>
      </c>
      <c r="R30" s="88"/>
      <c r="S30" s="88"/>
      <c r="T30" s="88"/>
      <c r="U30" s="88"/>
      <c r="V30" s="88"/>
      <c r="W30" s="88"/>
      <c r="X30" s="88"/>
      <c r="Y30" s="88"/>
      <c r="Z30" s="87"/>
      <c r="AA30" s="97">
        <v>45.262800162684385</v>
      </c>
      <c r="AB30" s="89">
        <v>34.70755275141719</v>
      </c>
      <c r="AC30" s="100">
        <f t="shared" si="0"/>
        <v>-0.23319916959024478</v>
      </c>
      <c r="AD30" s="250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288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1"/>
      <c r="AA31" s="94"/>
      <c r="AB31" s="93"/>
      <c r="AC31" s="100"/>
      <c r="AD31" s="250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288">
        <v>370.47615447265594</v>
      </c>
      <c r="O32" s="88">
        <v>33.122487990099089</v>
      </c>
      <c r="P32" s="88">
        <v>24.386220113023526</v>
      </c>
      <c r="Q32" s="88">
        <v>28.482049764100132</v>
      </c>
      <c r="R32" s="88"/>
      <c r="S32" s="88"/>
      <c r="T32" s="88"/>
      <c r="U32" s="88"/>
      <c r="V32" s="88"/>
      <c r="W32" s="88"/>
      <c r="X32" s="88"/>
      <c r="Y32" s="88"/>
      <c r="Z32" s="87"/>
      <c r="AA32" s="97">
        <v>90.471681848412146</v>
      </c>
      <c r="AB32" s="89">
        <v>85.990757867222754</v>
      </c>
      <c r="AC32" s="100">
        <f>AB32/AA32-1</f>
        <v>-4.9528470010066883E-2</v>
      </c>
      <c r="AD32" s="250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288">
        <v>18.695043000000002</v>
      </c>
      <c r="O33" s="88">
        <v>1.6121780000000001</v>
      </c>
      <c r="P33" s="88">
        <v>1.1259809999999999</v>
      </c>
      <c r="Q33" s="88">
        <v>1.306211</v>
      </c>
      <c r="R33" s="88"/>
      <c r="S33" s="88"/>
      <c r="T33" s="88"/>
      <c r="U33" s="88"/>
      <c r="V33" s="88"/>
      <c r="W33" s="88"/>
      <c r="X33" s="88"/>
      <c r="Y33" s="88"/>
      <c r="Z33" s="87"/>
      <c r="AA33" s="97">
        <v>4.5287569999999997</v>
      </c>
      <c r="AB33" s="89">
        <v>4.0443699999999998</v>
      </c>
      <c r="AC33" s="100">
        <f>AB33/AA33-1</f>
        <v>-0.10695804610404136</v>
      </c>
      <c r="AD33" s="250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288">
        <v>898.87547696861725</v>
      </c>
      <c r="O34" s="92">
        <v>931.91371100000003</v>
      </c>
      <c r="P34" s="92">
        <v>982.37922100000003</v>
      </c>
      <c r="Q34" s="92">
        <v>989.06229199999996</v>
      </c>
      <c r="R34" s="92"/>
      <c r="S34" s="92"/>
      <c r="T34" s="92"/>
      <c r="U34" s="92"/>
      <c r="V34" s="92"/>
      <c r="W34" s="92"/>
      <c r="X34" s="92"/>
      <c r="Y34" s="92"/>
      <c r="Z34" s="91"/>
      <c r="AA34" s="98">
        <v>906.14852127211179</v>
      </c>
      <c r="AB34" s="93">
        <v>964.42095206644581</v>
      </c>
      <c r="AC34" s="100">
        <f>AB34/AA34-1</f>
        <v>6.4307814256019835E-2</v>
      </c>
      <c r="AD34" s="250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288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1"/>
      <c r="AA35" s="94"/>
      <c r="AB35" s="93"/>
      <c r="AC35" s="100"/>
      <c r="AD35" s="250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288">
        <v>363.09769384747199</v>
      </c>
      <c r="O36" s="92">
        <v>32.504858488137828</v>
      </c>
      <c r="P36" s="92">
        <v>43.924492173968552</v>
      </c>
      <c r="Q36" s="92">
        <v>60.689067500316952</v>
      </c>
      <c r="R36" s="92"/>
      <c r="S36" s="92"/>
      <c r="T36" s="92"/>
      <c r="U36" s="92"/>
      <c r="V36" s="92"/>
      <c r="W36" s="92"/>
      <c r="X36" s="92"/>
      <c r="Y36" s="92"/>
      <c r="Z36" s="91"/>
      <c r="AA36" s="98">
        <v>69.998187907540711</v>
      </c>
      <c r="AB36" s="93">
        <v>137.11841816242332</v>
      </c>
      <c r="AC36" s="100">
        <f t="shared" si="0"/>
        <v>0.95888525490889087</v>
      </c>
      <c r="AD36" s="250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288">
        <v>25.183071454</v>
      </c>
      <c r="O37" s="88">
        <v>1.6488150560000001</v>
      </c>
      <c r="P37" s="88">
        <v>2.0663966679999999</v>
      </c>
      <c r="Q37" s="88">
        <v>2.6237985620000002</v>
      </c>
      <c r="R37" s="88"/>
      <c r="S37" s="88"/>
      <c r="T37" s="88"/>
      <c r="U37" s="88"/>
      <c r="V37" s="88"/>
      <c r="W37" s="88"/>
      <c r="X37" s="88"/>
      <c r="Y37" s="88"/>
      <c r="Z37" s="87"/>
      <c r="AA37" s="97">
        <v>5.2826392159999997</v>
      </c>
      <c r="AB37" s="89">
        <v>6.3390102860000006</v>
      </c>
      <c r="AC37" s="100">
        <f t="shared" si="0"/>
        <v>0.19997032294018413</v>
      </c>
      <c r="AD37" s="250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288">
        <v>654.0041940263369</v>
      </c>
      <c r="O38" s="92">
        <v>894.21525746602924</v>
      </c>
      <c r="P38" s="92">
        <v>964.1815056506299</v>
      </c>
      <c r="Q38" s="92">
        <v>1049.1696412690824</v>
      </c>
      <c r="R38" s="92"/>
      <c r="S38" s="92"/>
      <c r="T38" s="92"/>
      <c r="U38" s="92"/>
      <c r="V38" s="92"/>
      <c r="W38" s="92"/>
      <c r="X38" s="92"/>
      <c r="Y38" s="92"/>
      <c r="Z38" s="91"/>
      <c r="AA38" s="98">
        <v>601.03752405654984</v>
      </c>
      <c r="AB38" s="93">
        <v>981.16055123474268</v>
      </c>
      <c r="AC38" s="100">
        <f t="shared" si="0"/>
        <v>0.63244475089117436</v>
      </c>
      <c r="AD38" s="250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288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1"/>
      <c r="AA39" s="94"/>
      <c r="AB39" s="93"/>
      <c r="AC39" s="100"/>
      <c r="AD39" s="250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288">
        <v>44.063618152527965</v>
      </c>
      <c r="O40" s="88">
        <v>2.1235225118621699</v>
      </c>
      <c r="P40" s="88">
        <v>0.17459182603144541</v>
      </c>
      <c r="Q40" s="88">
        <v>1.9995344996830511</v>
      </c>
      <c r="R40" s="88"/>
      <c r="S40" s="88"/>
      <c r="T40" s="88"/>
      <c r="U40" s="88"/>
      <c r="V40" s="88"/>
      <c r="W40" s="88"/>
      <c r="X40" s="88"/>
      <c r="Y40" s="88"/>
      <c r="Z40" s="87"/>
      <c r="AA40" s="97">
        <v>9.2973370924592835</v>
      </c>
      <c r="AB40" s="93">
        <v>4.2976488375766664</v>
      </c>
      <c r="AC40" s="100">
        <f t="shared" si="0"/>
        <v>-0.53775486520088367</v>
      </c>
      <c r="AD40" s="250"/>
    </row>
    <row r="41" spans="1:30">
      <c r="D41" s="124"/>
      <c r="E41" s="125"/>
      <c r="F41" s="125"/>
      <c r="G41" s="16"/>
      <c r="H41" s="16"/>
      <c r="I41" s="16"/>
      <c r="J41" s="16"/>
      <c r="K41" s="16"/>
      <c r="L41" s="16"/>
      <c r="M41" s="16"/>
      <c r="N41" s="28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1"/>
      <c r="AA41" s="94"/>
      <c r="AB41" s="93"/>
      <c r="AC41" s="99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5">
        <f>O40+O36+O28+O32+O24+O20+O16+O12+O8</f>
        <v>2392.8882520491843</v>
      </c>
      <c r="P42" s="95">
        <f>P40+P36+P28+P32+P24+P20+P16+P12+P8</f>
        <v>2235.298338520126</v>
      </c>
      <c r="Q42" s="95">
        <f t="shared" ref="Q42:AB42" si="2">SUM(Q8,Q12,Q16,Q20,Q24,Q32,Q28,Q36,Q40)</f>
        <v>2558.7763471082894</v>
      </c>
      <c r="R42" s="95">
        <f t="shared" si="2"/>
        <v>0</v>
      </c>
      <c r="S42" s="95">
        <f t="shared" si="2"/>
        <v>0</v>
      </c>
      <c r="T42" s="95">
        <f t="shared" si="2"/>
        <v>0</v>
      </c>
      <c r="U42" s="95">
        <f t="shared" si="2"/>
        <v>0</v>
      </c>
      <c r="V42" s="95">
        <f t="shared" si="2"/>
        <v>0</v>
      </c>
      <c r="W42" s="95">
        <f t="shared" si="2"/>
        <v>0</v>
      </c>
      <c r="X42" s="95">
        <f t="shared" si="2"/>
        <v>0</v>
      </c>
      <c r="Y42" s="95">
        <f t="shared" si="2"/>
        <v>0</v>
      </c>
      <c r="Z42" s="95">
        <f t="shared" si="2"/>
        <v>0</v>
      </c>
      <c r="AA42" s="95">
        <f t="shared" si="2"/>
        <v>5954.0460363470675</v>
      </c>
      <c r="AB42" s="95">
        <f t="shared" si="2"/>
        <v>7186.9629376776002</v>
      </c>
      <c r="AC42" s="101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4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5"/>
    </row>
    <row r="50" spans="1:30">
      <c r="A50" s="102" t="str">
        <f t="shared" ref="A50:AA50" si="3">A8</f>
        <v>Cobre</v>
      </c>
      <c r="B50" s="102" t="str">
        <f t="shared" si="3"/>
        <v>Valor</v>
      </c>
      <c r="C50" s="102" t="str">
        <f t="shared" si="3"/>
        <v>(US$MM)</v>
      </c>
      <c r="D50" s="103">
        <f>D8</f>
        <v>7219.0687201917526</v>
      </c>
      <c r="E50" s="103">
        <f>E8</f>
        <v>7276.9520400628562</v>
      </c>
      <c r="F50" s="103">
        <f t="shared" si="3"/>
        <v>5935.4024202705696</v>
      </c>
      <c r="G50" s="103">
        <f t="shared" si="3"/>
        <v>8879.1470329311687</v>
      </c>
      <c r="H50" s="103">
        <f t="shared" si="3"/>
        <v>10721.031282565797</v>
      </c>
      <c r="I50" s="103">
        <f t="shared" si="3"/>
        <v>10730.942210401816</v>
      </c>
      <c r="J50" s="103">
        <f t="shared" si="3"/>
        <v>9820.7478280872583</v>
      </c>
      <c r="K50" s="103">
        <f t="shared" si="3"/>
        <v>8874.9060769625194</v>
      </c>
      <c r="L50" s="103">
        <f t="shared" si="3"/>
        <v>8167.541312653776</v>
      </c>
      <c r="M50" s="103">
        <f>M8</f>
        <v>10171.202800494437</v>
      </c>
      <c r="N50" s="103">
        <f>N8</f>
        <v>13773.19020945282</v>
      </c>
      <c r="O50" s="104">
        <f t="shared" si="3"/>
        <v>1224.7389886264336</v>
      </c>
      <c r="P50" s="104">
        <f t="shared" si="3"/>
        <v>1093.8361693908512</v>
      </c>
      <c r="Q50" s="104">
        <f t="shared" si="3"/>
        <v>1348.1637513185558</v>
      </c>
      <c r="R50" s="104">
        <f t="shared" si="3"/>
        <v>0</v>
      </c>
      <c r="S50" s="104">
        <f t="shared" si="3"/>
        <v>0</v>
      </c>
      <c r="T50" s="104">
        <f t="shared" si="3"/>
        <v>0</v>
      </c>
      <c r="U50" s="104">
        <f t="shared" si="3"/>
        <v>0</v>
      </c>
      <c r="V50" s="104">
        <f t="shared" si="3"/>
        <v>0</v>
      </c>
      <c r="W50" s="104">
        <f t="shared" si="3"/>
        <v>0</v>
      </c>
      <c r="X50" s="104">
        <f t="shared" si="3"/>
        <v>0</v>
      </c>
      <c r="Y50" s="104">
        <f>Y8</f>
        <v>0</v>
      </c>
      <c r="Z50" s="104">
        <f>Z8</f>
        <v>0</v>
      </c>
      <c r="AA50" s="105">
        <f t="shared" si="3"/>
        <v>3046.5608210931146</v>
      </c>
      <c r="AB50" s="105">
        <f>AB8</f>
        <v>3666.7389093358406</v>
      </c>
      <c r="AC50" s="108">
        <f t="shared" ref="AC50:AC59" si="4">AB50/AA50-1</f>
        <v>0.20356661975985246</v>
      </c>
      <c r="AD50" s="132"/>
    </row>
    <row r="51" spans="1:30">
      <c r="A51" s="102" t="str">
        <f t="shared" ref="A51:AB51" si="5">A12</f>
        <v>Oro</v>
      </c>
      <c r="B51" s="102" t="str">
        <f t="shared" si="5"/>
        <v>Valor</v>
      </c>
      <c r="C51" s="102" t="str">
        <f t="shared" si="5"/>
        <v>(US$MM)</v>
      </c>
      <c r="D51" s="103">
        <f>D12</f>
        <v>4187.4032129251573</v>
      </c>
      <c r="E51" s="103">
        <f>E12</f>
        <v>5586.0346055150185</v>
      </c>
      <c r="F51" s="103">
        <f t="shared" si="5"/>
        <v>6790.9480920625147</v>
      </c>
      <c r="G51" s="103">
        <f t="shared" si="5"/>
        <v>7744.6314899523886</v>
      </c>
      <c r="H51" s="103">
        <f t="shared" si="5"/>
        <v>10235.353079840146</v>
      </c>
      <c r="I51" s="103">
        <f t="shared" si="5"/>
        <v>10745.515758961699</v>
      </c>
      <c r="J51" s="103">
        <f t="shared" si="5"/>
        <v>8536.2794900494937</v>
      </c>
      <c r="K51" s="103">
        <f t="shared" si="5"/>
        <v>6729.0722178974011</v>
      </c>
      <c r="L51" s="103">
        <f t="shared" si="5"/>
        <v>6650.5953646963681</v>
      </c>
      <c r="M51" s="103">
        <f>M12</f>
        <v>7385.9574342377318</v>
      </c>
      <c r="N51" s="103">
        <f>N12</f>
        <v>7979.3150062432396</v>
      </c>
      <c r="O51" s="104">
        <f t="shared" si="5"/>
        <v>701.24380093466527</v>
      </c>
      <c r="P51" s="104">
        <f t="shared" si="5"/>
        <v>592.46111023851529</v>
      </c>
      <c r="Q51" s="104">
        <f t="shared" si="5"/>
        <v>692.98793436004246</v>
      </c>
      <c r="R51" s="104">
        <f t="shared" si="5"/>
        <v>0</v>
      </c>
      <c r="S51" s="104">
        <f t="shared" si="5"/>
        <v>0</v>
      </c>
      <c r="T51" s="104">
        <f t="shared" si="5"/>
        <v>0</v>
      </c>
      <c r="U51" s="104">
        <f t="shared" si="5"/>
        <v>0</v>
      </c>
      <c r="V51" s="104">
        <f t="shared" si="5"/>
        <v>0</v>
      </c>
      <c r="W51" s="104">
        <f t="shared" si="5"/>
        <v>0</v>
      </c>
      <c r="X51" s="104">
        <f t="shared" si="5"/>
        <v>0</v>
      </c>
      <c r="Y51" s="104">
        <f>Y12</f>
        <v>0</v>
      </c>
      <c r="Z51" s="104">
        <f>Z12</f>
        <v>0</v>
      </c>
      <c r="AA51" s="105">
        <f t="shared" si="5"/>
        <v>1764.1113753943673</v>
      </c>
      <c r="AB51" s="105">
        <f t="shared" si="5"/>
        <v>1986.6928455332231</v>
      </c>
      <c r="AC51" s="108">
        <f t="shared" si="4"/>
        <v>0.12617200548865437</v>
      </c>
    </row>
    <row r="52" spans="1:30">
      <c r="A52" s="102" t="str">
        <f t="shared" ref="A52:AB52" si="6">A16</f>
        <v>Zinc</v>
      </c>
      <c r="B52" s="102" t="str">
        <f t="shared" si="6"/>
        <v>Valor</v>
      </c>
      <c r="C52" s="102" t="str">
        <f t="shared" si="6"/>
        <v>(US$MM)</v>
      </c>
      <c r="D52" s="103">
        <f>D16</f>
        <v>2539.4072801646053</v>
      </c>
      <c r="E52" s="103">
        <f>E16</f>
        <v>1468.2951198311805</v>
      </c>
      <c r="F52" s="103">
        <f t="shared" si="6"/>
        <v>1233.2203045912822</v>
      </c>
      <c r="G52" s="103">
        <f t="shared" si="6"/>
        <v>1696.0733253334295</v>
      </c>
      <c r="H52" s="103">
        <f t="shared" si="6"/>
        <v>1522.5406592484687</v>
      </c>
      <c r="I52" s="103">
        <f t="shared" si="6"/>
        <v>1352.3374325660052</v>
      </c>
      <c r="J52" s="103">
        <f t="shared" si="6"/>
        <v>1413.8433873410634</v>
      </c>
      <c r="K52" s="103">
        <f t="shared" si="6"/>
        <v>1503.5472338862523</v>
      </c>
      <c r="L52" s="103">
        <f t="shared" si="6"/>
        <v>1507.6585311955087</v>
      </c>
      <c r="M52" s="103">
        <f>M16</f>
        <v>1465.4520841719275</v>
      </c>
      <c r="N52" s="103">
        <f>N16</f>
        <v>2376.2998861161768</v>
      </c>
      <c r="O52" s="104">
        <f t="shared" si="6"/>
        <v>211.62590956663553</v>
      </c>
      <c r="P52" s="104">
        <f t="shared" si="6"/>
        <v>251.62344005072632</v>
      </c>
      <c r="Q52" s="104">
        <f t="shared" si="6"/>
        <v>244.61664167100813</v>
      </c>
      <c r="R52" s="104">
        <f t="shared" si="6"/>
        <v>0</v>
      </c>
      <c r="S52" s="104">
        <f t="shared" si="6"/>
        <v>0</v>
      </c>
      <c r="T52" s="104">
        <f t="shared" si="6"/>
        <v>0</v>
      </c>
      <c r="U52" s="104">
        <f t="shared" si="6"/>
        <v>0</v>
      </c>
      <c r="V52" s="104">
        <f t="shared" si="6"/>
        <v>0</v>
      </c>
      <c r="W52" s="104">
        <f t="shared" si="6"/>
        <v>0</v>
      </c>
      <c r="X52" s="104">
        <f t="shared" si="6"/>
        <v>0</v>
      </c>
      <c r="Y52" s="104">
        <f>Y16</f>
        <v>0</v>
      </c>
      <c r="Z52" s="104">
        <f>Z16</f>
        <v>0</v>
      </c>
      <c r="AA52" s="105">
        <f t="shared" si="6"/>
        <v>514.61880992881981</v>
      </c>
      <c r="AB52" s="105">
        <f t="shared" si="6"/>
        <v>707.86599128836997</v>
      </c>
      <c r="AC52" s="108">
        <f t="shared" si="4"/>
        <v>0.37551519227655006</v>
      </c>
    </row>
    <row r="53" spans="1:30">
      <c r="A53" s="102" t="str">
        <f t="shared" ref="A53:AB53" si="7">A20</f>
        <v>Plata</v>
      </c>
      <c r="B53" s="102" t="str">
        <f t="shared" si="7"/>
        <v>Valor</v>
      </c>
      <c r="C53" s="102" t="str">
        <f t="shared" si="7"/>
        <v>(US$MM)</v>
      </c>
      <c r="D53" s="103">
        <f>D20</f>
        <v>538.233568262017</v>
      </c>
      <c r="E53" s="103">
        <f>E20</f>
        <v>595.44527574297194</v>
      </c>
      <c r="F53" s="103">
        <f t="shared" si="7"/>
        <v>214.08494407795499</v>
      </c>
      <c r="G53" s="103">
        <f t="shared" si="7"/>
        <v>118.20838016762899</v>
      </c>
      <c r="H53" s="103">
        <f t="shared" si="7"/>
        <v>219.44862884541499</v>
      </c>
      <c r="I53" s="103">
        <f t="shared" si="7"/>
        <v>209.569981439488</v>
      </c>
      <c r="J53" s="103">
        <f t="shared" si="7"/>
        <v>479.2518043975009</v>
      </c>
      <c r="K53" s="103">
        <f t="shared" si="7"/>
        <v>331.07695278478701</v>
      </c>
      <c r="L53" s="103">
        <f t="shared" si="7"/>
        <v>137.79635297098301</v>
      </c>
      <c r="M53" s="103">
        <f>M20</f>
        <v>120.45621156886003</v>
      </c>
      <c r="N53" s="103">
        <f>N20</f>
        <v>118.029144359499</v>
      </c>
      <c r="O53" s="104">
        <f t="shared" si="7"/>
        <v>10.810272149639999</v>
      </c>
      <c r="P53" s="104">
        <f t="shared" si="7"/>
        <v>8.6915224151200015</v>
      </c>
      <c r="Q53" s="104">
        <f t="shared" si="7"/>
        <v>10.500047482074999</v>
      </c>
      <c r="R53" s="104">
        <f t="shared" si="7"/>
        <v>0</v>
      </c>
      <c r="S53" s="104">
        <f t="shared" si="7"/>
        <v>0</v>
      </c>
      <c r="T53" s="104">
        <f t="shared" si="7"/>
        <v>0</v>
      </c>
      <c r="U53" s="104">
        <f t="shared" si="7"/>
        <v>0</v>
      </c>
      <c r="V53" s="104">
        <f t="shared" si="7"/>
        <v>0</v>
      </c>
      <c r="W53" s="104">
        <f t="shared" si="7"/>
        <v>0</v>
      </c>
      <c r="X53" s="104">
        <f t="shared" si="7"/>
        <v>0</v>
      </c>
      <c r="Y53" s="104">
        <f>Y20</f>
        <v>0</v>
      </c>
      <c r="Z53" s="104">
        <f>Z20</f>
        <v>0</v>
      </c>
      <c r="AA53" s="105">
        <f t="shared" si="7"/>
        <v>26.594495830966999</v>
      </c>
      <c r="AB53" s="105">
        <f t="shared" si="7"/>
        <v>30.001842046835002</v>
      </c>
      <c r="AC53" s="108">
        <f t="shared" si="4"/>
        <v>0.12812223392106725</v>
      </c>
    </row>
    <row r="54" spans="1:30">
      <c r="A54" s="102" t="str">
        <f t="shared" ref="A54:AB54" si="8">A24</f>
        <v>Plomo</v>
      </c>
      <c r="B54" s="102" t="str">
        <f t="shared" si="8"/>
        <v>Valor</v>
      </c>
      <c r="C54" s="102" t="str">
        <f t="shared" si="8"/>
        <v>(US$MM)</v>
      </c>
      <c r="D54" s="103">
        <f>D24</f>
        <v>1032.9556582579808</v>
      </c>
      <c r="E54" s="103">
        <f>E24</f>
        <v>1135.6647188208904</v>
      </c>
      <c r="F54" s="103">
        <f t="shared" si="8"/>
        <v>1115.8065786717914</v>
      </c>
      <c r="G54" s="103">
        <f t="shared" si="8"/>
        <v>1578.8088600715344</v>
      </c>
      <c r="H54" s="103">
        <f t="shared" si="8"/>
        <v>2426.735952128829</v>
      </c>
      <c r="I54" s="103">
        <f t="shared" si="8"/>
        <v>2575.3341204307012</v>
      </c>
      <c r="J54" s="103">
        <f t="shared" si="8"/>
        <v>1776.0595258877415</v>
      </c>
      <c r="K54" s="103">
        <f t="shared" si="8"/>
        <v>1522.5135211197114</v>
      </c>
      <c r="L54" s="103">
        <f t="shared" si="8"/>
        <v>1548.2696011111268</v>
      </c>
      <c r="M54" s="103">
        <f>M24</f>
        <v>1657.8745242177492</v>
      </c>
      <c r="N54" s="103">
        <f>N24</f>
        <v>1707.4039311799302</v>
      </c>
      <c r="O54" s="104">
        <f t="shared" si="8"/>
        <v>128.92400978467205</v>
      </c>
      <c r="P54" s="104">
        <f t="shared" si="8"/>
        <v>167.73412283989393</v>
      </c>
      <c r="Q54" s="104">
        <f t="shared" si="8"/>
        <v>121.61914322064167</v>
      </c>
      <c r="R54" s="104">
        <f t="shared" si="8"/>
        <v>0</v>
      </c>
      <c r="S54" s="104">
        <f t="shared" si="8"/>
        <v>0</v>
      </c>
      <c r="T54" s="104">
        <f t="shared" si="8"/>
        <v>0</v>
      </c>
      <c r="U54" s="104">
        <f t="shared" si="8"/>
        <v>0</v>
      </c>
      <c r="V54" s="104">
        <f t="shared" si="8"/>
        <v>0</v>
      </c>
      <c r="W54" s="104">
        <f t="shared" si="8"/>
        <v>0</v>
      </c>
      <c r="X54" s="104">
        <f t="shared" si="8"/>
        <v>0</v>
      </c>
      <c r="Y54" s="104">
        <f>Y24</f>
        <v>0</v>
      </c>
      <c r="Z54" s="104">
        <f>Z24</f>
        <v>0</v>
      </c>
      <c r="AA54" s="105">
        <f t="shared" si="8"/>
        <v>335.31797342847671</v>
      </c>
      <c r="AB54" s="105">
        <f t="shared" si="8"/>
        <v>418.27727584520761</v>
      </c>
      <c r="AC54" s="108">
        <f t="shared" si="4"/>
        <v>0.24740487832641067</v>
      </c>
    </row>
    <row r="55" spans="1:30">
      <c r="A55" s="102" t="str">
        <f t="shared" ref="A55:AB55" si="9">A32</f>
        <v>Estaño</v>
      </c>
      <c r="B55" s="102" t="str">
        <f t="shared" si="9"/>
        <v>Valor</v>
      </c>
      <c r="C55" s="102" t="str">
        <f t="shared" si="9"/>
        <v>(US$MM)</v>
      </c>
      <c r="D55" s="103">
        <f>D32</f>
        <v>595.09949347270776</v>
      </c>
      <c r="E55" s="103">
        <f>E32</f>
        <v>662.76975228062634</v>
      </c>
      <c r="F55" s="103">
        <f t="shared" si="9"/>
        <v>591.21348325130839</v>
      </c>
      <c r="G55" s="103">
        <f t="shared" si="9"/>
        <v>841.62143845581932</v>
      </c>
      <c r="H55" s="103">
        <f t="shared" si="9"/>
        <v>775.59494796720764</v>
      </c>
      <c r="I55" s="103">
        <f t="shared" si="9"/>
        <v>558.25922602627895</v>
      </c>
      <c r="J55" s="103">
        <f t="shared" si="9"/>
        <v>527.71235375709966</v>
      </c>
      <c r="K55" s="103">
        <f t="shared" si="9"/>
        <v>539.5582164992918</v>
      </c>
      <c r="L55" s="103">
        <f t="shared" si="9"/>
        <v>341.685340655076</v>
      </c>
      <c r="M55" s="103">
        <f>M32</f>
        <v>344.26226528241506</v>
      </c>
      <c r="N55" s="103">
        <f>N32</f>
        <v>370.47615447265594</v>
      </c>
      <c r="O55" s="104">
        <f t="shared" si="9"/>
        <v>33.122487990099089</v>
      </c>
      <c r="P55" s="104">
        <f t="shared" si="9"/>
        <v>24.386220113023526</v>
      </c>
      <c r="Q55" s="104">
        <f t="shared" si="9"/>
        <v>28.482049764100132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>Y32</f>
        <v>0</v>
      </c>
      <c r="Z55" s="104">
        <f>Z32</f>
        <v>0</v>
      </c>
      <c r="AA55" s="105">
        <f t="shared" si="9"/>
        <v>90.471681848412146</v>
      </c>
      <c r="AB55" s="105">
        <f t="shared" si="9"/>
        <v>85.990757867222754</v>
      </c>
      <c r="AC55" s="108">
        <f t="shared" si="4"/>
        <v>-4.9528470010066883E-2</v>
      </c>
    </row>
    <row r="56" spans="1:30">
      <c r="A56" s="102" t="str">
        <f>A28</f>
        <v>Hierro</v>
      </c>
      <c r="B56" s="102" t="str">
        <f t="shared" ref="B56:AB56" si="10">B28</f>
        <v>Valor</v>
      </c>
      <c r="C56" s="102" t="str">
        <f t="shared" si="10"/>
        <v>(US$MM)</v>
      </c>
      <c r="D56" s="103">
        <f>D28</f>
        <v>285.41642566243098</v>
      </c>
      <c r="E56" s="103">
        <f>E28</f>
        <v>385.08789704585701</v>
      </c>
      <c r="F56" s="103">
        <f>F28</f>
        <v>297.68320635250899</v>
      </c>
      <c r="G56" s="103">
        <f t="shared" si="10"/>
        <v>523.27650585695505</v>
      </c>
      <c r="H56" s="103">
        <f t="shared" si="10"/>
        <v>1030.072291616872</v>
      </c>
      <c r="I56" s="103">
        <f t="shared" si="10"/>
        <v>844.8284799506572</v>
      </c>
      <c r="J56" s="103">
        <f t="shared" si="10"/>
        <v>856.80847467289618</v>
      </c>
      <c r="K56" s="103">
        <f t="shared" si="10"/>
        <v>646.70480025804579</v>
      </c>
      <c r="L56" s="103">
        <f>L28</f>
        <v>350.00259655641497</v>
      </c>
      <c r="M56" s="103">
        <f>M28</f>
        <v>343.76033679517201</v>
      </c>
      <c r="N56" s="103">
        <f>N28</f>
        <v>426.70590445394402</v>
      </c>
      <c r="O56" s="104">
        <f t="shared" si="10"/>
        <v>47.794401997039003</v>
      </c>
      <c r="P56" s="104">
        <f t="shared" si="10"/>
        <v>52.466669471995992</v>
      </c>
      <c r="Q56" s="104">
        <f t="shared" si="10"/>
        <v>49.718177291865999</v>
      </c>
      <c r="R56" s="104">
        <f t="shared" si="10"/>
        <v>0</v>
      </c>
      <c r="S56" s="104">
        <f t="shared" si="10"/>
        <v>0</v>
      </c>
      <c r="T56" s="104">
        <f t="shared" si="10"/>
        <v>0</v>
      </c>
      <c r="U56" s="104">
        <f t="shared" si="10"/>
        <v>0</v>
      </c>
      <c r="V56" s="104">
        <f t="shared" si="10"/>
        <v>0</v>
      </c>
      <c r="W56" s="104">
        <f t="shared" si="10"/>
        <v>0</v>
      </c>
      <c r="X56" s="104">
        <f t="shared" si="10"/>
        <v>0</v>
      </c>
      <c r="Y56" s="104">
        <f>Y28</f>
        <v>0</v>
      </c>
      <c r="Z56" s="104">
        <f>Z28</f>
        <v>0</v>
      </c>
      <c r="AA56" s="105">
        <f t="shared" si="10"/>
        <v>97.075353822910017</v>
      </c>
      <c r="AB56" s="105">
        <f t="shared" si="10"/>
        <v>149.97924876090099</v>
      </c>
      <c r="AC56" s="108">
        <f t="shared" si="4"/>
        <v>0.54497761640406739</v>
      </c>
    </row>
    <row r="57" spans="1:30">
      <c r="A57" s="102" t="str">
        <f>A36</f>
        <v>Molibdeno</v>
      </c>
      <c r="B57" s="102" t="str">
        <f t="shared" ref="B57:AB57" si="11">B36</f>
        <v>Valor</v>
      </c>
      <c r="C57" s="102" t="str">
        <f t="shared" si="11"/>
        <v>(US$MM)</v>
      </c>
      <c r="D57" s="103">
        <f>D36</f>
        <v>991.16764057624141</v>
      </c>
      <c r="E57" s="103">
        <f>E36</f>
        <v>943.09487178572181</v>
      </c>
      <c r="F57" s="103">
        <f t="shared" si="11"/>
        <v>275.96500791530212</v>
      </c>
      <c r="G57" s="103">
        <f t="shared" si="11"/>
        <v>491.9356947636328</v>
      </c>
      <c r="H57" s="103">
        <f t="shared" si="11"/>
        <v>563.68947023926762</v>
      </c>
      <c r="I57" s="103">
        <f t="shared" si="11"/>
        <v>428.26749069318208</v>
      </c>
      <c r="J57" s="103">
        <f t="shared" si="11"/>
        <v>355.52074602744028</v>
      </c>
      <c r="K57" s="103">
        <f t="shared" si="11"/>
        <v>360.16193124196127</v>
      </c>
      <c r="L57" s="103">
        <f>L36</f>
        <v>219.63469285986599</v>
      </c>
      <c r="M57" s="103">
        <f>M36</f>
        <v>272.67154160154439</v>
      </c>
      <c r="N57" s="103">
        <f>N36</f>
        <v>363.09769384747199</v>
      </c>
      <c r="O57" s="104">
        <f t="shared" si="11"/>
        <v>32.504858488137828</v>
      </c>
      <c r="P57" s="104">
        <f t="shared" si="11"/>
        <v>43.924492173968552</v>
      </c>
      <c r="Q57" s="104">
        <f t="shared" si="11"/>
        <v>60.689067500316952</v>
      </c>
      <c r="R57" s="104">
        <f t="shared" si="11"/>
        <v>0</v>
      </c>
      <c r="S57" s="104">
        <f t="shared" si="11"/>
        <v>0</v>
      </c>
      <c r="T57" s="104">
        <f t="shared" si="11"/>
        <v>0</v>
      </c>
      <c r="U57" s="104">
        <f t="shared" si="11"/>
        <v>0</v>
      </c>
      <c r="V57" s="104">
        <f t="shared" si="11"/>
        <v>0</v>
      </c>
      <c r="W57" s="104">
        <f t="shared" si="11"/>
        <v>0</v>
      </c>
      <c r="X57" s="104">
        <f t="shared" si="11"/>
        <v>0</v>
      </c>
      <c r="Y57" s="104">
        <f>Y36</f>
        <v>0</v>
      </c>
      <c r="Z57" s="104">
        <f>Z36</f>
        <v>0</v>
      </c>
      <c r="AA57" s="105">
        <f t="shared" si="11"/>
        <v>69.998187907540711</v>
      </c>
      <c r="AB57" s="105">
        <f t="shared" si="11"/>
        <v>137.11841816242332</v>
      </c>
      <c r="AC57" s="108">
        <f t="shared" si="4"/>
        <v>0.95888525490889087</v>
      </c>
    </row>
    <row r="58" spans="1:30">
      <c r="A58" s="102" t="str">
        <f>A40</f>
        <v>Otros</v>
      </c>
      <c r="B58" s="102" t="str">
        <f t="shared" ref="B58:AB58" si="12">B40</f>
        <v>Valor</v>
      </c>
      <c r="C58" s="102" t="str">
        <f t="shared" si="12"/>
        <v>(US$MM)</v>
      </c>
      <c r="D58" s="103">
        <f>D40</f>
        <v>50.600247423758653</v>
      </c>
      <c r="E58" s="103">
        <f>E40</f>
        <v>47.623667214277958</v>
      </c>
      <c r="F58" s="103">
        <f t="shared" si="12"/>
        <v>27.489491084697907</v>
      </c>
      <c r="G58" s="103">
        <f t="shared" si="12"/>
        <v>29.128838236367177</v>
      </c>
      <c r="H58" s="103">
        <f t="shared" si="12"/>
        <v>31.208521760732285</v>
      </c>
      <c r="I58" s="103">
        <f t="shared" si="12"/>
        <v>21.6183863068179</v>
      </c>
      <c r="J58" s="103">
        <f t="shared" si="12"/>
        <v>23.221805972559654</v>
      </c>
      <c r="K58" s="103">
        <f t="shared" si="12"/>
        <v>37.872977758038765</v>
      </c>
      <c r="L58" s="103">
        <f>L40</f>
        <v>26.956227140133979</v>
      </c>
      <c r="M58" s="103">
        <f>M40</f>
        <v>14.999100398455615</v>
      </c>
      <c r="N58" s="103">
        <f>N40</f>
        <v>44.063618152527965</v>
      </c>
      <c r="O58" s="104">
        <f t="shared" si="12"/>
        <v>2.1235225118621699</v>
      </c>
      <c r="P58" s="104">
        <f t="shared" si="12"/>
        <v>0.17459182603144541</v>
      </c>
      <c r="Q58" s="104">
        <f t="shared" si="12"/>
        <v>1.9995344996830511</v>
      </c>
      <c r="R58" s="104">
        <f t="shared" si="12"/>
        <v>0</v>
      </c>
      <c r="S58" s="104">
        <f t="shared" si="12"/>
        <v>0</v>
      </c>
      <c r="T58" s="104">
        <f t="shared" si="12"/>
        <v>0</v>
      </c>
      <c r="U58" s="104">
        <f t="shared" si="12"/>
        <v>0</v>
      </c>
      <c r="V58" s="104">
        <f t="shared" si="12"/>
        <v>0</v>
      </c>
      <c r="W58" s="104">
        <f t="shared" si="12"/>
        <v>0</v>
      </c>
      <c r="X58" s="104">
        <f t="shared" si="12"/>
        <v>0</v>
      </c>
      <c r="Y58" s="104">
        <f>Y40</f>
        <v>0</v>
      </c>
      <c r="Z58" s="104">
        <f>Z40</f>
        <v>0</v>
      </c>
      <c r="AA58" s="105">
        <f t="shared" si="12"/>
        <v>9.2973370924592835</v>
      </c>
      <c r="AB58" s="105">
        <f t="shared" si="12"/>
        <v>4.2976488375766664</v>
      </c>
      <c r="AC58" s="108">
        <f t="shared" si="4"/>
        <v>-0.53775486520088367</v>
      </c>
    </row>
    <row r="59" spans="1:30">
      <c r="D59" s="106">
        <f>SUM(D50:D58)</f>
        <v>17439.352246936651</v>
      </c>
      <c r="E59" s="106">
        <f>SUM(E50:E58)</f>
        <v>18100.9679482994</v>
      </c>
      <c r="F59" s="106">
        <f>SUM(F50:F58)</f>
        <v>16481.813528277929</v>
      </c>
      <c r="G59" s="106">
        <f t="shared" ref="G59:U59" si="13">SUM(G50:G58)</f>
        <v>21902.831565768924</v>
      </c>
      <c r="H59" s="106">
        <f t="shared" si="13"/>
        <v>27525.674834212732</v>
      </c>
      <c r="I59" s="106">
        <f t="shared" si="13"/>
        <v>27466.673086776646</v>
      </c>
      <c r="J59" s="106">
        <f t="shared" si="13"/>
        <v>23789.445416193052</v>
      </c>
      <c r="K59" s="106">
        <f t="shared" si="13"/>
        <v>20545.413928408008</v>
      </c>
      <c r="L59" s="106">
        <f t="shared" si="13"/>
        <v>18950.140019839251</v>
      </c>
      <c r="M59" s="106">
        <f>SUM(M50:M58)</f>
        <v>21776.636298768288</v>
      </c>
      <c r="N59" s="106">
        <f>SUM(N50:N58)</f>
        <v>27158.581548278267</v>
      </c>
      <c r="O59" s="107">
        <f>SUM(O50:O58)</f>
        <v>2392.8882520491843</v>
      </c>
      <c r="P59" s="107">
        <f t="shared" si="13"/>
        <v>2235.2983385201264</v>
      </c>
      <c r="Q59" s="107">
        <f t="shared" si="13"/>
        <v>2558.7763471082894</v>
      </c>
      <c r="R59" s="107">
        <f t="shared" si="13"/>
        <v>0</v>
      </c>
      <c r="S59" s="107">
        <f t="shared" si="13"/>
        <v>0</v>
      </c>
      <c r="T59" s="107">
        <f t="shared" si="13"/>
        <v>0</v>
      </c>
      <c r="U59" s="107">
        <f t="shared" si="13"/>
        <v>0</v>
      </c>
      <c r="V59" s="107">
        <f t="shared" ref="V59:AB59" si="14">SUM(V50:V58)</f>
        <v>0</v>
      </c>
      <c r="W59" s="107">
        <f t="shared" si="14"/>
        <v>0</v>
      </c>
      <c r="X59" s="107">
        <f t="shared" si="14"/>
        <v>0</v>
      </c>
      <c r="Y59" s="107">
        <f t="shared" si="14"/>
        <v>0</v>
      </c>
      <c r="Z59" s="107">
        <f t="shared" si="14"/>
        <v>0</v>
      </c>
      <c r="AA59" s="107">
        <f t="shared" si="14"/>
        <v>5954.0460363470675</v>
      </c>
      <c r="AB59" s="107">
        <f t="shared" si="14"/>
        <v>7186.9629376776002</v>
      </c>
      <c r="AC59" s="131">
        <f t="shared" si="4"/>
        <v>0.20707211429069727</v>
      </c>
    </row>
    <row r="62" spans="1:30">
      <c r="A62" s="102" t="s">
        <v>0</v>
      </c>
      <c r="B62" s="102" t="str">
        <f t="shared" ref="B62:AB62" si="15">B9</f>
        <v>Cantidad</v>
      </c>
      <c r="C62" s="102" t="str">
        <f t="shared" si="15"/>
        <v>(Miles TM)</v>
      </c>
      <c r="D62" s="103">
        <f>D9</f>
        <v>1121.9424399999998</v>
      </c>
      <c r="E62" s="103">
        <f>E9</f>
        <v>1243.0921780000001</v>
      </c>
      <c r="F62" s="103">
        <f t="shared" si="15"/>
        <v>1246.1711079999998</v>
      </c>
      <c r="G62" s="103">
        <f t="shared" si="15"/>
        <v>1256.1313640000003</v>
      </c>
      <c r="H62" s="103">
        <f t="shared" si="15"/>
        <v>1262.237985</v>
      </c>
      <c r="I62" s="103">
        <f t="shared" si="15"/>
        <v>1405.5533140000002</v>
      </c>
      <c r="J62" s="103">
        <f t="shared" si="15"/>
        <v>1403.9670750000002</v>
      </c>
      <c r="K62" s="103">
        <f t="shared" si="15"/>
        <v>1402.417778</v>
      </c>
      <c r="L62" s="103">
        <f t="shared" si="15"/>
        <v>1757.1664789999998</v>
      </c>
      <c r="M62" s="103">
        <f>M9</f>
        <v>2492.5097820000001</v>
      </c>
      <c r="N62" s="103">
        <f>N9</f>
        <v>2608.8056520000005</v>
      </c>
      <c r="O62" s="104">
        <f t="shared" si="15"/>
        <v>201.54240300000001</v>
      </c>
      <c r="P62" s="104">
        <f t="shared" si="15"/>
        <v>185.80975700000002</v>
      </c>
      <c r="Q62" s="104">
        <f t="shared" si="15"/>
        <v>238.058774</v>
      </c>
      <c r="R62" s="104">
        <f t="shared" si="15"/>
        <v>0</v>
      </c>
      <c r="S62" s="104">
        <f t="shared" si="15"/>
        <v>0</v>
      </c>
      <c r="T62" s="104">
        <f t="shared" si="15"/>
        <v>0</v>
      </c>
      <c r="U62" s="104">
        <f t="shared" si="15"/>
        <v>0</v>
      </c>
      <c r="V62" s="104">
        <f t="shared" si="15"/>
        <v>0</v>
      </c>
      <c r="W62" s="104">
        <f t="shared" si="15"/>
        <v>0</v>
      </c>
      <c r="X62" s="104">
        <f t="shared" si="15"/>
        <v>0</v>
      </c>
      <c r="Y62" s="104">
        <f>Y9</f>
        <v>0</v>
      </c>
      <c r="Z62" s="104">
        <f>Z9</f>
        <v>0</v>
      </c>
      <c r="AA62" s="105">
        <f t="shared" si="15"/>
        <v>600.43769499999996</v>
      </c>
      <c r="AB62" s="105">
        <f t="shared" si="15"/>
        <v>625.410934</v>
      </c>
      <c r="AC62" s="108">
        <f t="shared" ref="AC62:AC69" si="16">AB62/AA62-1</f>
        <v>4.1591724183805745E-2</v>
      </c>
    </row>
    <row r="63" spans="1:30">
      <c r="A63" s="102" t="s">
        <v>6</v>
      </c>
      <c r="B63" s="102" t="str">
        <f t="shared" ref="B63:AB63" si="17">B13</f>
        <v>Cantidad</v>
      </c>
      <c r="C63" s="102" t="str">
        <f t="shared" si="17"/>
        <v>(Miles Oz. Tr.)</v>
      </c>
      <c r="D63" s="103">
        <f>D13</f>
        <v>5967.3943619999991</v>
      </c>
      <c r="E63" s="103">
        <f>E13</f>
        <v>6417.683814</v>
      </c>
      <c r="F63" s="103">
        <f t="shared" si="17"/>
        <v>6972.1969499999996</v>
      </c>
      <c r="G63" s="103">
        <f t="shared" si="17"/>
        <v>6334.5532089999997</v>
      </c>
      <c r="H63" s="103">
        <f t="shared" si="17"/>
        <v>6492.2497979999989</v>
      </c>
      <c r="I63" s="103">
        <f t="shared" si="17"/>
        <v>6427.0524130000013</v>
      </c>
      <c r="J63" s="103">
        <f t="shared" si="17"/>
        <v>6047.3659180000004</v>
      </c>
      <c r="K63" s="103">
        <f t="shared" si="17"/>
        <v>5323.3804000000009</v>
      </c>
      <c r="L63" s="103">
        <f t="shared" si="17"/>
        <v>5743.7721409999986</v>
      </c>
      <c r="M63" s="103">
        <f>M13</f>
        <v>5915.3714909999999</v>
      </c>
      <c r="N63" s="103">
        <f>N13</f>
        <v>6336.3753339999994</v>
      </c>
      <c r="O63" s="104">
        <f t="shared" si="17"/>
        <v>527.19124499999998</v>
      </c>
      <c r="P63" s="104">
        <f t="shared" si="17"/>
        <v>444.780959</v>
      </c>
      <c r="Q63" s="104">
        <f t="shared" si="17"/>
        <v>523.14513199999999</v>
      </c>
      <c r="R63" s="104">
        <f t="shared" si="17"/>
        <v>0</v>
      </c>
      <c r="S63" s="104">
        <f t="shared" si="17"/>
        <v>0</v>
      </c>
      <c r="T63" s="104">
        <f t="shared" si="17"/>
        <v>0</v>
      </c>
      <c r="U63" s="104">
        <f t="shared" si="17"/>
        <v>0</v>
      </c>
      <c r="V63" s="104">
        <f t="shared" si="17"/>
        <v>0</v>
      </c>
      <c r="W63" s="104">
        <f t="shared" si="17"/>
        <v>0</v>
      </c>
      <c r="X63" s="104">
        <f t="shared" si="17"/>
        <v>0</v>
      </c>
      <c r="Y63" s="104">
        <f>Y13</f>
        <v>0</v>
      </c>
      <c r="Z63" s="104">
        <f>Z13</f>
        <v>0</v>
      </c>
      <c r="AA63" s="105">
        <f t="shared" si="17"/>
        <v>1447.0680830000001</v>
      </c>
      <c r="AB63" s="105">
        <f t="shared" si="17"/>
        <v>1495.1173359999998</v>
      </c>
      <c r="AC63" s="108">
        <f t="shared" si="16"/>
        <v>3.3204555863319163E-2</v>
      </c>
    </row>
    <row r="64" spans="1:30">
      <c r="A64" s="102" t="s">
        <v>9</v>
      </c>
      <c r="B64" s="102" t="str">
        <f t="shared" ref="B64:AB64" si="18">B17</f>
        <v>Cantidad</v>
      </c>
      <c r="C64" s="102" t="str">
        <f t="shared" si="18"/>
        <v>(Miles TM.)</v>
      </c>
      <c r="D64" s="103">
        <f>D17</f>
        <v>1272.656301</v>
      </c>
      <c r="E64" s="103">
        <f>E17</f>
        <v>1457.1284639999999</v>
      </c>
      <c r="F64" s="103">
        <f t="shared" si="18"/>
        <v>1372.5174649999999</v>
      </c>
      <c r="G64" s="103">
        <f t="shared" si="18"/>
        <v>1314.0726309999998</v>
      </c>
      <c r="H64" s="103">
        <f t="shared" si="18"/>
        <v>1007.2882920000002</v>
      </c>
      <c r="I64" s="103">
        <f t="shared" si="18"/>
        <v>1016.2970770000001</v>
      </c>
      <c r="J64" s="103">
        <f t="shared" si="18"/>
        <v>1079.006396</v>
      </c>
      <c r="K64" s="103">
        <f t="shared" si="18"/>
        <v>1149.2442489999999</v>
      </c>
      <c r="L64" s="103">
        <f t="shared" si="18"/>
        <v>1217.4060959999999</v>
      </c>
      <c r="M64" s="103">
        <f>M17</f>
        <v>1113.5873849999998</v>
      </c>
      <c r="N64" s="103">
        <f>N17</f>
        <v>1240.033964</v>
      </c>
      <c r="O64" s="104">
        <f t="shared" si="18"/>
        <v>95.978949999999998</v>
      </c>
      <c r="P64" s="104">
        <f t="shared" si="18"/>
        <v>108.691818</v>
      </c>
      <c r="Q64" s="104">
        <f t="shared" si="18"/>
        <v>107.226525</v>
      </c>
      <c r="R64" s="104">
        <f t="shared" si="18"/>
        <v>0</v>
      </c>
      <c r="S64" s="104">
        <f t="shared" si="18"/>
        <v>0</v>
      </c>
      <c r="T64" s="104">
        <f t="shared" si="18"/>
        <v>0</v>
      </c>
      <c r="U64" s="104">
        <f t="shared" si="18"/>
        <v>0</v>
      </c>
      <c r="V64" s="104">
        <f t="shared" si="18"/>
        <v>0</v>
      </c>
      <c r="W64" s="104">
        <f t="shared" si="18"/>
        <v>0</v>
      </c>
      <c r="X64" s="104">
        <f t="shared" si="18"/>
        <v>0</v>
      </c>
      <c r="Y64" s="104">
        <f>Y17</f>
        <v>0</v>
      </c>
      <c r="Z64" s="104">
        <f>Z17</f>
        <v>0</v>
      </c>
      <c r="AA64" s="105">
        <f t="shared" si="18"/>
        <v>303.28399100000001</v>
      </c>
      <c r="AB64" s="105">
        <f t="shared" si="18"/>
        <v>311.89729299999999</v>
      </c>
      <c r="AC64" s="108">
        <f t="shared" si="16"/>
        <v>2.8400120862297484E-2</v>
      </c>
    </row>
    <row r="65" spans="1:29">
      <c r="A65" s="102" t="s">
        <v>11</v>
      </c>
      <c r="B65" s="102" t="str">
        <f t="shared" ref="B65:AB65" si="19">B21</f>
        <v>Cantidad</v>
      </c>
      <c r="C65" s="102" t="str">
        <f t="shared" si="19"/>
        <v>(Millones Oz. Tr.)</v>
      </c>
      <c r="D65" s="103">
        <f>D21</f>
        <v>40.359925000000004</v>
      </c>
      <c r="E65" s="103">
        <f>E21</f>
        <v>39.690534</v>
      </c>
      <c r="F65" s="103">
        <f t="shared" si="19"/>
        <v>16.249386999999999</v>
      </c>
      <c r="G65" s="103">
        <f t="shared" si="19"/>
        <v>6.1603579999999996</v>
      </c>
      <c r="H65" s="103">
        <f t="shared" si="19"/>
        <v>6.5176329999999991</v>
      </c>
      <c r="I65" s="103">
        <f t="shared" si="19"/>
        <v>6.9355449999999994</v>
      </c>
      <c r="J65" s="103">
        <f t="shared" si="19"/>
        <v>21.204193999999998</v>
      </c>
      <c r="K65" s="103">
        <f t="shared" si="19"/>
        <v>17.144968000000002</v>
      </c>
      <c r="L65" s="103">
        <f t="shared" si="19"/>
        <v>8.9059539999999995</v>
      </c>
      <c r="M65" s="103">
        <f>M21</f>
        <v>7.1565099999999982</v>
      </c>
      <c r="N65" s="103">
        <f>N21</f>
        <v>6.9465319999999995</v>
      </c>
      <c r="O65" s="104">
        <f t="shared" si="19"/>
        <v>0.65115500000000004</v>
      </c>
      <c r="P65" s="104">
        <f t="shared" si="19"/>
        <v>0.51156800000000002</v>
      </c>
      <c r="Q65" s="104">
        <f t="shared" si="19"/>
        <v>0.63324499999999995</v>
      </c>
      <c r="R65" s="104">
        <f t="shared" si="19"/>
        <v>0</v>
      </c>
      <c r="S65" s="104">
        <f t="shared" si="19"/>
        <v>0</v>
      </c>
      <c r="T65" s="104">
        <f t="shared" si="19"/>
        <v>0</v>
      </c>
      <c r="U65" s="104">
        <f t="shared" si="19"/>
        <v>0</v>
      </c>
      <c r="V65" s="104">
        <f t="shared" si="19"/>
        <v>0</v>
      </c>
      <c r="W65" s="104">
        <f t="shared" si="19"/>
        <v>0</v>
      </c>
      <c r="X65" s="104">
        <f t="shared" si="19"/>
        <v>0</v>
      </c>
      <c r="Y65" s="104">
        <f>Y21</f>
        <v>0</v>
      </c>
      <c r="Z65" s="104">
        <f>Z21</f>
        <v>0</v>
      </c>
      <c r="AA65" s="105">
        <f t="shared" si="19"/>
        <v>1.5446279999999999</v>
      </c>
      <c r="AB65" s="105">
        <f t="shared" si="19"/>
        <v>1.7959680000000002</v>
      </c>
      <c r="AC65" s="108">
        <f t="shared" si="16"/>
        <v>0.16271879054374283</v>
      </c>
    </row>
    <row r="66" spans="1:29">
      <c r="A66" s="102" t="s">
        <v>14</v>
      </c>
      <c r="B66" s="102" t="str">
        <f t="shared" ref="B66:AB66" si="20">B25</f>
        <v>Cantidad</v>
      </c>
      <c r="C66" s="102" t="str">
        <f t="shared" si="20"/>
        <v>(Miles TM.)</v>
      </c>
      <c r="D66" s="103">
        <f>D25</f>
        <v>416.63830099999996</v>
      </c>
      <c r="E66" s="103">
        <f>E25</f>
        <v>524.99695399999996</v>
      </c>
      <c r="F66" s="103">
        <f t="shared" si="20"/>
        <v>681.50997000000007</v>
      </c>
      <c r="G66" s="103">
        <f t="shared" si="20"/>
        <v>769.96655399999997</v>
      </c>
      <c r="H66" s="103">
        <f t="shared" si="20"/>
        <v>987.66261499999996</v>
      </c>
      <c r="I66" s="103">
        <f t="shared" si="20"/>
        <v>1169.6602899999998</v>
      </c>
      <c r="J66" s="103">
        <f t="shared" si="20"/>
        <v>855.15530999999999</v>
      </c>
      <c r="K66" s="103">
        <f t="shared" si="20"/>
        <v>771.45482600000003</v>
      </c>
      <c r="L66" s="103">
        <f t="shared" si="20"/>
        <v>938.35960200000011</v>
      </c>
      <c r="M66" s="103">
        <f>M25</f>
        <v>942.30815900000005</v>
      </c>
      <c r="N66" s="103">
        <f>N25</f>
        <v>856.21164399999998</v>
      </c>
      <c r="O66" s="104">
        <f t="shared" si="20"/>
        <v>58.864221999999998</v>
      </c>
      <c r="P66" s="104">
        <f t="shared" si="20"/>
        <v>77.25025500000001</v>
      </c>
      <c r="Q66" s="104">
        <f t="shared" si="20"/>
        <v>58.792951000000002</v>
      </c>
      <c r="R66" s="104">
        <f t="shared" si="20"/>
        <v>0</v>
      </c>
      <c r="S66" s="104">
        <f t="shared" si="20"/>
        <v>0</v>
      </c>
      <c r="T66" s="104">
        <f t="shared" si="20"/>
        <v>0</v>
      </c>
      <c r="U66" s="104">
        <f t="shared" si="20"/>
        <v>0</v>
      </c>
      <c r="V66" s="104">
        <f t="shared" si="20"/>
        <v>0</v>
      </c>
      <c r="W66" s="104">
        <f t="shared" si="20"/>
        <v>0</v>
      </c>
      <c r="X66" s="104">
        <f t="shared" si="20"/>
        <v>0</v>
      </c>
      <c r="Y66" s="104">
        <f>Y25</f>
        <v>0</v>
      </c>
      <c r="Z66" s="104">
        <f>Z25</f>
        <v>0</v>
      </c>
      <c r="AA66" s="105">
        <f t="shared" si="20"/>
        <v>170.57615099999998</v>
      </c>
      <c r="AB66" s="105">
        <f t="shared" si="20"/>
        <v>194.90742800000004</v>
      </c>
      <c r="AC66" s="108">
        <f t="shared" si="16"/>
        <v>0.14264172838558231</v>
      </c>
    </row>
    <row r="67" spans="1:29">
      <c r="A67" s="102" t="s">
        <v>15</v>
      </c>
      <c r="B67" s="102" t="str">
        <f t="shared" ref="B67:AB67" si="21">B33</f>
        <v>Cantidad</v>
      </c>
      <c r="C67" s="102" t="str">
        <f t="shared" si="21"/>
        <v>(Miles TM.)</v>
      </c>
      <c r="D67" s="103">
        <f>D33</f>
        <v>41.111622999999994</v>
      </c>
      <c r="E67" s="103">
        <f>E33</f>
        <v>38.263483999999998</v>
      </c>
      <c r="F67" s="103">
        <f t="shared" si="21"/>
        <v>37.071149999999996</v>
      </c>
      <c r="G67" s="103">
        <f t="shared" si="21"/>
        <v>39.02278900000001</v>
      </c>
      <c r="H67" s="103">
        <f t="shared" si="21"/>
        <v>31.899958000000002</v>
      </c>
      <c r="I67" s="103">
        <f t="shared" si="21"/>
        <v>25.545801000000001</v>
      </c>
      <c r="J67" s="103">
        <f t="shared" si="21"/>
        <v>23.824697999999998</v>
      </c>
      <c r="K67" s="103">
        <f t="shared" si="21"/>
        <v>24.640213999999997</v>
      </c>
      <c r="L67" s="103">
        <f t="shared" si="21"/>
        <v>20.111056000000001</v>
      </c>
      <c r="M67" s="103">
        <f>M33</f>
        <v>19.371681000000002</v>
      </c>
      <c r="N67" s="103">
        <f>N33</f>
        <v>18.695043000000002</v>
      </c>
      <c r="O67" s="104">
        <f t="shared" si="21"/>
        <v>1.6121780000000001</v>
      </c>
      <c r="P67" s="104">
        <f t="shared" si="21"/>
        <v>1.1259809999999999</v>
      </c>
      <c r="Q67" s="104">
        <f t="shared" si="21"/>
        <v>1.306211</v>
      </c>
      <c r="R67" s="104">
        <f t="shared" si="21"/>
        <v>0</v>
      </c>
      <c r="S67" s="104">
        <f t="shared" si="21"/>
        <v>0</v>
      </c>
      <c r="T67" s="104">
        <f t="shared" si="21"/>
        <v>0</v>
      </c>
      <c r="U67" s="104">
        <f t="shared" si="21"/>
        <v>0</v>
      </c>
      <c r="V67" s="104">
        <f t="shared" si="21"/>
        <v>0</v>
      </c>
      <c r="W67" s="104">
        <f t="shared" si="21"/>
        <v>0</v>
      </c>
      <c r="X67" s="104">
        <f t="shared" si="21"/>
        <v>0</v>
      </c>
      <c r="Y67" s="104">
        <f>Y33</f>
        <v>0</v>
      </c>
      <c r="Z67" s="104">
        <f>Z33</f>
        <v>0</v>
      </c>
      <c r="AA67" s="105">
        <f t="shared" si="21"/>
        <v>4.5287569999999997</v>
      </c>
      <c r="AB67" s="105">
        <f t="shared" si="21"/>
        <v>4.0443699999999998</v>
      </c>
      <c r="AC67" s="108">
        <f t="shared" si="16"/>
        <v>-0.10695804610404136</v>
      </c>
    </row>
    <row r="68" spans="1:29">
      <c r="A68" s="102" t="s">
        <v>16</v>
      </c>
      <c r="B68" s="102" t="str">
        <f>B37</f>
        <v>Cantidad</v>
      </c>
      <c r="C68" s="102" t="str">
        <f>C37</f>
        <v>(Miles TM.)</v>
      </c>
      <c r="D68" s="103">
        <f>D29</f>
        <v>7.1777029999999993</v>
      </c>
      <c r="E68" s="103">
        <f>E29</f>
        <v>6.8411140000000001</v>
      </c>
      <c r="F68" s="103">
        <f>F29</f>
        <v>6.7791249999999996</v>
      </c>
      <c r="G68" s="103">
        <f t="shared" ref="G68:L68" si="22">G29</f>
        <v>7.959607000000001</v>
      </c>
      <c r="H68" s="103">
        <f t="shared" si="22"/>
        <v>9.2557340000000003</v>
      </c>
      <c r="I68" s="103">
        <f t="shared" si="22"/>
        <v>9.7848829999999989</v>
      </c>
      <c r="J68" s="103">
        <f t="shared" si="22"/>
        <v>10.373199999999999</v>
      </c>
      <c r="K68" s="103">
        <f t="shared" si="22"/>
        <v>11.368120999999999</v>
      </c>
      <c r="L68" s="103">
        <f t="shared" si="22"/>
        <v>11.646831000000001</v>
      </c>
      <c r="M68" s="103">
        <f>M29</f>
        <v>11.050374</v>
      </c>
      <c r="N68" s="103">
        <f>N29</f>
        <v>11.463353000000001</v>
      </c>
      <c r="O68" s="252">
        <f t="shared" ref="O68:X68" si="23">O29</f>
        <v>1.5377129999999999</v>
      </c>
      <c r="P68" s="252">
        <f t="shared" si="23"/>
        <v>1.3923709999999998</v>
      </c>
      <c r="Q68" s="252">
        <f t="shared" si="23"/>
        <v>1.3911439999999999</v>
      </c>
      <c r="R68" s="252">
        <f t="shared" si="23"/>
        <v>0</v>
      </c>
      <c r="S68" s="252">
        <f t="shared" si="23"/>
        <v>0</v>
      </c>
      <c r="T68" s="252">
        <f t="shared" si="23"/>
        <v>0</v>
      </c>
      <c r="U68" s="252">
        <f t="shared" si="23"/>
        <v>0</v>
      </c>
      <c r="V68" s="252">
        <f t="shared" si="23"/>
        <v>0</v>
      </c>
      <c r="W68" s="252">
        <f t="shared" si="23"/>
        <v>0</v>
      </c>
      <c r="X68" s="252">
        <f t="shared" si="23"/>
        <v>0</v>
      </c>
      <c r="Y68" s="252">
        <f>Y29</f>
        <v>0</v>
      </c>
      <c r="Z68" s="252">
        <f>Z29</f>
        <v>0</v>
      </c>
      <c r="AA68" s="105">
        <f>AA29</f>
        <v>2.1447050000000001</v>
      </c>
      <c r="AB68" s="251">
        <f>AB29</f>
        <v>4.3212279999999996</v>
      </c>
      <c r="AC68" s="108">
        <f t="shared" si="16"/>
        <v>1.014835606761769</v>
      </c>
    </row>
    <row r="69" spans="1:29">
      <c r="A69" s="102" t="s">
        <v>18</v>
      </c>
      <c r="B69" s="102" t="str">
        <f t="shared" ref="B69:AB69" si="24">B37</f>
        <v>Cantidad</v>
      </c>
      <c r="C69" s="102" t="str">
        <f t="shared" si="24"/>
        <v>(Miles TM.)</v>
      </c>
      <c r="D69" s="103">
        <f>D37</f>
        <v>16.161707224000001</v>
      </c>
      <c r="E69" s="103">
        <f>E37</f>
        <v>18.255964222000003</v>
      </c>
      <c r="F69" s="103">
        <f t="shared" si="24"/>
        <v>12.22908432</v>
      </c>
      <c r="G69" s="103">
        <f t="shared" si="24"/>
        <v>16.693816124000001</v>
      </c>
      <c r="H69" s="103">
        <f t="shared" si="24"/>
        <v>19.451061820000003</v>
      </c>
      <c r="I69" s="103">
        <f t="shared" si="24"/>
        <v>17.877299378000004</v>
      </c>
      <c r="J69" s="103">
        <f t="shared" si="24"/>
        <v>18.448508504000003</v>
      </c>
      <c r="K69" s="103">
        <f t="shared" si="24"/>
        <v>16.477174284000004</v>
      </c>
      <c r="L69" s="103">
        <f>L37</f>
        <v>17.754669809999999</v>
      </c>
      <c r="M69" s="103">
        <f>M37</f>
        <v>24.406133279999999</v>
      </c>
      <c r="N69" s="103">
        <f>N37</f>
        <v>25.183071454</v>
      </c>
      <c r="O69" s="104">
        <f t="shared" si="24"/>
        <v>1.6488150560000001</v>
      </c>
      <c r="P69" s="104">
        <f t="shared" si="24"/>
        <v>2.0663966679999999</v>
      </c>
      <c r="Q69" s="104">
        <f t="shared" si="24"/>
        <v>2.6237985620000002</v>
      </c>
      <c r="R69" s="104">
        <f t="shared" si="24"/>
        <v>0</v>
      </c>
      <c r="S69" s="104">
        <f t="shared" si="24"/>
        <v>0</v>
      </c>
      <c r="T69" s="104">
        <f t="shared" si="24"/>
        <v>0</v>
      </c>
      <c r="U69" s="104">
        <f t="shared" si="24"/>
        <v>0</v>
      </c>
      <c r="V69" s="104">
        <f>V37</f>
        <v>0</v>
      </c>
      <c r="W69" s="104">
        <f>W37</f>
        <v>0</v>
      </c>
      <c r="X69" s="104">
        <f>X37</f>
        <v>0</v>
      </c>
      <c r="Y69" s="104">
        <f>Y37</f>
        <v>0</v>
      </c>
      <c r="Z69" s="104">
        <f>Z37</f>
        <v>0</v>
      </c>
      <c r="AA69" s="105">
        <f t="shared" si="24"/>
        <v>5.2826392159999997</v>
      </c>
      <c r="AB69" s="105">
        <f t="shared" si="24"/>
        <v>6.3390102860000006</v>
      </c>
      <c r="AC69" s="108">
        <f t="shared" si="16"/>
        <v>0.19997032294018413</v>
      </c>
    </row>
    <row r="70" spans="1:29">
      <c r="AC70" s="12"/>
    </row>
    <row r="72" spans="1:29" ht="23.25" customHeight="1">
      <c r="D72" s="802" t="s">
        <v>173</v>
      </c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  <c r="AA72" s="802"/>
      <c r="AB72" s="802"/>
      <c r="AC72" s="802"/>
    </row>
    <row r="73" spans="1:29">
      <c r="P73" s="94"/>
      <c r="Q73" s="94"/>
      <c r="R73" s="94"/>
      <c r="S73" s="123"/>
      <c r="T73" s="94"/>
      <c r="U73" s="123"/>
      <c r="V73" s="123"/>
      <c r="W73" s="123"/>
      <c r="X73" s="123"/>
      <c r="Y73" s="94"/>
    </row>
    <row r="74" spans="1:29">
      <c r="D74" s="801" t="s">
        <v>165</v>
      </c>
      <c r="E74" s="801"/>
      <c r="F74" s="801"/>
      <c r="G74" s="801"/>
      <c r="H74" s="801"/>
      <c r="I74" s="801"/>
      <c r="J74" s="801"/>
      <c r="K74" s="801"/>
      <c r="L74" s="801"/>
      <c r="M74" s="801"/>
      <c r="N74" s="801"/>
      <c r="O74" s="801"/>
      <c r="P74" s="801"/>
      <c r="Q74" s="801"/>
      <c r="R74" s="801"/>
      <c r="S74" s="801"/>
      <c r="T74" s="801"/>
      <c r="U74" s="801"/>
      <c r="V74" s="801"/>
      <c r="W74" s="801"/>
      <c r="X74" s="801"/>
      <c r="Y74" s="801"/>
      <c r="Z74" s="801"/>
      <c r="AA74" s="801"/>
      <c r="AB74" s="801"/>
      <c r="AC74" s="801"/>
    </row>
    <row r="75" spans="1:29">
      <c r="D75" s="801" t="s">
        <v>166</v>
      </c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  <c r="AA75" s="801"/>
      <c r="AB75" s="801"/>
      <c r="AC75" s="801"/>
    </row>
    <row r="76" spans="1:29">
      <c r="O76" s="94"/>
      <c r="P76" s="94"/>
      <c r="Q76" s="94"/>
      <c r="R76" s="123"/>
      <c r="S76" s="94"/>
      <c r="T76" s="94"/>
      <c r="U76" s="94"/>
      <c r="V76" s="94"/>
      <c r="W76" s="123"/>
      <c r="X76" s="94"/>
    </row>
    <row r="77" spans="1:29">
      <c r="D77" s="801" t="s">
        <v>167</v>
      </c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  <c r="Y77" s="801"/>
      <c r="Z77" s="801"/>
      <c r="AA77" s="801"/>
      <c r="AB77" s="801"/>
      <c r="AC77" s="801"/>
    </row>
    <row r="78" spans="1:29">
      <c r="O78" s="94"/>
      <c r="P78" s="94"/>
      <c r="Q78" s="94"/>
      <c r="R78" s="123"/>
      <c r="S78" s="94"/>
      <c r="T78" s="94"/>
      <c r="U78" s="94"/>
      <c r="V78" s="94"/>
      <c r="W78" s="123"/>
      <c r="X78" s="94"/>
    </row>
    <row r="79" spans="1:29">
      <c r="L79" s="128"/>
      <c r="O79" s="129"/>
      <c r="P79" s="129"/>
      <c r="Q79" s="129"/>
      <c r="R79" s="130"/>
      <c r="S79" s="129"/>
      <c r="T79" s="129"/>
      <c r="U79" s="94"/>
      <c r="V79" s="94"/>
      <c r="W79" s="123"/>
      <c r="X79" s="94"/>
    </row>
    <row r="80" spans="1:29">
      <c r="L80" s="128"/>
      <c r="O80" s="129"/>
      <c r="P80" s="129"/>
      <c r="Q80" s="129"/>
      <c r="R80" s="130"/>
      <c r="S80" s="129"/>
      <c r="T80" s="129"/>
      <c r="U80" s="94"/>
      <c r="V80" s="94"/>
      <c r="W80" s="123"/>
      <c r="X80" s="94"/>
    </row>
    <row r="81" spans="5:24">
      <c r="L81" s="127"/>
      <c r="O81" s="96"/>
      <c r="P81" s="96"/>
      <c r="Q81" s="96"/>
      <c r="R81" s="134"/>
      <c r="S81" s="96"/>
      <c r="T81" s="96"/>
      <c r="U81" s="96"/>
      <c r="V81" s="96"/>
      <c r="W81" s="123"/>
      <c r="X81" s="94"/>
    </row>
    <row r="82" spans="5:24">
      <c r="O82" s="94"/>
      <c r="P82" s="94"/>
      <c r="Q82" s="94"/>
      <c r="R82" s="123"/>
      <c r="S82" s="94"/>
      <c r="T82" s="94"/>
      <c r="U82" s="94"/>
      <c r="V82" s="94"/>
      <c r="W82" s="123"/>
      <c r="X82" s="94"/>
    </row>
    <row r="83" spans="5:24">
      <c r="J83" s="248"/>
      <c r="K83" s="248"/>
      <c r="L83" s="248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5:24">
      <c r="J84" s="248"/>
      <c r="K84" s="248"/>
      <c r="L84" s="248"/>
    </row>
    <row r="85" spans="5:24">
      <c r="J85" s="248"/>
      <c r="K85" s="248"/>
      <c r="L85" s="248"/>
    </row>
    <row r="86" spans="5:24">
      <c r="J86" s="248"/>
      <c r="K86" s="248"/>
      <c r="L86" s="248"/>
    </row>
    <row r="87" spans="5:24">
      <c r="J87" s="248"/>
      <c r="K87" s="248"/>
      <c r="L87" s="248"/>
    </row>
    <row r="88" spans="5:24">
      <c r="J88" s="248"/>
      <c r="K88" s="248"/>
      <c r="L88" s="248"/>
      <c r="M88" s="4"/>
      <c r="N88" s="4"/>
      <c r="O88" s="94"/>
      <c r="P88" s="94"/>
      <c r="Q88" s="94"/>
      <c r="R88" s="133"/>
      <c r="S88" s="94"/>
      <c r="T88" s="133"/>
      <c r="U88" s="133"/>
      <c r="V88" s="133"/>
    </row>
    <row r="89" spans="5:24">
      <c r="J89" s="248"/>
      <c r="K89" s="248"/>
      <c r="L89" s="248"/>
      <c r="M89" s="4"/>
      <c r="N89" s="4"/>
      <c r="O89" s="94"/>
      <c r="P89" s="94"/>
      <c r="Q89" s="94"/>
      <c r="R89" s="133"/>
      <c r="S89" s="94"/>
      <c r="T89" s="133"/>
      <c r="U89" s="133"/>
      <c r="V89" s="133"/>
    </row>
    <row r="90" spans="5:24">
      <c r="J90" s="248"/>
      <c r="K90" s="248"/>
      <c r="L90" s="248"/>
      <c r="M90" s="4"/>
      <c r="N90" s="4"/>
      <c r="O90" s="94"/>
      <c r="P90" s="94"/>
      <c r="Q90" s="94"/>
      <c r="R90" s="133"/>
      <c r="S90" s="94"/>
      <c r="T90" s="133"/>
      <c r="U90" s="133"/>
      <c r="V90" s="133"/>
    </row>
    <row r="91" spans="5:24">
      <c r="J91" s="248"/>
      <c r="K91" s="248"/>
      <c r="L91" s="248"/>
      <c r="M91" s="4"/>
      <c r="N91" s="4"/>
      <c r="O91" s="94"/>
      <c r="P91" s="94"/>
      <c r="Q91" s="94"/>
      <c r="R91" s="133"/>
      <c r="S91" s="94"/>
      <c r="T91" s="133"/>
      <c r="U91" s="133"/>
      <c r="V91" s="133"/>
    </row>
    <row r="92" spans="5:24">
      <c r="J92" s="248"/>
      <c r="K92" s="248"/>
      <c r="L92" s="248"/>
      <c r="M92" s="4"/>
      <c r="N92" s="4"/>
      <c r="O92" s="94"/>
      <c r="P92" s="94"/>
      <c r="Q92" s="94"/>
      <c r="R92" s="133"/>
      <c r="S92" s="94"/>
      <c r="T92" s="133"/>
      <c r="U92" s="133"/>
      <c r="V92" s="133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4"/>
      <c r="P93" s="94"/>
      <c r="Q93" s="94"/>
      <c r="R93" s="133"/>
      <c r="S93" s="94"/>
      <c r="T93" s="133"/>
      <c r="U93" s="133"/>
      <c r="V93" s="133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4"/>
      <c r="P94" s="94"/>
      <c r="Q94" s="94"/>
      <c r="R94" s="133"/>
      <c r="S94" s="94"/>
      <c r="T94" s="133"/>
      <c r="U94" s="133"/>
      <c r="V94" s="133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5"/>
      <c r="P95" s="135"/>
      <c r="Q95" s="135"/>
      <c r="R95" s="135"/>
      <c r="S95" s="135"/>
      <c r="T95" s="135"/>
      <c r="U95" s="135"/>
      <c r="V95" s="135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2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2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2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2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2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2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2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2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2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2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2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2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16</vt:i4>
      </vt:variant>
    </vt:vector>
  </HeadingPairs>
  <TitlesOfParts>
    <vt:vector size="39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4.1 NO METÁLICA REGIONES</vt:lpstr>
      <vt:lpstr>4.2 PRODUCCIÓN CARBONÍFERA</vt:lpstr>
      <vt:lpstr>03.1 EXPORTACIONES MINERAS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RECAUDACION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'13.1 ACTIVIDAD MINERA'!Área_de_impresión</vt:lpstr>
      <vt:lpstr>'14. RECAUDACIÓN'!Área_de_impresión</vt:lpstr>
      <vt:lpstr>'2. PRODUCCIÓN EMPRESAS '!Área_de_impresión</vt:lpstr>
      <vt:lpstr>'4.1 NO METÁLICA REGIONES'!Área_de_impresión</vt:lpstr>
      <vt:lpstr>'4.2 PRODUCCIÓN CARBONÍFERA'!Área_de_impresión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Hoyos Huanca, Diego Guillermo</cp:lastModifiedBy>
  <cp:lastPrinted>2019-11-26T15:44:16Z</cp:lastPrinted>
  <dcterms:created xsi:type="dcterms:W3CDTF">2014-07-07T20:10:18Z</dcterms:created>
  <dcterms:modified xsi:type="dcterms:W3CDTF">2019-12-02T21:44:31Z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{1D354CD0-393C-4569-95C5-5ADD20F3033F}</vt:lpwstr>
  </property>
</Properties>
</file>